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aplanty_cocoasource_ch/Documents/Cocoasource/TRADEGUS/"/>
    </mc:Choice>
  </mc:AlternateContent>
  <xr:revisionPtr revIDLastSave="0" documentId="8_{23226498-1DC2-4C68-A4FF-1AB33371D9CD}" xr6:coauthVersionLast="47" xr6:coauthVersionMax="47" xr10:uidLastSave="{00000000-0000-0000-0000-000000000000}"/>
  <bookViews>
    <workbookView xWindow="-120" yWindow="-120" windowWidth="38640" windowHeight="21120" tabRatio="783" xr2:uid="{C2B629BA-CCCE-BE4F-B286-D4787A904E2C}"/>
  </bookViews>
  <sheets>
    <sheet name="Costing Beans" sheetId="1" r:id="rId1"/>
    <sheet name="Costing Beans (2)" sheetId="34" r:id="rId2"/>
    <sheet name="Costing Products" sheetId="10" r:id="rId3"/>
    <sheet name="Products Buyers &amp; Sellers" sheetId="11" r:id="rId4"/>
    <sheet name="Bid Ask" sheetId="9" r:id="rId5"/>
    <sheet name="Market Map" sheetId="12" r:id="rId6"/>
    <sheet name="Origination" sheetId="3" r:id="rId7"/>
    <sheet name="Freight &amp; Dressing" sheetId="2" r:id="rId8"/>
    <sheet name="Warehouse" sheetId="4" r:id="rId9"/>
    <sheet name="Trucking" sheetId="5" r:id="rId10"/>
    <sheet name="Divers Costs" sheetId="6" r:id="rId11"/>
    <sheet name="Market &amp; FX Fix" sheetId="7" r:id="rId12"/>
    <sheet name="Market &amp; FX Live" sheetId="8" r:id="rId13"/>
    <sheet name="Valo Ori &amp; Dest" sheetId="33" r:id="rId14"/>
    <sheet name="IVC" sheetId="16" r:id="rId15"/>
    <sheet name="GHA" sheetId="17" r:id="rId16"/>
    <sheet name="NIG" sheetId="18" r:id="rId17"/>
    <sheet name="CAM" sheetId="20" r:id="rId18"/>
    <sheet name="LIB" sheetId="21" r:id="rId19"/>
    <sheet name="GUI" sheetId="22" r:id="rId20"/>
    <sheet name="SLE" sheetId="23" r:id="rId21"/>
    <sheet name="TOG" sheetId="24" r:id="rId22"/>
    <sheet name="UGA" sheetId="25" r:id="rId23"/>
    <sheet name="DRC" sheetId="26" r:id="rId24"/>
    <sheet name="MAD" sheetId="27" r:id="rId25"/>
    <sheet name="PER" sheetId="29" r:id="rId26"/>
    <sheet name="ECU" sheetId="30" r:id="rId27"/>
    <sheet name="COL" sheetId="32" r:id="rId28"/>
  </sheets>
  <externalReferences>
    <externalReference r:id="rId29"/>
    <externalReference r:id="rId30"/>
  </externalReferences>
  <definedNames>
    <definedName name="_xlnm._FilterDatabase" localSheetId="4" hidden="1">'Bid Ask'!$A$1:$Q$16</definedName>
    <definedName name="_xlnm._FilterDatabase" localSheetId="7" hidden="1">'Freight &amp; Dressing'!$A$1:$X$604</definedName>
    <definedName name="ARBS">'Market &amp; FX Fix'!$Y$1:$AC$11</definedName>
    <definedName name="ArbsDelivery">'Market &amp; FX Fix'!$Y$2:$Y$11</definedName>
    <definedName name="ArbsPrices">'Market &amp; FX Fix'!$AA$2:$AC$11</definedName>
    <definedName name="ArbsTitle">'Market &amp; FX Fix'!$AA$1:$AC$1</definedName>
    <definedName name="CAM">CAM!$A$3:$I$15</definedName>
    <definedName name="CHFUSD">'Market &amp; FX Fix'!$N$141:$O$872</definedName>
    <definedName name="CocoaDestinationAgent">'Divers Costs'!$D$2:$E$10</definedName>
    <definedName name="CocoaLdnMarket">'Market &amp; FX Fix'!$B$1:$K$11</definedName>
    <definedName name="CocoaLdnSpread">'Market &amp; FX Fix'!$A$13:$K$67</definedName>
    <definedName name="CocoaNYMarket">'Market &amp; FX Fix'!$O$1:$X$11</definedName>
    <definedName name="CocoaNYSpread">'Market &amp; FX Fix'!$N$13:$X$75</definedName>
    <definedName name="CocoaOriginAgent">'Divers Costs'!$A$2:$B$10</definedName>
    <definedName name="CocoaTransport">Trucking!$A$2:$E$25</definedName>
    <definedName name="CocoaWarehouse">Warehouse!$A$1:$T$23</definedName>
    <definedName name="COL">COL!$A$4:$I$15</definedName>
    <definedName name="DestinationAgent">'Divers Costs'!$D$1:$E$14</definedName>
    <definedName name="DRC">DRC!$A$4:$I$15</definedName>
    <definedName name="Dressing">'Freight &amp; Dressing'!$AC$1:$AK$2</definedName>
    <definedName name="ECU">ECU!$A$4:$I$15</definedName>
    <definedName name="EURCHF">'Market &amp; FX Fix'!$V$141:$W$872</definedName>
    <definedName name="EURGBP">'Market &amp; FX Fix'!$J$141:$K$872</definedName>
    <definedName name="EURUSD">'Market &amp; FX Fix'!$B$141:$C$872</definedName>
    <definedName name="Freight">'Freight &amp; Dressing'!$A:$X</definedName>
    <definedName name="FX" localSheetId="17">CAM!#REF!</definedName>
    <definedName name="FX" localSheetId="27">COL!#REF!</definedName>
    <definedName name="FX" localSheetId="1">'Costing Beans (2)'!$A$1:$C$7</definedName>
    <definedName name="FX" localSheetId="2">'Costing Products'!$A$1:$C$7</definedName>
    <definedName name="FX" localSheetId="23">DRC!#REF!</definedName>
    <definedName name="FX" localSheetId="26">ECU!#REF!</definedName>
    <definedName name="FX" localSheetId="15">GHA!#REF!</definedName>
    <definedName name="FX" localSheetId="19">GUI!#REF!</definedName>
    <definedName name="FX" localSheetId="14">IVC!#REF!</definedName>
    <definedName name="FX" localSheetId="18">LIB!#REF!</definedName>
    <definedName name="FX" localSheetId="24">MAD!#REF!</definedName>
    <definedName name="FX" localSheetId="16">NIG!#REF!</definedName>
    <definedName name="FX" localSheetId="25">PER!#REF!</definedName>
    <definedName name="FX" localSheetId="20">SLE!#REF!</definedName>
    <definedName name="FX" localSheetId="21">TOG!#REF!</definedName>
    <definedName name="FX" localSheetId="22">UGA!#REF!</definedName>
    <definedName name="FX">'Costing Beans'!$A$1:$C$7</definedName>
    <definedName name="GBPCHF">'Market &amp; FX Fix'!$R$141:$S$872</definedName>
    <definedName name="GBPUSD">'Market &amp; FX Fix'!$F$141:$G$872</definedName>
    <definedName name="GHA">GHA!$A$3:$K$13</definedName>
    <definedName name="GUI">GUI!$A$4:$I$15</definedName>
    <definedName name="IVC">IVC!$A$3:$I$15</definedName>
    <definedName name="LdnDelivery">'Market &amp; FX Fix'!$B$2:$B$11</definedName>
    <definedName name="LdnPrice">'Market &amp; FX Fix'!$C$2:$K$11</definedName>
    <definedName name="LdnSpreadDelivery">'Market &amp; FX Fix'!$A$14:$A$75</definedName>
    <definedName name="LdnSpreadPrices">'Market &amp; FX Fix'!$C$14:$K$75</definedName>
    <definedName name="LdnSpreadTitle">'Market &amp; FX Fix'!$C$13:$K$13</definedName>
    <definedName name="LdnTitles">'Market &amp; FX Fix'!$C$1:$K$1</definedName>
    <definedName name="LIB">LIB!$A$4:$I$15</definedName>
    <definedName name="MAD">MAD!$A$4:$I$15</definedName>
    <definedName name="MarineInsurance">'Divers Costs'!$G$1:$H$5</definedName>
    <definedName name="MELTING">Warehouse!$A$25:$K$40</definedName>
    <definedName name="NIG">NIG!$A$3:$I$15</definedName>
    <definedName name="NYDelivery">'Market &amp; FX Fix'!$O$2:$O$11</definedName>
    <definedName name="NYPrices">'Market &amp; FX Fix'!$P$2:$X$11</definedName>
    <definedName name="NYSpreadDelivery">'Market &amp; FX Fix'!$N$14:$N$75</definedName>
    <definedName name="NYSpreadPrices">'Market &amp; FX Fix'!$P$14:$X$75</definedName>
    <definedName name="NYSPreadTitle">'Market &amp; FX Fix'!$P$13:$X$13</definedName>
    <definedName name="NYTitle">'Market &amp; FX Fix'!$P$1:$X$1</definedName>
    <definedName name="OriginAgent">'Divers Costs'!$A$2:$A$10</definedName>
    <definedName name="PER">PER!$A$4:$I$15</definedName>
    <definedName name="SLE">SLE!$A$4:$I$15</definedName>
    <definedName name="TOG">TOG!$A$4:$I$15</definedName>
    <definedName name="Trucking">Trucking!$A$1:$E$33</definedName>
    <definedName name="UGA">UGA!$A$4:$I$15</definedName>
    <definedName name="Warehouse">Warehouse!$A$1:$S$29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 a="1"/>
  <c r="D29" i="1"/>
  <c r="B23" i="1"/>
  <c r="P10" i="1"/>
  <c r="Y14" i="7" a="1"/>
  <c r="Y14" i="7" s="1"/>
  <c r="Y39" i="7" a="1"/>
  <c r="Y39" i="7" s="1"/>
  <c r="B141" i="7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  <c r="B674" i="7" s="1"/>
  <c r="B675" i="7" s="1"/>
  <c r="B676" i="7" s="1"/>
  <c r="B677" i="7" s="1"/>
  <c r="B678" i="7" s="1"/>
  <c r="B679" i="7" s="1"/>
  <c r="B680" i="7" s="1"/>
  <c r="B681" i="7" s="1"/>
  <c r="B682" i="7" s="1"/>
  <c r="B683" i="7" s="1"/>
  <c r="B684" i="7" s="1"/>
  <c r="B685" i="7" s="1"/>
  <c r="B686" i="7" s="1"/>
  <c r="B687" i="7" s="1"/>
  <c r="B688" i="7" s="1"/>
  <c r="B689" i="7" s="1"/>
  <c r="B690" i="7" s="1"/>
  <c r="B691" i="7" s="1"/>
  <c r="B692" i="7" s="1"/>
  <c r="B693" i="7" s="1"/>
  <c r="B694" i="7" s="1"/>
  <c r="B695" i="7" s="1"/>
  <c r="B696" i="7" s="1"/>
  <c r="B697" i="7" s="1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708" i="7" s="1"/>
  <c r="B709" i="7" s="1"/>
  <c r="B710" i="7" s="1"/>
  <c r="B711" i="7" s="1"/>
  <c r="B712" i="7" s="1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28" i="7" s="1"/>
  <c r="B729" i="7" s="1"/>
  <c r="B730" i="7" s="1"/>
  <c r="B731" i="7" s="1"/>
  <c r="B732" i="7" s="1"/>
  <c r="B733" i="7" s="1"/>
  <c r="B734" i="7" s="1"/>
  <c r="B735" i="7" s="1"/>
  <c r="B736" i="7" s="1"/>
  <c r="B737" i="7" s="1"/>
  <c r="B738" i="7" s="1"/>
  <c r="B739" i="7" s="1"/>
  <c r="B740" i="7" s="1"/>
  <c r="B741" i="7" s="1"/>
  <c r="B742" i="7" s="1"/>
  <c r="B743" i="7" s="1"/>
  <c r="B744" i="7" s="1"/>
  <c r="B745" i="7" s="1"/>
  <c r="B746" i="7" s="1"/>
  <c r="B747" i="7" s="1"/>
  <c r="B748" i="7" s="1"/>
  <c r="B749" i="7" s="1"/>
  <c r="B750" i="7" s="1"/>
  <c r="B751" i="7" s="1"/>
  <c r="B752" i="7" s="1"/>
  <c r="B753" i="7" s="1"/>
  <c r="B754" i="7" s="1"/>
  <c r="B755" i="7" s="1"/>
  <c r="B756" i="7" s="1"/>
  <c r="B757" i="7" s="1"/>
  <c r="B758" i="7" s="1"/>
  <c r="B759" i="7" s="1"/>
  <c r="B760" i="7" s="1"/>
  <c r="B761" i="7" s="1"/>
  <c r="B762" i="7" s="1"/>
  <c r="B763" i="7" s="1"/>
  <c r="B764" i="7" s="1"/>
  <c r="B765" i="7" s="1"/>
  <c r="B766" i="7" s="1"/>
  <c r="B767" i="7" s="1"/>
  <c r="B768" i="7" s="1"/>
  <c r="B769" i="7" s="1"/>
  <c r="B770" i="7" s="1"/>
  <c r="B771" i="7" s="1"/>
  <c r="B772" i="7" s="1"/>
  <c r="B773" i="7" s="1"/>
  <c r="B774" i="7" s="1"/>
  <c r="B775" i="7" s="1"/>
  <c r="B776" i="7" s="1"/>
  <c r="B777" i="7" s="1"/>
  <c r="B778" i="7" s="1"/>
  <c r="B779" i="7" s="1"/>
  <c r="B780" i="7" s="1"/>
  <c r="B781" i="7" s="1"/>
  <c r="B782" i="7" s="1"/>
  <c r="B783" i="7" s="1"/>
  <c r="B784" i="7" s="1"/>
  <c r="B785" i="7" s="1"/>
  <c r="B786" i="7" s="1"/>
  <c r="B787" i="7" s="1"/>
  <c r="B788" i="7" s="1"/>
  <c r="B789" i="7" s="1"/>
  <c r="B790" i="7" s="1"/>
  <c r="B791" i="7" s="1"/>
  <c r="B792" i="7" s="1"/>
  <c r="B793" i="7" s="1"/>
  <c r="B794" i="7" s="1"/>
  <c r="B795" i="7" s="1"/>
  <c r="B796" i="7" s="1"/>
  <c r="B797" i="7" s="1"/>
  <c r="B798" i="7" s="1"/>
  <c r="B799" i="7" s="1"/>
  <c r="B800" i="7" s="1"/>
  <c r="B801" i="7" s="1"/>
  <c r="B802" i="7" s="1"/>
  <c r="B803" i="7" s="1"/>
  <c r="B804" i="7" s="1"/>
  <c r="B805" i="7" s="1"/>
  <c r="B806" i="7" s="1"/>
  <c r="B807" i="7" s="1"/>
  <c r="B808" i="7" s="1"/>
  <c r="B809" i="7" s="1"/>
  <c r="B810" i="7" s="1"/>
  <c r="B811" i="7" s="1"/>
  <c r="B812" i="7" s="1"/>
  <c r="B813" i="7" s="1"/>
  <c r="B814" i="7" s="1"/>
  <c r="B815" i="7" s="1"/>
  <c r="B816" i="7" s="1"/>
  <c r="B817" i="7" s="1"/>
  <c r="B818" i="7" s="1"/>
  <c r="B819" i="7" s="1"/>
  <c r="B820" i="7" s="1"/>
  <c r="B821" i="7" s="1"/>
  <c r="B822" i="7" s="1"/>
  <c r="B823" i="7" s="1"/>
  <c r="B824" i="7" s="1"/>
  <c r="B825" i="7" s="1"/>
  <c r="B826" i="7" s="1"/>
  <c r="B827" i="7" s="1"/>
  <c r="B828" i="7" s="1"/>
  <c r="B829" i="7" s="1"/>
  <c r="B830" i="7" s="1"/>
  <c r="B831" i="7" s="1"/>
  <c r="B832" i="7" s="1"/>
  <c r="B833" i="7" s="1"/>
  <c r="B834" i="7" s="1"/>
  <c r="B835" i="7" s="1"/>
  <c r="B836" i="7" s="1"/>
  <c r="B837" i="7" s="1"/>
  <c r="B838" i="7" s="1"/>
  <c r="B839" i="7" s="1"/>
  <c r="B840" i="7" s="1"/>
  <c r="B841" i="7" s="1"/>
  <c r="B842" i="7" s="1"/>
  <c r="B843" i="7" s="1"/>
  <c r="B844" i="7" s="1"/>
  <c r="B845" i="7" s="1"/>
  <c r="B846" i="7" s="1"/>
  <c r="B847" i="7" s="1"/>
  <c r="B848" i="7" s="1"/>
  <c r="B849" i="7" s="1"/>
  <c r="B850" i="7" s="1"/>
  <c r="B851" i="7" s="1"/>
  <c r="B852" i="7" s="1"/>
  <c r="B853" i="7" s="1"/>
  <c r="B854" i="7" s="1"/>
  <c r="B855" i="7" s="1"/>
  <c r="B856" i="7" s="1"/>
  <c r="B857" i="7" s="1"/>
  <c r="B858" i="7" s="1"/>
  <c r="B859" i="7" s="1"/>
  <c r="B860" i="7" s="1"/>
  <c r="B861" i="7" s="1"/>
  <c r="B862" i="7" s="1"/>
  <c r="B863" i="7" s="1"/>
  <c r="B864" i="7" s="1"/>
  <c r="B865" i="7" s="1"/>
  <c r="B866" i="7" s="1"/>
  <c r="B867" i="7" s="1"/>
  <c r="B868" i="7" s="1"/>
  <c r="B869" i="7" s="1"/>
  <c r="B870" i="7" s="1"/>
  <c r="B871" i="7" s="1"/>
  <c r="B872" i="7" s="1"/>
  <c r="F141" i="7"/>
  <c r="J141" i="7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J273" i="7" s="1"/>
  <c r="J274" i="7" s="1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J292" i="7" s="1"/>
  <c r="J293" i="7" s="1"/>
  <c r="J294" i="7" s="1"/>
  <c r="J295" i="7" s="1"/>
  <c r="J296" i="7" s="1"/>
  <c r="J297" i="7" s="1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J309" i="7" s="1"/>
  <c r="J310" i="7" s="1"/>
  <c r="J311" i="7" s="1"/>
  <c r="J312" i="7" s="1"/>
  <c r="J313" i="7" s="1"/>
  <c r="J314" i="7" s="1"/>
  <c r="J315" i="7" s="1"/>
  <c r="J316" i="7" s="1"/>
  <c r="J317" i="7" s="1"/>
  <c r="J318" i="7" s="1"/>
  <c r="J319" i="7" s="1"/>
  <c r="J320" i="7" s="1"/>
  <c r="J321" i="7" s="1"/>
  <c r="J322" i="7" s="1"/>
  <c r="J323" i="7" s="1"/>
  <c r="J324" i="7" s="1"/>
  <c r="J325" i="7" s="1"/>
  <c r="J326" i="7" s="1"/>
  <c r="J327" i="7" s="1"/>
  <c r="J328" i="7" s="1"/>
  <c r="J329" i="7" s="1"/>
  <c r="J330" i="7" s="1"/>
  <c r="J331" i="7" s="1"/>
  <c r="J332" i="7" s="1"/>
  <c r="J333" i="7" s="1"/>
  <c r="J334" i="7" s="1"/>
  <c r="J335" i="7" s="1"/>
  <c r="J336" i="7" s="1"/>
  <c r="J337" i="7" s="1"/>
  <c r="J338" i="7" s="1"/>
  <c r="J339" i="7" s="1"/>
  <c r="J340" i="7" s="1"/>
  <c r="J341" i="7" s="1"/>
  <c r="J342" i="7" s="1"/>
  <c r="J343" i="7" s="1"/>
  <c r="J344" i="7" s="1"/>
  <c r="J345" i="7" s="1"/>
  <c r="J346" i="7" s="1"/>
  <c r="J347" i="7" s="1"/>
  <c r="J348" i="7" s="1"/>
  <c r="J349" i="7" s="1"/>
  <c r="J350" i="7" s="1"/>
  <c r="J351" i="7" s="1"/>
  <c r="J352" i="7" s="1"/>
  <c r="J353" i="7" s="1"/>
  <c r="J354" i="7" s="1"/>
  <c r="J355" i="7" s="1"/>
  <c r="J356" i="7" s="1"/>
  <c r="J357" i="7" s="1"/>
  <c r="J358" i="7" s="1"/>
  <c r="J359" i="7" s="1"/>
  <c r="J360" i="7" s="1"/>
  <c r="J361" i="7" s="1"/>
  <c r="J362" i="7" s="1"/>
  <c r="J363" i="7" s="1"/>
  <c r="J364" i="7" s="1"/>
  <c r="J365" i="7" s="1"/>
  <c r="J366" i="7" s="1"/>
  <c r="J367" i="7" s="1"/>
  <c r="J368" i="7" s="1"/>
  <c r="J369" i="7" s="1"/>
  <c r="J370" i="7" s="1"/>
  <c r="J371" i="7" s="1"/>
  <c r="J372" i="7" s="1"/>
  <c r="J373" i="7" s="1"/>
  <c r="J374" i="7" s="1"/>
  <c r="J375" i="7" s="1"/>
  <c r="J376" i="7" s="1"/>
  <c r="J377" i="7" s="1"/>
  <c r="J378" i="7" s="1"/>
  <c r="J379" i="7" s="1"/>
  <c r="J380" i="7" s="1"/>
  <c r="J381" i="7" s="1"/>
  <c r="J382" i="7" s="1"/>
  <c r="J383" i="7" s="1"/>
  <c r="J384" i="7" s="1"/>
  <c r="J385" i="7" s="1"/>
  <c r="J386" i="7" s="1"/>
  <c r="J387" i="7" s="1"/>
  <c r="J388" i="7" s="1"/>
  <c r="J389" i="7" s="1"/>
  <c r="J390" i="7" s="1"/>
  <c r="J391" i="7" s="1"/>
  <c r="J392" i="7" s="1"/>
  <c r="J393" i="7" s="1"/>
  <c r="J394" i="7" s="1"/>
  <c r="J395" i="7" s="1"/>
  <c r="J396" i="7" s="1"/>
  <c r="J397" i="7" s="1"/>
  <c r="J398" i="7" s="1"/>
  <c r="J399" i="7" s="1"/>
  <c r="J400" i="7" s="1"/>
  <c r="J401" i="7" s="1"/>
  <c r="J402" i="7" s="1"/>
  <c r="J403" i="7" s="1"/>
  <c r="J404" i="7" s="1"/>
  <c r="J405" i="7" s="1"/>
  <c r="J406" i="7" s="1"/>
  <c r="J407" i="7" s="1"/>
  <c r="J408" i="7" s="1"/>
  <c r="J409" i="7" s="1"/>
  <c r="J410" i="7" s="1"/>
  <c r="J411" i="7" s="1"/>
  <c r="J412" i="7" s="1"/>
  <c r="J413" i="7" s="1"/>
  <c r="J414" i="7" s="1"/>
  <c r="J415" i="7" s="1"/>
  <c r="J416" i="7" s="1"/>
  <c r="J417" i="7" s="1"/>
  <c r="J418" i="7" s="1"/>
  <c r="J419" i="7" s="1"/>
  <c r="J420" i="7" s="1"/>
  <c r="J421" i="7" s="1"/>
  <c r="J422" i="7" s="1"/>
  <c r="J423" i="7" s="1"/>
  <c r="J424" i="7" s="1"/>
  <c r="J425" i="7" s="1"/>
  <c r="J426" i="7" s="1"/>
  <c r="J427" i="7" s="1"/>
  <c r="J428" i="7" s="1"/>
  <c r="J429" i="7" s="1"/>
  <c r="J430" i="7" s="1"/>
  <c r="J431" i="7" s="1"/>
  <c r="J432" i="7" s="1"/>
  <c r="J433" i="7" s="1"/>
  <c r="J434" i="7" s="1"/>
  <c r="J435" i="7" s="1"/>
  <c r="J436" i="7" s="1"/>
  <c r="J437" i="7" s="1"/>
  <c r="J438" i="7" s="1"/>
  <c r="J439" i="7" s="1"/>
  <c r="J440" i="7" s="1"/>
  <c r="J441" i="7" s="1"/>
  <c r="J442" i="7" s="1"/>
  <c r="J443" i="7" s="1"/>
  <c r="J444" i="7" s="1"/>
  <c r="J445" i="7" s="1"/>
  <c r="J446" i="7" s="1"/>
  <c r="J447" i="7" s="1"/>
  <c r="J448" i="7" s="1"/>
  <c r="J449" i="7" s="1"/>
  <c r="J450" i="7" s="1"/>
  <c r="J451" i="7" s="1"/>
  <c r="J452" i="7" s="1"/>
  <c r="J453" i="7" s="1"/>
  <c r="J454" i="7" s="1"/>
  <c r="J455" i="7" s="1"/>
  <c r="J456" i="7" s="1"/>
  <c r="J457" i="7" s="1"/>
  <c r="J458" i="7" s="1"/>
  <c r="J459" i="7" s="1"/>
  <c r="J460" i="7" s="1"/>
  <c r="J461" i="7" s="1"/>
  <c r="J462" i="7" s="1"/>
  <c r="J463" i="7" s="1"/>
  <c r="J464" i="7" s="1"/>
  <c r="J465" i="7" s="1"/>
  <c r="J466" i="7" s="1"/>
  <c r="J467" i="7" s="1"/>
  <c r="J468" i="7" s="1"/>
  <c r="J469" i="7" s="1"/>
  <c r="J470" i="7" s="1"/>
  <c r="J471" i="7" s="1"/>
  <c r="J472" i="7" s="1"/>
  <c r="J473" i="7" s="1"/>
  <c r="J474" i="7" s="1"/>
  <c r="J475" i="7" s="1"/>
  <c r="J476" i="7" s="1"/>
  <c r="J477" i="7" s="1"/>
  <c r="J478" i="7" s="1"/>
  <c r="J479" i="7" s="1"/>
  <c r="J480" i="7" s="1"/>
  <c r="J481" i="7" s="1"/>
  <c r="J482" i="7" s="1"/>
  <c r="J483" i="7" s="1"/>
  <c r="J484" i="7" s="1"/>
  <c r="J485" i="7" s="1"/>
  <c r="J486" i="7" s="1"/>
  <c r="J487" i="7" s="1"/>
  <c r="J488" i="7" s="1"/>
  <c r="J489" i="7" s="1"/>
  <c r="J490" i="7" s="1"/>
  <c r="J491" i="7" s="1"/>
  <c r="J492" i="7" s="1"/>
  <c r="J493" i="7" s="1"/>
  <c r="J494" i="7" s="1"/>
  <c r="J495" i="7" s="1"/>
  <c r="J496" i="7" s="1"/>
  <c r="J497" i="7" s="1"/>
  <c r="J498" i="7" s="1"/>
  <c r="J499" i="7" s="1"/>
  <c r="J500" i="7" s="1"/>
  <c r="J501" i="7" s="1"/>
  <c r="J502" i="7" s="1"/>
  <c r="J503" i="7" s="1"/>
  <c r="J504" i="7" s="1"/>
  <c r="J505" i="7" s="1"/>
  <c r="J506" i="7" s="1"/>
  <c r="J507" i="7" s="1"/>
  <c r="J508" i="7" s="1"/>
  <c r="J509" i="7" s="1"/>
  <c r="J510" i="7" s="1"/>
  <c r="J511" i="7" s="1"/>
  <c r="J512" i="7" s="1"/>
  <c r="J513" i="7" s="1"/>
  <c r="J514" i="7" s="1"/>
  <c r="J515" i="7" s="1"/>
  <c r="J516" i="7" s="1"/>
  <c r="J517" i="7" s="1"/>
  <c r="J518" i="7" s="1"/>
  <c r="J519" i="7" s="1"/>
  <c r="J520" i="7" s="1"/>
  <c r="J521" i="7" s="1"/>
  <c r="J522" i="7" s="1"/>
  <c r="J523" i="7" s="1"/>
  <c r="J524" i="7" s="1"/>
  <c r="J525" i="7" s="1"/>
  <c r="J526" i="7" s="1"/>
  <c r="J527" i="7" s="1"/>
  <c r="J528" i="7" s="1"/>
  <c r="J529" i="7" s="1"/>
  <c r="J530" i="7" s="1"/>
  <c r="J531" i="7" s="1"/>
  <c r="J532" i="7" s="1"/>
  <c r="J533" i="7" s="1"/>
  <c r="J534" i="7" s="1"/>
  <c r="J535" i="7" s="1"/>
  <c r="J536" i="7" s="1"/>
  <c r="J537" i="7" s="1"/>
  <c r="J538" i="7" s="1"/>
  <c r="J539" i="7" s="1"/>
  <c r="J540" i="7" s="1"/>
  <c r="J541" i="7" s="1"/>
  <c r="J542" i="7" s="1"/>
  <c r="J543" i="7" s="1"/>
  <c r="J544" i="7" s="1"/>
  <c r="J545" i="7" s="1"/>
  <c r="J546" i="7" s="1"/>
  <c r="J547" i="7" s="1"/>
  <c r="J548" i="7" s="1"/>
  <c r="J549" i="7" s="1"/>
  <c r="J550" i="7" s="1"/>
  <c r="J551" i="7" s="1"/>
  <c r="J552" i="7" s="1"/>
  <c r="J553" i="7" s="1"/>
  <c r="J554" i="7" s="1"/>
  <c r="J555" i="7" s="1"/>
  <c r="J556" i="7" s="1"/>
  <c r="J557" i="7" s="1"/>
  <c r="J558" i="7" s="1"/>
  <c r="J559" i="7" s="1"/>
  <c r="J560" i="7" s="1"/>
  <c r="J561" i="7" s="1"/>
  <c r="J562" i="7" s="1"/>
  <c r="J563" i="7" s="1"/>
  <c r="J564" i="7" s="1"/>
  <c r="J565" i="7" s="1"/>
  <c r="J566" i="7" s="1"/>
  <c r="J567" i="7" s="1"/>
  <c r="J568" i="7" s="1"/>
  <c r="J569" i="7" s="1"/>
  <c r="J570" i="7" s="1"/>
  <c r="J571" i="7" s="1"/>
  <c r="J572" i="7" s="1"/>
  <c r="J573" i="7" s="1"/>
  <c r="J574" i="7" s="1"/>
  <c r="J575" i="7" s="1"/>
  <c r="J576" i="7" s="1"/>
  <c r="J577" i="7" s="1"/>
  <c r="J578" i="7" s="1"/>
  <c r="J579" i="7" s="1"/>
  <c r="J580" i="7" s="1"/>
  <c r="J581" i="7" s="1"/>
  <c r="J582" i="7" s="1"/>
  <c r="J583" i="7" s="1"/>
  <c r="J584" i="7" s="1"/>
  <c r="J585" i="7" s="1"/>
  <c r="J586" i="7" s="1"/>
  <c r="J587" i="7" s="1"/>
  <c r="J588" i="7" s="1"/>
  <c r="J589" i="7" s="1"/>
  <c r="J590" i="7" s="1"/>
  <c r="J591" i="7" s="1"/>
  <c r="J592" i="7" s="1"/>
  <c r="J593" i="7" s="1"/>
  <c r="J594" i="7" s="1"/>
  <c r="J595" i="7" s="1"/>
  <c r="J596" i="7" s="1"/>
  <c r="J597" i="7" s="1"/>
  <c r="J598" i="7" s="1"/>
  <c r="J599" i="7" s="1"/>
  <c r="J600" i="7" s="1"/>
  <c r="J601" i="7" s="1"/>
  <c r="J602" i="7" s="1"/>
  <c r="J603" i="7" s="1"/>
  <c r="J604" i="7" s="1"/>
  <c r="J605" i="7" s="1"/>
  <c r="J606" i="7" s="1"/>
  <c r="J607" i="7" s="1"/>
  <c r="J608" i="7" s="1"/>
  <c r="J609" i="7" s="1"/>
  <c r="J610" i="7" s="1"/>
  <c r="J611" i="7" s="1"/>
  <c r="J612" i="7" s="1"/>
  <c r="J613" i="7" s="1"/>
  <c r="J614" i="7" s="1"/>
  <c r="J615" i="7" s="1"/>
  <c r="J616" i="7" s="1"/>
  <c r="J617" i="7" s="1"/>
  <c r="J618" i="7" s="1"/>
  <c r="J619" i="7" s="1"/>
  <c r="J620" i="7" s="1"/>
  <c r="J621" i="7" s="1"/>
  <c r="J622" i="7" s="1"/>
  <c r="J623" i="7" s="1"/>
  <c r="J624" i="7" s="1"/>
  <c r="J625" i="7" s="1"/>
  <c r="J626" i="7" s="1"/>
  <c r="J627" i="7" s="1"/>
  <c r="J628" i="7" s="1"/>
  <c r="J629" i="7" s="1"/>
  <c r="J630" i="7" s="1"/>
  <c r="J631" i="7" s="1"/>
  <c r="J632" i="7" s="1"/>
  <c r="J633" i="7" s="1"/>
  <c r="J634" i="7" s="1"/>
  <c r="J635" i="7" s="1"/>
  <c r="J636" i="7" s="1"/>
  <c r="J637" i="7" s="1"/>
  <c r="J638" i="7" s="1"/>
  <c r="J639" i="7" s="1"/>
  <c r="J640" i="7" s="1"/>
  <c r="J641" i="7" s="1"/>
  <c r="J642" i="7" s="1"/>
  <c r="J643" i="7" s="1"/>
  <c r="J644" i="7" s="1"/>
  <c r="J645" i="7" s="1"/>
  <c r="J646" i="7" s="1"/>
  <c r="J647" i="7" s="1"/>
  <c r="J648" i="7" s="1"/>
  <c r="J649" i="7" s="1"/>
  <c r="J650" i="7" s="1"/>
  <c r="J651" i="7" s="1"/>
  <c r="J652" i="7" s="1"/>
  <c r="J653" i="7" s="1"/>
  <c r="J654" i="7" s="1"/>
  <c r="J655" i="7" s="1"/>
  <c r="J656" i="7" s="1"/>
  <c r="J657" i="7" s="1"/>
  <c r="J658" i="7" s="1"/>
  <c r="J659" i="7" s="1"/>
  <c r="J660" i="7" s="1"/>
  <c r="J661" i="7" s="1"/>
  <c r="J662" i="7" s="1"/>
  <c r="J663" i="7" s="1"/>
  <c r="J664" i="7" s="1"/>
  <c r="J665" i="7" s="1"/>
  <c r="J666" i="7" s="1"/>
  <c r="J667" i="7" s="1"/>
  <c r="J668" i="7" s="1"/>
  <c r="J669" i="7" s="1"/>
  <c r="J670" i="7" s="1"/>
  <c r="J671" i="7" s="1"/>
  <c r="J672" i="7" s="1"/>
  <c r="J673" i="7" s="1"/>
  <c r="J674" i="7" s="1"/>
  <c r="J675" i="7" s="1"/>
  <c r="J676" i="7" s="1"/>
  <c r="J677" i="7" s="1"/>
  <c r="J678" i="7" s="1"/>
  <c r="J679" i="7" s="1"/>
  <c r="J680" i="7" s="1"/>
  <c r="J681" i="7" s="1"/>
  <c r="J682" i="7" s="1"/>
  <c r="J683" i="7" s="1"/>
  <c r="J684" i="7" s="1"/>
  <c r="J685" i="7" s="1"/>
  <c r="J686" i="7" s="1"/>
  <c r="J687" i="7" s="1"/>
  <c r="J688" i="7" s="1"/>
  <c r="J689" i="7" s="1"/>
  <c r="J690" i="7" s="1"/>
  <c r="J691" i="7" s="1"/>
  <c r="J692" i="7" s="1"/>
  <c r="J693" i="7" s="1"/>
  <c r="J694" i="7" s="1"/>
  <c r="J695" i="7" s="1"/>
  <c r="J696" i="7" s="1"/>
  <c r="J697" i="7" s="1"/>
  <c r="J698" i="7" s="1"/>
  <c r="J699" i="7" s="1"/>
  <c r="J700" i="7" s="1"/>
  <c r="J701" i="7" s="1"/>
  <c r="J702" i="7" s="1"/>
  <c r="J703" i="7" s="1"/>
  <c r="J704" i="7" s="1"/>
  <c r="J705" i="7" s="1"/>
  <c r="J706" i="7" s="1"/>
  <c r="J707" i="7" s="1"/>
  <c r="J708" i="7" s="1"/>
  <c r="J709" i="7" s="1"/>
  <c r="J710" i="7" s="1"/>
  <c r="J711" i="7" s="1"/>
  <c r="J712" i="7" s="1"/>
  <c r="J713" i="7" s="1"/>
  <c r="J714" i="7" s="1"/>
  <c r="J715" i="7" s="1"/>
  <c r="J716" i="7" s="1"/>
  <c r="J717" i="7" s="1"/>
  <c r="J718" i="7" s="1"/>
  <c r="J719" i="7" s="1"/>
  <c r="J720" i="7" s="1"/>
  <c r="J721" i="7" s="1"/>
  <c r="J722" i="7" s="1"/>
  <c r="J723" i="7" s="1"/>
  <c r="J724" i="7" s="1"/>
  <c r="J725" i="7" s="1"/>
  <c r="J726" i="7" s="1"/>
  <c r="J727" i="7" s="1"/>
  <c r="J728" i="7" s="1"/>
  <c r="J729" i="7" s="1"/>
  <c r="J730" i="7" s="1"/>
  <c r="J731" i="7" s="1"/>
  <c r="J732" i="7" s="1"/>
  <c r="J733" i="7" s="1"/>
  <c r="J734" i="7" s="1"/>
  <c r="J735" i="7" s="1"/>
  <c r="J736" i="7" s="1"/>
  <c r="J737" i="7" s="1"/>
  <c r="J738" i="7" s="1"/>
  <c r="J739" i="7" s="1"/>
  <c r="J740" i="7" s="1"/>
  <c r="J741" i="7" s="1"/>
  <c r="J742" i="7" s="1"/>
  <c r="J743" i="7" s="1"/>
  <c r="J744" i="7" s="1"/>
  <c r="J745" i="7" s="1"/>
  <c r="J746" i="7" s="1"/>
  <c r="J747" i="7" s="1"/>
  <c r="J748" i="7" s="1"/>
  <c r="J749" i="7" s="1"/>
  <c r="J750" i="7" s="1"/>
  <c r="J751" i="7" s="1"/>
  <c r="J752" i="7" s="1"/>
  <c r="J753" i="7" s="1"/>
  <c r="J754" i="7" s="1"/>
  <c r="J755" i="7" s="1"/>
  <c r="J756" i="7" s="1"/>
  <c r="J757" i="7" s="1"/>
  <c r="J758" i="7" s="1"/>
  <c r="J759" i="7" s="1"/>
  <c r="J760" i="7" s="1"/>
  <c r="J761" i="7" s="1"/>
  <c r="J762" i="7" s="1"/>
  <c r="J763" i="7" s="1"/>
  <c r="J764" i="7" s="1"/>
  <c r="J765" i="7" s="1"/>
  <c r="J766" i="7" s="1"/>
  <c r="J767" i="7" s="1"/>
  <c r="J768" i="7" s="1"/>
  <c r="J769" i="7" s="1"/>
  <c r="J770" i="7" s="1"/>
  <c r="J771" i="7" s="1"/>
  <c r="J772" i="7" s="1"/>
  <c r="J773" i="7" s="1"/>
  <c r="J774" i="7" s="1"/>
  <c r="J775" i="7" s="1"/>
  <c r="J776" i="7" s="1"/>
  <c r="J777" i="7" s="1"/>
  <c r="J778" i="7" s="1"/>
  <c r="J779" i="7" s="1"/>
  <c r="J780" i="7" s="1"/>
  <c r="J781" i="7" s="1"/>
  <c r="J782" i="7" s="1"/>
  <c r="J783" i="7" s="1"/>
  <c r="J784" i="7" s="1"/>
  <c r="J785" i="7" s="1"/>
  <c r="J786" i="7" s="1"/>
  <c r="J787" i="7" s="1"/>
  <c r="J788" i="7" s="1"/>
  <c r="J789" i="7" s="1"/>
  <c r="J790" i="7" s="1"/>
  <c r="J791" i="7" s="1"/>
  <c r="J792" i="7" s="1"/>
  <c r="J793" i="7" s="1"/>
  <c r="J794" i="7" s="1"/>
  <c r="J795" i="7" s="1"/>
  <c r="J796" i="7" s="1"/>
  <c r="J797" i="7" s="1"/>
  <c r="J798" i="7" s="1"/>
  <c r="J799" i="7" s="1"/>
  <c r="J800" i="7" s="1"/>
  <c r="J801" i="7" s="1"/>
  <c r="J802" i="7" s="1"/>
  <c r="J803" i="7" s="1"/>
  <c r="J804" i="7" s="1"/>
  <c r="J805" i="7" s="1"/>
  <c r="J806" i="7" s="1"/>
  <c r="J807" i="7" s="1"/>
  <c r="J808" i="7" s="1"/>
  <c r="J809" i="7" s="1"/>
  <c r="J810" i="7" s="1"/>
  <c r="J811" i="7" s="1"/>
  <c r="J812" i="7" s="1"/>
  <c r="J813" i="7" s="1"/>
  <c r="J814" i="7" s="1"/>
  <c r="J815" i="7" s="1"/>
  <c r="J816" i="7" s="1"/>
  <c r="J817" i="7" s="1"/>
  <c r="J818" i="7" s="1"/>
  <c r="J819" i="7" s="1"/>
  <c r="J820" i="7" s="1"/>
  <c r="J821" i="7" s="1"/>
  <c r="J822" i="7" s="1"/>
  <c r="J823" i="7" s="1"/>
  <c r="J824" i="7" s="1"/>
  <c r="J825" i="7" s="1"/>
  <c r="J826" i="7" s="1"/>
  <c r="J827" i="7" s="1"/>
  <c r="J828" i="7" s="1"/>
  <c r="J829" i="7" s="1"/>
  <c r="J830" i="7" s="1"/>
  <c r="J831" i="7" s="1"/>
  <c r="J832" i="7" s="1"/>
  <c r="J833" i="7" s="1"/>
  <c r="J834" i="7" s="1"/>
  <c r="J835" i="7" s="1"/>
  <c r="J836" i="7" s="1"/>
  <c r="J837" i="7" s="1"/>
  <c r="J838" i="7" s="1"/>
  <c r="J839" i="7" s="1"/>
  <c r="J840" i="7" s="1"/>
  <c r="J841" i="7" s="1"/>
  <c r="J842" i="7" s="1"/>
  <c r="J843" i="7" s="1"/>
  <c r="J844" i="7" s="1"/>
  <c r="J845" i="7" s="1"/>
  <c r="J846" i="7" s="1"/>
  <c r="J847" i="7" s="1"/>
  <c r="J848" i="7" s="1"/>
  <c r="J849" i="7" s="1"/>
  <c r="J850" i="7" s="1"/>
  <c r="J851" i="7" s="1"/>
  <c r="J852" i="7" s="1"/>
  <c r="J853" i="7" s="1"/>
  <c r="J854" i="7" s="1"/>
  <c r="J855" i="7" s="1"/>
  <c r="J856" i="7" s="1"/>
  <c r="J857" i="7" s="1"/>
  <c r="J858" i="7" s="1"/>
  <c r="J859" i="7" s="1"/>
  <c r="J860" i="7" s="1"/>
  <c r="J861" i="7" s="1"/>
  <c r="J862" i="7" s="1"/>
  <c r="J863" i="7" s="1"/>
  <c r="J864" i="7" s="1"/>
  <c r="J865" i="7" s="1"/>
  <c r="J866" i="7" s="1"/>
  <c r="J867" i="7" s="1"/>
  <c r="J868" i="7" s="1"/>
  <c r="J869" i="7" s="1"/>
  <c r="J870" i="7" s="1"/>
  <c r="J871" i="7" s="1"/>
  <c r="J872" i="7" s="1"/>
  <c r="N141" i="7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N213" i="7" s="1"/>
  <c r="N214" i="7" s="1"/>
  <c r="N215" i="7" s="1"/>
  <c r="N216" i="7" s="1"/>
  <c r="N217" i="7" s="1"/>
  <c r="N218" i="7" s="1"/>
  <c r="N219" i="7" s="1"/>
  <c r="N220" i="7" s="1"/>
  <c r="N221" i="7" s="1"/>
  <c r="N222" i="7" s="1"/>
  <c r="N223" i="7" s="1"/>
  <c r="N224" i="7" s="1"/>
  <c r="N225" i="7" s="1"/>
  <c r="N226" i="7" s="1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69" i="7" s="1"/>
  <c r="N270" i="7" s="1"/>
  <c r="N271" i="7" s="1"/>
  <c r="N272" i="7" s="1"/>
  <c r="N273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N451" i="7" s="1"/>
  <c r="N452" i="7" s="1"/>
  <c r="N453" i="7" s="1"/>
  <c r="N454" i="7" s="1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N466" i="7" s="1"/>
  <c r="N467" i="7" s="1"/>
  <c r="N468" i="7" s="1"/>
  <c r="N469" i="7" s="1"/>
  <c r="N470" i="7" s="1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N487" i="7" s="1"/>
  <c r="N488" i="7" s="1"/>
  <c r="N489" i="7" s="1"/>
  <c r="N490" i="7" s="1"/>
  <c r="N491" i="7" s="1"/>
  <c r="N492" i="7" s="1"/>
  <c r="N493" i="7" s="1"/>
  <c r="N494" i="7" s="1"/>
  <c r="N495" i="7" s="1"/>
  <c r="N496" i="7" s="1"/>
  <c r="N497" i="7" s="1"/>
  <c r="N498" i="7" s="1"/>
  <c r="N499" i="7" s="1"/>
  <c r="N500" i="7" s="1"/>
  <c r="N501" i="7" s="1"/>
  <c r="N502" i="7" s="1"/>
  <c r="N503" i="7" s="1"/>
  <c r="N504" i="7" s="1"/>
  <c r="N505" i="7" s="1"/>
  <c r="N506" i="7" s="1"/>
  <c r="N507" i="7" s="1"/>
  <c r="N508" i="7" s="1"/>
  <c r="N509" i="7" s="1"/>
  <c r="N510" i="7" s="1"/>
  <c r="N511" i="7" s="1"/>
  <c r="N512" i="7" s="1"/>
  <c r="N513" i="7" s="1"/>
  <c r="N514" i="7" s="1"/>
  <c r="N515" i="7" s="1"/>
  <c r="N516" i="7" s="1"/>
  <c r="N517" i="7" s="1"/>
  <c r="N518" i="7" s="1"/>
  <c r="N519" i="7" s="1"/>
  <c r="N520" i="7" s="1"/>
  <c r="N521" i="7" s="1"/>
  <c r="N522" i="7" s="1"/>
  <c r="N523" i="7" s="1"/>
  <c r="N524" i="7" s="1"/>
  <c r="N525" i="7" s="1"/>
  <c r="N526" i="7" s="1"/>
  <c r="N527" i="7" s="1"/>
  <c r="N528" i="7" s="1"/>
  <c r="N529" i="7" s="1"/>
  <c r="N530" i="7" s="1"/>
  <c r="N531" i="7" s="1"/>
  <c r="N532" i="7" s="1"/>
  <c r="N533" i="7" s="1"/>
  <c r="N534" i="7" s="1"/>
  <c r="N535" i="7" s="1"/>
  <c r="N536" i="7" s="1"/>
  <c r="N537" i="7" s="1"/>
  <c r="N538" i="7" s="1"/>
  <c r="N539" i="7" s="1"/>
  <c r="N540" i="7" s="1"/>
  <c r="N541" i="7" s="1"/>
  <c r="N542" i="7" s="1"/>
  <c r="N543" i="7" s="1"/>
  <c r="N544" i="7" s="1"/>
  <c r="N545" i="7" s="1"/>
  <c r="N546" i="7" s="1"/>
  <c r="N547" i="7" s="1"/>
  <c r="N548" i="7" s="1"/>
  <c r="N549" i="7" s="1"/>
  <c r="N550" i="7" s="1"/>
  <c r="N551" i="7" s="1"/>
  <c r="N552" i="7" s="1"/>
  <c r="N553" i="7" s="1"/>
  <c r="N554" i="7" s="1"/>
  <c r="N555" i="7" s="1"/>
  <c r="N556" i="7" s="1"/>
  <c r="N557" i="7" s="1"/>
  <c r="N558" i="7" s="1"/>
  <c r="N559" i="7" s="1"/>
  <c r="N560" i="7" s="1"/>
  <c r="N561" i="7" s="1"/>
  <c r="N562" i="7" s="1"/>
  <c r="N563" i="7" s="1"/>
  <c r="N564" i="7" s="1"/>
  <c r="N565" i="7" s="1"/>
  <c r="N566" i="7" s="1"/>
  <c r="N567" i="7" s="1"/>
  <c r="N568" i="7" s="1"/>
  <c r="N569" i="7" s="1"/>
  <c r="N570" i="7" s="1"/>
  <c r="N571" i="7" s="1"/>
  <c r="N572" i="7" s="1"/>
  <c r="N573" i="7" s="1"/>
  <c r="N574" i="7" s="1"/>
  <c r="N575" i="7" s="1"/>
  <c r="N576" i="7" s="1"/>
  <c r="N577" i="7" s="1"/>
  <c r="N578" i="7" s="1"/>
  <c r="N579" i="7" s="1"/>
  <c r="N580" i="7" s="1"/>
  <c r="N581" i="7" s="1"/>
  <c r="N582" i="7" s="1"/>
  <c r="N583" i="7" s="1"/>
  <c r="N584" i="7" s="1"/>
  <c r="N585" i="7" s="1"/>
  <c r="N586" i="7" s="1"/>
  <c r="N587" i="7" s="1"/>
  <c r="N588" i="7" s="1"/>
  <c r="N589" i="7" s="1"/>
  <c r="N590" i="7" s="1"/>
  <c r="N591" i="7" s="1"/>
  <c r="N592" i="7" s="1"/>
  <c r="N593" i="7" s="1"/>
  <c r="N594" i="7" s="1"/>
  <c r="N595" i="7" s="1"/>
  <c r="N596" i="7" s="1"/>
  <c r="N597" i="7" s="1"/>
  <c r="N598" i="7" s="1"/>
  <c r="N599" i="7" s="1"/>
  <c r="N600" i="7" s="1"/>
  <c r="N601" i="7" s="1"/>
  <c r="N602" i="7" s="1"/>
  <c r="N603" i="7" s="1"/>
  <c r="N604" i="7" s="1"/>
  <c r="N605" i="7" s="1"/>
  <c r="N606" i="7" s="1"/>
  <c r="N607" i="7" s="1"/>
  <c r="N608" i="7" s="1"/>
  <c r="N609" i="7" s="1"/>
  <c r="N610" i="7" s="1"/>
  <c r="N611" i="7" s="1"/>
  <c r="N612" i="7" s="1"/>
  <c r="N613" i="7" s="1"/>
  <c r="N614" i="7" s="1"/>
  <c r="N615" i="7" s="1"/>
  <c r="N616" i="7" s="1"/>
  <c r="N617" i="7" s="1"/>
  <c r="N618" i="7" s="1"/>
  <c r="N619" i="7" s="1"/>
  <c r="N620" i="7" s="1"/>
  <c r="N621" i="7" s="1"/>
  <c r="N622" i="7" s="1"/>
  <c r="N623" i="7" s="1"/>
  <c r="N624" i="7" s="1"/>
  <c r="N625" i="7" s="1"/>
  <c r="N626" i="7" s="1"/>
  <c r="N627" i="7" s="1"/>
  <c r="N628" i="7" s="1"/>
  <c r="N629" i="7" s="1"/>
  <c r="N630" i="7" s="1"/>
  <c r="N631" i="7" s="1"/>
  <c r="N632" i="7" s="1"/>
  <c r="N633" i="7" s="1"/>
  <c r="N634" i="7" s="1"/>
  <c r="N635" i="7" s="1"/>
  <c r="N636" i="7" s="1"/>
  <c r="N637" i="7" s="1"/>
  <c r="N638" i="7" s="1"/>
  <c r="N639" i="7" s="1"/>
  <c r="N640" i="7" s="1"/>
  <c r="N641" i="7" s="1"/>
  <c r="N642" i="7" s="1"/>
  <c r="N643" i="7" s="1"/>
  <c r="N644" i="7" s="1"/>
  <c r="N645" i="7" s="1"/>
  <c r="N646" i="7" s="1"/>
  <c r="N647" i="7" s="1"/>
  <c r="N648" i="7" s="1"/>
  <c r="N649" i="7" s="1"/>
  <c r="N650" i="7" s="1"/>
  <c r="N651" i="7" s="1"/>
  <c r="N652" i="7" s="1"/>
  <c r="N653" i="7" s="1"/>
  <c r="N654" i="7" s="1"/>
  <c r="N655" i="7" s="1"/>
  <c r="N656" i="7" s="1"/>
  <c r="N657" i="7" s="1"/>
  <c r="N658" i="7" s="1"/>
  <c r="N659" i="7" s="1"/>
  <c r="N660" i="7" s="1"/>
  <c r="N661" i="7" s="1"/>
  <c r="N662" i="7" s="1"/>
  <c r="N663" i="7" s="1"/>
  <c r="N664" i="7" s="1"/>
  <c r="N665" i="7" s="1"/>
  <c r="N666" i="7" s="1"/>
  <c r="N667" i="7" s="1"/>
  <c r="N668" i="7" s="1"/>
  <c r="N669" i="7" s="1"/>
  <c r="N670" i="7" s="1"/>
  <c r="N671" i="7" s="1"/>
  <c r="N672" i="7" s="1"/>
  <c r="N673" i="7" s="1"/>
  <c r="N674" i="7" s="1"/>
  <c r="N675" i="7" s="1"/>
  <c r="N676" i="7" s="1"/>
  <c r="N677" i="7" s="1"/>
  <c r="N678" i="7" s="1"/>
  <c r="N679" i="7" s="1"/>
  <c r="N680" i="7" s="1"/>
  <c r="N681" i="7" s="1"/>
  <c r="N682" i="7" s="1"/>
  <c r="N683" i="7" s="1"/>
  <c r="N684" i="7" s="1"/>
  <c r="N685" i="7" s="1"/>
  <c r="N686" i="7" s="1"/>
  <c r="N687" i="7" s="1"/>
  <c r="N688" i="7" s="1"/>
  <c r="N689" i="7" s="1"/>
  <c r="N690" i="7" s="1"/>
  <c r="N691" i="7" s="1"/>
  <c r="N692" i="7" s="1"/>
  <c r="N693" i="7" s="1"/>
  <c r="N694" i="7" s="1"/>
  <c r="N695" i="7" s="1"/>
  <c r="N696" i="7" s="1"/>
  <c r="N697" i="7" s="1"/>
  <c r="N698" i="7" s="1"/>
  <c r="N699" i="7" s="1"/>
  <c r="N700" i="7" s="1"/>
  <c r="N701" i="7" s="1"/>
  <c r="N702" i="7" s="1"/>
  <c r="N703" i="7" s="1"/>
  <c r="N704" i="7" s="1"/>
  <c r="N705" i="7" s="1"/>
  <c r="N706" i="7" s="1"/>
  <c r="N707" i="7" s="1"/>
  <c r="N708" i="7" s="1"/>
  <c r="N709" i="7" s="1"/>
  <c r="N710" i="7" s="1"/>
  <c r="N711" i="7" s="1"/>
  <c r="N712" i="7" s="1"/>
  <c r="N713" i="7" s="1"/>
  <c r="N714" i="7" s="1"/>
  <c r="N715" i="7" s="1"/>
  <c r="N716" i="7" s="1"/>
  <c r="N717" i="7" s="1"/>
  <c r="N718" i="7" s="1"/>
  <c r="N719" i="7" s="1"/>
  <c r="N720" i="7" s="1"/>
  <c r="N721" i="7" s="1"/>
  <c r="N722" i="7" s="1"/>
  <c r="N723" i="7" s="1"/>
  <c r="N724" i="7" s="1"/>
  <c r="N725" i="7" s="1"/>
  <c r="N726" i="7" s="1"/>
  <c r="N727" i="7" s="1"/>
  <c r="N728" i="7" s="1"/>
  <c r="N729" i="7" s="1"/>
  <c r="N730" i="7" s="1"/>
  <c r="N731" i="7" s="1"/>
  <c r="N732" i="7" s="1"/>
  <c r="N733" i="7" s="1"/>
  <c r="N734" i="7" s="1"/>
  <c r="N735" i="7" s="1"/>
  <c r="N736" i="7" s="1"/>
  <c r="N737" i="7" s="1"/>
  <c r="N738" i="7" s="1"/>
  <c r="N739" i="7" s="1"/>
  <c r="N740" i="7" s="1"/>
  <c r="N741" i="7" s="1"/>
  <c r="N742" i="7" s="1"/>
  <c r="N743" i="7" s="1"/>
  <c r="N744" i="7" s="1"/>
  <c r="N745" i="7" s="1"/>
  <c r="N746" i="7" s="1"/>
  <c r="N747" i="7" s="1"/>
  <c r="N748" i="7" s="1"/>
  <c r="N749" i="7" s="1"/>
  <c r="N750" i="7" s="1"/>
  <c r="N751" i="7" s="1"/>
  <c r="N752" i="7" s="1"/>
  <c r="N753" i="7" s="1"/>
  <c r="N754" i="7" s="1"/>
  <c r="N755" i="7" s="1"/>
  <c r="N756" i="7" s="1"/>
  <c r="N757" i="7" s="1"/>
  <c r="N758" i="7" s="1"/>
  <c r="N759" i="7" s="1"/>
  <c r="N760" i="7" s="1"/>
  <c r="N761" i="7" s="1"/>
  <c r="N762" i="7" s="1"/>
  <c r="N763" i="7" s="1"/>
  <c r="N764" i="7" s="1"/>
  <c r="N765" i="7" s="1"/>
  <c r="N766" i="7" s="1"/>
  <c r="N767" i="7" s="1"/>
  <c r="N768" i="7" s="1"/>
  <c r="N769" i="7" s="1"/>
  <c r="N770" i="7" s="1"/>
  <c r="N771" i="7" s="1"/>
  <c r="N772" i="7" s="1"/>
  <c r="N773" i="7" s="1"/>
  <c r="N774" i="7" s="1"/>
  <c r="N775" i="7" s="1"/>
  <c r="N776" i="7" s="1"/>
  <c r="N777" i="7" s="1"/>
  <c r="N778" i="7" s="1"/>
  <c r="N779" i="7" s="1"/>
  <c r="N780" i="7" s="1"/>
  <c r="N781" i="7" s="1"/>
  <c r="N782" i="7" s="1"/>
  <c r="N783" i="7" s="1"/>
  <c r="N784" i="7" s="1"/>
  <c r="N785" i="7" s="1"/>
  <c r="N786" i="7" s="1"/>
  <c r="N787" i="7" s="1"/>
  <c r="N788" i="7" s="1"/>
  <c r="N789" i="7" s="1"/>
  <c r="N790" i="7" s="1"/>
  <c r="N791" i="7" s="1"/>
  <c r="N792" i="7" s="1"/>
  <c r="N793" i="7" s="1"/>
  <c r="N794" i="7" s="1"/>
  <c r="N795" i="7" s="1"/>
  <c r="N796" i="7" s="1"/>
  <c r="N797" i="7" s="1"/>
  <c r="N798" i="7" s="1"/>
  <c r="N799" i="7" s="1"/>
  <c r="N800" i="7" s="1"/>
  <c r="N801" i="7" s="1"/>
  <c r="N802" i="7" s="1"/>
  <c r="N803" i="7" s="1"/>
  <c r="N804" i="7" s="1"/>
  <c r="N805" i="7" s="1"/>
  <c r="N806" i="7" s="1"/>
  <c r="N807" i="7" s="1"/>
  <c r="N808" i="7" s="1"/>
  <c r="N809" i="7" s="1"/>
  <c r="N810" i="7" s="1"/>
  <c r="N811" i="7" s="1"/>
  <c r="N812" i="7" s="1"/>
  <c r="N813" i="7" s="1"/>
  <c r="N814" i="7" s="1"/>
  <c r="N815" i="7" s="1"/>
  <c r="N816" i="7" s="1"/>
  <c r="N817" i="7" s="1"/>
  <c r="N818" i="7" s="1"/>
  <c r="N819" i="7" s="1"/>
  <c r="N820" i="7" s="1"/>
  <c r="N821" i="7" s="1"/>
  <c r="N822" i="7" s="1"/>
  <c r="N823" i="7" s="1"/>
  <c r="N824" i="7" s="1"/>
  <c r="N825" i="7" s="1"/>
  <c r="N826" i="7" s="1"/>
  <c r="N827" i="7" s="1"/>
  <c r="N828" i="7" s="1"/>
  <c r="N829" i="7" s="1"/>
  <c r="N830" i="7" s="1"/>
  <c r="N831" i="7" s="1"/>
  <c r="N832" i="7" s="1"/>
  <c r="N833" i="7" s="1"/>
  <c r="N834" i="7" s="1"/>
  <c r="N835" i="7" s="1"/>
  <c r="N836" i="7" s="1"/>
  <c r="N837" i="7" s="1"/>
  <c r="N838" i="7" s="1"/>
  <c r="N839" i="7" s="1"/>
  <c r="N840" i="7" s="1"/>
  <c r="N841" i="7" s="1"/>
  <c r="N842" i="7" s="1"/>
  <c r="N843" i="7" s="1"/>
  <c r="N844" i="7" s="1"/>
  <c r="N845" i="7" s="1"/>
  <c r="N846" i="7" s="1"/>
  <c r="N847" i="7" s="1"/>
  <c r="N848" i="7" s="1"/>
  <c r="N849" i="7" s="1"/>
  <c r="N850" i="7" s="1"/>
  <c r="N851" i="7" s="1"/>
  <c r="N852" i="7" s="1"/>
  <c r="N853" i="7" s="1"/>
  <c r="N854" i="7" s="1"/>
  <c r="N855" i="7" s="1"/>
  <c r="N856" i="7" s="1"/>
  <c r="N857" i="7" s="1"/>
  <c r="N858" i="7" s="1"/>
  <c r="N859" i="7" s="1"/>
  <c r="N860" i="7" s="1"/>
  <c r="N861" i="7" s="1"/>
  <c r="N862" i="7" s="1"/>
  <c r="N863" i="7" s="1"/>
  <c r="N864" i="7" s="1"/>
  <c r="N865" i="7" s="1"/>
  <c r="N866" i="7" s="1"/>
  <c r="N867" i="7" s="1"/>
  <c r="N868" i="7" s="1"/>
  <c r="N869" i="7" s="1"/>
  <c r="N870" i="7" s="1"/>
  <c r="N871" i="7" s="1"/>
  <c r="N872" i="7" s="1"/>
  <c r="R141" i="7"/>
  <c r="R142" i="7" s="1"/>
  <c r="R143" i="7" s="1"/>
  <c r="R144" i="7" s="1"/>
  <c r="R145" i="7" s="1"/>
  <c r="R146" i="7" s="1"/>
  <c r="R147" i="7" s="1"/>
  <c r="R148" i="7" s="1"/>
  <c r="R149" i="7" s="1"/>
  <c r="R150" i="7" s="1"/>
  <c r="R151" i="7" s="1"/>
  <c r="R152" i="7" s="1"/>
  <c r="R153" i="7" s="1"/>
  <c r="R154" i="7" s="1"/>
  <c r="R155" i="7" s="1"/>
  <c r="R156" i="7" s="1"/>
  <c r="R157" i="7" s="1"/>
  <c r="R158" i="7" s="1"/>
  <c r="R159" i="7" s="1"/>
  <c r="R160" i="7" s="1"/>
  <c r="R161" i="7" s="1"/>
  <c r="R162" i="7" s="1"/>
  <c r="R163" i="7" s="1"/>
  <c r="R164" i="7" s="1"/>
  <c r="R165" i="7" s="1"/>
  <c r="R166" i="7" s="1"/>
  <c r="R167" i="7" s="1"/>
  <c r="R168" i="7" s="1"/>
  <c r="R169" i="7" s="1"/>
  <c r="R170" i="7" s="1"/>
  <c r="R171" i="7" s="1"/>
  <c r="R172" i="7" s="1"/>
  <c r="R173" i="7" s="1"/>
  <c r="R174" i="7" s="1"/>
  <c r="R175" i="7" s="1"/>
  <c r="R176" i="7" s="1"/>
  <c r="R177" i="7" s="1"/>
  <c r="R178" i="7" s="1"/>
  <c r="R179" i="7" s="1"/>
  <c r="R180" i="7" s="1"/>
  <c r="R181" i="7" s="1"/>
  <c r="R182" i="7" s="1"/>
  <c r="R183" i="7" s="1"/>
  <c r="R184" i="7" s="1"/>
  <c r="R185" i="7" s="1"/>
  <c r="R186" i="7" s="1"/>
  <c r="R187" i="7" s="1"/>
  <c r="R188" i="7" s="1"/>
  <c r="R189" i="7" s="1"/>
  <c r="R190" i="7" s="1"/>
  <c r="R191" i="7" s="1"/>
  <c r="R192" i="7" s="1"/>
  <c r="R193" i="7" s="1"/>
  <c r="R194" i="7" s="1"/>
  <c r="R195" i="7" s="1"/>
  <c r="R196" i="7" s="1"/>
  <c r="R197" i="7" s="1"/>
  <c r="R198" i="7" s="1"/>
  <c r="R199" i="7" s="1"/>
  <c r="R200" i="7" s="1"/>
  <c r="R201" i="7" s="1"/>
  <c r="R202" i="7" s="1"/>
  <c r="R203" i="7" s="1"/>
  <c r="R204" i="7" s="1"/>
  <c r="R205" i="7" s="1"/>
  <c r="R206" i="7" s="1"/>
  <c r="R207" i="7" s="1"/>
  <c r="R208" i="7" s="1"/>
  <c r="R209" i="7" s="1"/>
  <c r="R210" i="7" s="1"/>
  <c r="R211" i="7" s="1"/>
  <c r="R212" i="7" s="1"/>
  <c r="R213" i="7" s="1"/>
  <c r="R214" i="7" s="1"/>
  <c r="R215" i="7" s="1"/>
  <c r="R216" i="7" s="1"/>
  <c r="R217" i="7" s="1"/>
  <c r="R218" i="7" s="1"/>
  <c r="R219" i="7" s="1"/>
  <c r="R220" i="7" s="1"/>
  <c r="R221" i="7" s="1"/>
  <c r="R222" i="7" s="1"/>
  <c r="R223" i="7" s="1"/>
  <c r="R224" i="7" s="1"/>
  <c r="R225" i="7" s="1"/>
  <c r="R226" i="7" s="1"/>
  <c r="R227" i="7" s="1"/>
  <c r="R228" i="7" s="1"/>
  <c r="R229" i="7" s="1"/>
  <c r="R230" i="7" s="1"/>
  <c r="R231" i="7" s="1"/>
  <c r="R232" i="7" s="1"/>
  <c r="R233" i="7" s="1"/>
  <c r="R234" i="7" s="1"/>
  <c r="R235" i="7" s="1"/>
  <c r="R236" i="7" s="1"/>
  <c r="R237" i="7" s="1"/>
  <c r="R238" i="7" s="1"/>
  <c r="R239" i="7" s="1"/>
  <c r="R240" i="7" s="1"/>
  <c r="R241" i="7" s="1"/>
  <c r="R242" i="7" s="1"/>
  <c r="R243" i="7" s="1"/>
  <c r="R244" i="7" s="1"/>
  <c r="R245" i="7" s="1"/>
  <c r="R246" i="7" s="1"/>
  <c r="R247" i="7" s="1"/>
  <c r="R248" i="7" s="1"/>
  <c r="R249" i="7" s="1"/>
  <c r="R250" i="7" s="1"/>
  <c r="R251" i="7" s="1"/>
  <c r="R252" i="7" s="1"/>
  <c r="R253" i="7" s="1"/>
  <c r="R254" i="7" s="1"/>
  <c r="R255" i="7" s="1"/>
  <c r="R256" i="7" s="1"/>
  <c r="R257" i="7" s="1"/>
  <c r="R258" i="7" s="1"/>
  <c r="R259" i="7" s="1"/>
  <c r="R260" i="7" s="1"/>
  <c r="R261" i="7" s="1"/>
  <c r="R262" i="7" s="1"/>
  <c r="R263" i="7" s="1"/>
  <c r="R264" i="7" s="1"/>
  <c r="R265" i="7" s="1"/>
  <c r="R266" i="7" s="1"/>
  <c r="R267" i="7" s="1"/>
  <c r="R268" i="7" s="1"/>
  <c r="R269" i="7" s="1"/>
  <c r="R270" i="7" s="1"/>
  <c r="R271" i="7" s="1"/>
  <c r="R272" i="7" s="1"/>
  <c r="R273" i="7" s="1"/>
  <c r="R274" i="7" s="1"/>
  <c r="R275" i="7" s="1"/>
  <c r="R276" i="7" s="1"/>
  <c r="R277" i="7" s="1"/>
  <c r="R278" i="7" s="1"/>
  <c r="R279" i="7" s="1"/>
  <c r="R280" i="7" s="1"/>
  <c r="R281" i="7" s="1"/>
  <c r="R282" i="7" s="1"/>
  <c r="R283" i="7" s="1"/>
  <c r="R284" i="7" s="1"/>
  <c r="R285" i="7" s="1"/>
  <c r="R286" i="7" s="1"/>
  <c r="R287" i="7" s="1"/>
  <c r="R288" i="7" s="1"/>
  <c r="R289" i="7" s="1"/>
  <c r="R290" i="7" s="1"/>
  <c r="R291" i="7" s="1"/>
  <c r="R292" i="7" s="1"/>
  <c r="R293" i="7" s="1"/>
  <c r="R294" i="7" s="1"/>
  <c r="R295" i="7" s="1"/>
  <c r="R296" i="7" s="1"/>
  <c r="R297" i="7" s="1"/>
  <c r="R298" i="7" s="1"/>
  <c r="R299" i="7" s="1"/>
  <c r="R300" i="7" s="1"/>
  <c r="R301" i="7" s="1"/>
  <c r="R302" i="7" s="1"/>
  <c r="R303" i="7" s="1"/>
  <c r="R304" i="7" s="1"/>
  <c r="R305" i="7" s="1"/>
  <c r="R306" i="7" s="1"/>
  <c r="R307" i="7" s="1"/>
  <c r="R308" i="7" s="1"/>
  <c r="R309" i="7" s="1"/>
  <c r="R310" i="7" s="1"/>
  <c r="R311" i="7" s="1"/>
  <c r="R312" i="7" s="1"/>
  <c r="R313" i="7" s="1"/>
  <c r="R314" i="7" s="1"/>
  <c r="R315" i="7" s="1"/>
  <c r="R316" i="7" s="1"/>
  <c r="R317" i="7" s="1"/>
  <c r="R318" i="7" s="1"/>
  <c r="R319" i="7" s="1"/>
  <c r="R320" i="7" s="1"/>
  <c r="R321" i="7" s="1"/>
  <c r="R322" i="7" s="1"/>
  <c r="R323" i="7" s="1"/>
  <c r="R324" i="7" s="1"/>
  <c r="R325" i="7" s="1"/>
  <c r="R326" i="7" s="1"/>
  <c r="R327" i="7" s="1"/>
  <c r="R328" i="7" s="1"/>
  <c r="R329" i="7" s="1"/>
  <c r="R330" i="7" s="1"/>
  <c r="R331" i="7" s="1"/>
  <c r="R332" i="7" s="1"/>
  <c r="R333" i="7" s="1"/>
  <c r="R334" i="7" s="1"/>
  <c r="R335" i="7" s="1"/>
  <c r="R336" i="7" s="1"/>
  <c r="R337" i="7" s="1"/>
  <c r="R338" i="7" s="1"/>
  <c r="R339" i="7" s="1"/>
  <c r="R340" i="7" s="1"/>
  <c r="R341" i="7" s="1"/>
  <c r="R342" i="7" s="1"/>
  <c r="R343" i="7" s="1"/>
  <c r="R344" i="7" s="1"/>
  <c r="R345" i="7" s="1"/>
  <c r="R346" i="7" s="1"/>
  <c r="R347" i="7" s="1"/>
  <c r="R348" i="7" s="1"/>
  <c r="R349" i="7" s="1"/>
  <c r="R350" i="7" s="1"/>
  <c r="R351" i="7" s="1"/>
  <c r="R352" i="7" s="1"/>
  <c r="R353" i="7" s="1"/>
  <c r="R354" i="7" s="1"/>
  <c r="R355" i="7" s="1"/>
  <c r="R356" i="7" s="1"/>
  <c r="R357" i="7" s="1"/>
  <c r="R358" i="7" s="1"/>
  <c r="R359" i="7" s="1"/>
  <c r="R360" i="7" s="1"/>
  <c r="R361" i="7" s="1"/>
  <c r="R362" i="7" s="1"/>
  <c r="R363" i="7" s="1"/>
  <c r="R364" i="7" s="1"/>
  <c r="R365" i="7" s="1"/>
  <c r="R366" i="7" s="1"/>
  <c r="R367" i="7" s="1"/>
  <c r="R368" i="7" s="1"/>
  <c r="R369" i="7" s="1"/>
  <c r="R370" i="7" s="1"/>
  <c r="R371" i="7" s="1"/>
  <c r="R372" i="7" s="1"/>
  <c r="R373" i="7" s="1"/>
  <c r="R374" i="7" s="1"/>
  <c r="R375" i="7" s="1"/>
  <c r="R376" i="7" s="1"/>
  <c r="R377" i="7" s="1"/>
  <c r="R378" i="7" s="1"/>
  <c r="R379" i="7" s="1"/>
  <c r="R380" i="7" s="1"/>
  <c r="R381" i="7" s="1"/>
  <c r="R382" i="7" s="1"/>
  <c r="R383" i="7" s="1"/>
  <c r="R384" i="7" s="1"/>
  <c r="R385" i="7" s="1"/>
  <c r="R386" i="7" s="1"/>
  <c r="R387" i="7" s="1"/>
  <c r="R388" i="7" s="1"/>
  <c r="R389" i="7" s="1"/>
  <c r="R390" i="7" s="1"/>
  <c r="R391" i="7" s="1"/>
  <c r="R392" i="7" s="1"/>
  <c r="R393" i="7" s="1"/>
  <c r="R394" i="7" s="1"/>
  <c r="R395" i="7" s="1"/>
  <c r="R396" i="7" s="1"/>
  <c r="R397" i="7" s="1"/>
  <c r="R398" i="7" s="1"/>
  <c r="R399" i="7" s="1"/>
  <c r="R400" i="7" s="1"/>
  <c r="R401" i="7" s="1"/>
  <c r="R402" i="7" s="1"/>
  <c r="R403" i="7" s="1"/>
  <c r="R404" i="7" s="1"/>
  <c r="R405" i="7" s="1"/>
  <c r="R406" i="7" s="1"/>
  <c r="R407" i="7" s="1"/>
  <c r="R408" i="7" s="1"/>
  <c r="R409" i="7" s="1"/>
  <c r="R410" i="7" s="1"/>
  <c r="R411" i="7" s="1"/>
  <c r="R412" i="7" s="1"/>
  <c r="R413" i="7" s="1"/>
  <c r="R414" i="7" s="1"/>
  <c r="R415" i="7" s="1"/>
  <c r="R416" i="7" s="1"/>
  <c r="R417" i="7" s="1"/>
  <c r="R418" i="7" s="1"/>
  <c r="R419" i="7" s="1"/>
  <c r="R420" i="7" s="1"/>
  <c r="R421" i="7" s="1"/>
  <c r="R422" i="7" s="1"/>
  <c r="R423" i="7" s="1"/>
  <c r="R424" i="7" s="1"/>
  <c r="R425" i="7" s="1"/>
  <c r="R426" i="7" s="1"/>
  <c r="R427" i="7" s="1"/>
  <c r="R428" i="7" s="1"/>
  <c r="R429" i="7" s="1"/>
  <c r="R430" i="7" s="1"/>
  <c r="R431" i="7" s="1"/>
  <c r="R432" i="7" s="1"/>
  <c r="R433" i="7" s="1"/>
  <c r="R434" i="7" s="1"/>
  <c r="R435" i="7" s="1"/>
  <c r="R436" i="7" s="1"/>
  <c r="R437" i="7" s="1"/>
  <c r="R438" i="7" s="1"/>
  <c r="R439" i="7" s="1"/>
  <c r="R440" i="7" s="1"/>
  <c r="R441" i="7" s="1"/>
  <c r="R442" i="7" s="1"/>
  <c r="R443" i="7" s="1"/>
  <c r="R444" i="7" s="1"/>
  <c r="R445" i="7" s="1"/>
  <c r="R446" i="7" s="1"/>
  <c r="R447" i="7" s="1"/>
  <c r="R448" i="7" s="1"/>
  <c r="R449" i="7" s="1"/>
  <c r="R450" i="7" s="1"/>
  <c r="R451" i="7" s="1"/>
  <c r="R452" i="7" s="1"/>
  <c r="R453" i="7" s="1"/>
  <c r="R454" i="7" s="1"/>
  <c r="R455" i="7" s="1"/>
  <c r="R456" i="7" s="1"/>
  <c r="R457" i="7" s="1"/>
  <c r="R458" i="7" s="1"/>
  <c r="R459" i="7" s="1"/>
  <c r="R460" i="7" s="1"/>
  <c r="R461" i="7" s="1"/>
  <c r="R462" i="7" s="1"/>
  <c r="R463" i="7" s="1"/>
  <c r="R464" i="7" s="1"/>
  <c r="R465" i="7" s="1"/>
  <c r="R466" i="7" s="1"/>
  <c r="R467" i="7" s="1"/>
  <c r="R468" i="7" s="1"/>
  <c r="R469" i="7" s="1"/>
  <c r="R470" i="7" s="1"/>
  <c r="R471" i="7" s="1"/>
  <c r="R472" i="7" s="1"/>
  <c r="R473" i="7" s="1"/>
  <c r="R474" i="7" s="1"/>
  <c r="R475" i="7" s="1"/>
  <c r="R476" i="7" s="1"/>
  <c r="R477" i="7" s="1"/>
  <c r="R478" i="7" s="1"/>
  <c r="R479" i="7" s="1"/>
  <c r="R480" i="7" s="1"/>
  <c r="R481" i="7" s="1"/>
  <c r="R482" i="7" s="1"/>
  <c r="R483" i="7" s="1"/>
  <c r="R484" i="7" s="1"/>
  <c r="R485" i="7" s="1"/>
  <c r="R486" i="7" s="1"/>
  <c r="R487" i="7" s="1"/>
  <c r="R488" i="7" s="1"/>
  <c r="R489" i="7" s="1"/>
  <c r="R490" i="7" s="1"/>
  <c r="R491" i="7" s="1"/>
  <c r="R492" i="7" s="1"/>
  <c r="R493" i="7" s="1"/>
  <c r="R494" i="7" s="1"/>
  <c r="R495" i="7" s="1"/>
  <c r="R496" i="7" s="1"/>
  <c r="R497" i="7" s="1"/>
  <c r="R498" i="7" s="1"/>
  <c r="R499" i="7" s="1"/>
  <c r="R500" i="7" s="1"/>
  <c r="R501" i="7" s="1"/>
  <c r="R502" i="7" s="1"/>
  <c r="R503" i="7" s="1"/>
  <c r="R504" i="7" s="1"/>
  <c r="R505" i="7" s="1"/>
  <c r="R506" i="7" s="1"/>
  <c r="R507" i="7" s="1"/>
  <c r="R508" i="7" s="1"/>
  <c r="R509" i="7" s="1"/>
  <c r="R510" i="7" s="1"/>
  <c r="R511" i="7" s="1"/>
  <c r="R512" i="7" s="1"/>
  <c r="R513" i="7" s="1"/>
  <c r="R514" i="7" s="1"/>
  <c r="R515" i="7" s="1"/>
  <c r="R516" i="7" s="1"/>
  <c r="R517" i="7" s="1"/>
  <c r="R518" i="7" s="1"/>
  <c r="R519" i="7" s="1"/>
  <c r="R520" i="7" s="1"/>
  <c r="R521" i="7" s="1"/>
  <c r="R522" i="7" s="1"/>
  <c r="R523" i="7" s="1"/>
  <c r="R524" i="7" s="1"/>
  <c r="R525" i="7" s="1"/>
  <c r="R526" i="7" s="1"/>
  <c r="R527" i="7" s="1"/>
  <c r="R528" i="7" s="1"/>
  <c r="R529" i="7" s="1"/>
  <c r="R530" i="7" s="1"/>
  <c r="R531" i="7" s="1"/>
  <c r="R532" i="7" s="1"/>
  <c r="R533" i="7" s="1"/>
  <c r="R534" i="7" s="1"/>
  <c r="R535" i="7" s="1"/>
  <c r="R536" i="7" s="1"/>
  <c r="R537" i="7" s="1"/>
  <c r="R538" i="7" s="1"/>
  <c r="R539" i="7" s="1"/>
  <c r="R540" i="7" s="1"/>
  <c r="R541" i="7" s="1"/>
  <c r="R542" i="7" s="1"/>
  <c r="R543" i="7" s="1"/>
  <c r="R544" i="7" s="1"/>
  <c r="R545" i="7" s="1"/>
  <c r="R546" i="7" s="1"/>
  <c r="R547" i="7" s="1"/>
  <c r="R548" i="7" s="1"/>
  <c r="R549" i="7" s="1"/>
  <c r="R550" i="7" s="1"/>
  <c r="R551" i="7" s="1"/>
  <c r="R552" i="7" s="1"/>
  <c r="R553" i="7" s="1"/>
  <c r="R554" i="7" s="1"/>
  <c r="R555" i="7" s="1"/>
  <c r="R556" i="7" s="1"/>
  <c r="R557" i="7" s="1"/>
  <c r="R558" i="7" s="1"/>
  <c r="R559" i="7" s="1"/>
  <c r="R560" i="7" s="1"/>
  <c r="R561" i="7" s="1"/>
  <c r="R562" i="7" s="1"/>
  <c r="R563" i="7" s="1"/>
  <c r="R564" i="7" s="1"/>
  <c r="R565" i="7" s="1"/>
  <c r="R566" i="7" s="1"/>
  <c r="R567" i="7" s="1"/>
  <c r="R568" i="7" s="1"/>
  <c r="R569" i="7" s="1"/>
  <c r="R570" i="7" s="1"/>
  <c r="R571" i="7" s="1"/>
  <c r="R572" i="7" s="1"/>
  <c r="R573" i="7" s="1"/>
  <c r="R574" i="7" s="1"/>
  <c r="R575" i="7" s="1"/>
  <c r="R576" i="7" s="1"/>
  <c r="R577" i="7" s="1"/>
  <c r="R578" i="7" s="1"/>
  <c r="R579" i="7" s="1"/>
  <c r="R580" i="7" s="1"/>
  <c r="R581" i="7" s="1"/>
  <c r="R582" i="7" s="1"/>
  <c r="R583" i="7" s="1"/>
  <c r="R584" i="7" s="1"/>
  <c r="R585" i="7" s="1"/>
  <c r="R586" i="7" s="1"/>
  <c r="R587" i="7" s="1"/>
  <c r="R588" i="7" s="1"/>
  <c r="R589" i="7" s="1"/>
  <c r="R590" i="7" s="1"/>
  <c r="R591" i="7" s="1"/>
  <c r="R592" i="7" s="1"/>
  <c r="R593" i="7" s="1"/>
  <c r="R594" i="7" s="1"/>
  <c r="R595" i="7" s="1"/>
  <c r="R596" i="7" s="1"/>
  <c r="R597" i="7" s="1"/>
  <c r="R598" i="7" s="1"/>
  <c r="R599" i="7" s="1"/>
  <c r="R600" i="7" s="1"/>
  <c r="R601" i="7" s="1"/>
  <c r="R602" i="7" s="1"/>
  <c r="R603" i="7" s="1"/>
  <c r="R604" i="7" s="1"/>
  <c r="R605" i="7" s="1"/>
  <c r="R606" i="7" s="1"/>
  <c r="R607" i="7" s="1"/>
  <c r="R608" i="7" s="1"/>
  <c r="R609" i="7" s="1"/>
  <c r="R610" i="7" s="1"/>
  <c r="R611" i="7" s="1"/>
  <c r="R612" i="7" s="1"/>
  <c r="R613" i="7" s="1"/>
  <c r="R614" i="7" s="1"/>
  <c r="R615" i="7" s="1"/>
  <c r="R616" i="7" s="1"/>
  <c r="R617" i="7" s="1"/>
  <c r="R618" i="7" s="1"/>
  <c r="R619" i="7" s="1"/>
  <c r="R620" i="7" s="1"/>
  <c r="R621" i="7" s="1"/>
  <c r="R622" i="7" s="1"/>
  <c r="R623" i="7" s="1"/>
  <c r="R624" i="7" s="1"/>
  <c r="R625" i="7" s="1"/>
  <c r="R626" i="7" s="1"/>
  <c r="R627" i="7" s="1"/>
  <c r="R628" i="7" s="1"/>
  <c r="R629" i="7" s="1"/>
  <c r="R630" i="7" s="1"/>
  <c r="R631" i="7" s="1"/>
  <c r="R632" i="7" s="1"/>
  <c r="R633" i="7" s="1"/>
  <c r="R634" i="7" s="1"/>
  <c r="R635" i="7" s="1"/>
  <c r="R636" i="7" s="1"/>
  <c r="R637" i="7" s="1"/>
  <c r="R638" i="7" s="1"/>
  <c r="R639" i="7" s="1"/>
  <c r="R640" i="7" s="1"/>
  <c r="R641" i="7" s="1"/>
  <c r="R642" i="7" s="1"/>
  <c r="R643" i="7" s="1"/>
  <c r="R644" i="7" s="1"/>
  <c r="R645" i="7" s="1"/>
  <c r="R646" i="7" s="1"/>
  <c r="R647" i="7" s="1"/>
  <c r="R648" i="7" s="1"/>
  <c r="R649" i="7" s="1"/>
  <c r="R650" i="7" s="1"/>
  <c r="R651" i="7" s="1"/>
  <c r="R652" i="7" s="1"/>
  <c r="R653" i="7" s="1"/>
  <c r="R654" i="7" s="1"/>
  <c r="R655" i="7" s="1"/>
  <c r="R656" i="7" s="1"/>
  <c r="R657" i="7" s="1"/>
  <c r="R658" i="7" s="1"/>
  <c r="R659" i="7" s="1"/>
  <c r="R660" i="7" s="1"/>
  <c r="R661" i="7" s="1"/>
  <c r="R662" i="7" s="1"/>
  <c r="R663" i="7" s="1"/>
  <c r="R664" i="7" s="1"/>
  <c r="R665" i="7" s="1"/>
  <c r="R666" i="7" s="1"/>
  <c r="R667" i="7" s="1"/>
  <c r="R668" i="7" s="1"/>
  <c r="R669" i="7" s="1"/>
  <c r="R670" i="7" s="1"/>
  <c r="R671" i="7" s="1"/>
  <c r="R672" i="7" s="1"/>
  <c r="R673" i="7" s="1"/>
  <c r="R674" i="7" s="1"/>
  <c r="R675" i="7" s="1"/>
  <c r="R676" i="7" s="1"/>
  <c r="R677" i="7" s="1"/>
  <c r="R678" i="7" s="1"/>
  <c r="R679" i="7" s="1"/>
  <c r="R680" i="7" s="1"/>
  <c r="R681" i="7" s="1"/>
  <c r="R682" i="7" s="1"/>
  <c r="R683" i="7" s="1"/>
  <c r="R684" i="7" s="1"/>
  <c r="R685" i="7" s="1"/>
  <c r="R686" i="7" s="1"/>
  <c r="R687" i="7" s="1"/>
  <c r="R688" i="7" s="1"/>
  <c r="R689" i="7" s="1"/>
  <c r="R690" i="7" s="1"/>
  <c r="R691" i="7" s="1"/>
  <c r="R692" i="7" s="1"/>
  <c r="R693" i="7" s="1"/>
  <c r="R694" i="7" s="1"/>
  <c r="R695" i="7" s="1"/>
  <c r="R696" i="7" s="1"/>
  <c r="R697" i="7" s="1"/>
  <c r="R698" i="7" s="1"/>
  <c r="R699" i="7" s="1"/>
  <c r="R700" i="7" s="1"/>
  <c r="R701" i="7" s="1"/>
  <c r="R702" i="7" s="1"/>
  <c r="R703" i="7" s="1"/>
  <c r="R704" i="7" s="1"/>
  <c r="R705" i="7" s="1"/>
  <c r="R706" i="7" s="1"/>
  <c r="R707" i="7" s="1"/>
  <c r="R708" i="7" s="1"/>
  <c r="R709" i="7" s="1"/>
  <c r="R710" i="7" s="1"/>
  <c r="R711" i="7" s="1"/>
  <c r="R712" i="7" s="1"/>
  <c r="R713" i="7" s="1"/>
  <c r="R714" i="7" s="1"/>
  <c r="R715" i="7" s="1"/>
  <c r="R716" i="7" s="1"/>
  <c r="R717" i="7" s="1"/>
  <c r="R718" i="7" s="1"/>
  <c r="R719" i="7" s="1"/>
  <c r="R720" i="7" s="1"/>
  <c r="R721" i="7" s="1"/>
  <c r="R722" i="7" s="1"/>
  <c r="R723" i="7" s="1"/>
  <c r="R724" i="7" s="1"/>
  <c r="R725" i="7" s="1"/>
  <c r="R726" i="7" s="1"/>
  <c r="R727" i="7" s="1"/>
  <c r="R728" i="7" s="1"/>
  <c r="R729" i="7" s="1"/>
  <c r="R730" i="7" s="1"/>
  <c r="R731" i="7" s="1"/>
  <c r="R732" i="7" s="1"/>
  <c r="R733" i="7" s="1"/>
  <c r="R734" i="7" s="1"/>
  <c r="R735" i="7" s="1"/>
  <c r="R736" i="7" s="1"/>
  <c r="R737" i="7" s="1"/>
  <c r="R738" i="7" s="1"/>
  <c r="R739" i="7" s="1"/>
  <c r="R740" i="7" s="1"/>
  <c r="R741" i="7" s="1"/>
  <c r="R742" i="7" s="1"/>
  <c r="R743" i="7" s="1"/>
  <c r="R744" i="7" s="1"/>
  <c r="R745" i="7" s="1"/>
  <c r="R746" i="7" s="1"/>
  <c r="R747" i="7" s="1"/>
  <c r="R748" i="7" s="1"/>
  <c r="R749" i="7" s="1"/>
  <c r="R750" i="7" s="1"/>
  <c r="R751" i="7" s="1"/>
  <c r="R752" i="7" s="1"/>
  <c r="R753" i="7" s="1"/>
  <c r="R754" i="7" s="1"/>
  <c r="R755" i="7" s="1"/>
  <c r="R756" i="7" s="1"/>
  <c r="R757" i="7" s="1"/>
  <c r="R758" i="7" s="1"/>
  <c r="R759" i="7" s="1"/>
  <c r="R760" i="7" s="1"/>
  <c r="R761" i="7" s="1"/>
  <c r="R762" i="7" s="1"/>
  <c r="R763" i="7" s="1"/>
  <c r="R764" i="7" s="1"/>
  <c r="R765" i="7" s="1"/>
  <c r="R766" i="7" s="1"/>
  <c r="R767" i="7" s="1"/>
  <c r="R768" i="7" s="1"/>
  <c r="R769" i="7" s="1"/>
  <c r="R770" i="7" s="1"/>
  <c r="R771" i="7" s="1"/>
  <c r="R772" i="7" s="1"/>
  <c r="R773" i="7" s="1"/>
  <c r="R774" i="7" s="1"/>
  <c r="R775" i="7" s="1"/>
  <c r="R776" i="7" s="1"/>
  <c r="R777" i="7" s="1"/>
  <c r="R778" i="7" s="1"/>
  <c r="R779" i="7" s="1"/>
  <c r="R780" i="7" s="1"/>
  <c r="R781" i="7" s="1"/>
  <c r="R782" i="7" s="1"/>
  <c r="R783" i="7" s="1"/>
  <c r="R784" i="7" s="1"/>
  <c r="R785" i="7" s="1"/>
  <c r="R786" i="7" s="1"/>
  <c r="R787" i="7" s="1"/>
  <c r="R788" i="7" s="1"/>
  <c r="R789" i="7" s="1"/>
  <c r="R790" i="7" s="1"/>
  <c r="R791" i="7" s="1"/>
  <c r="R792" i="7" s="1"/>
  <c r="R793" i="7" s="1"/>
  <c r="R794" i="7" s="1"/>
  <c r="R795" i="7" s="1"/>
  <c r="R796" i="7" s="1"/>
  <c r="R797" i="7" s="1"/>
  <c r="R798" i="7" s="1"/>
  <c r="R799" i="7" s="1"/>
  <c r="R800" i="7" s="1"/>
  <c r="R801" i="7" s="1"/>
  <c r="R802" i="7" s="1"/>
  <c r="R803" i="7" s="1"/>
  <c r="R804" i="7" s="1"/>
  <c r="R805" i="7" s="1"/>
  <c r="R806" i="7" s="1"/>
  <c r="R807" i="7" s="1"/>
  <c r="R808" i="7" s="1"/>
  <c r="R809" i="7" s="1"/>
  <c r="R810" i="7" s="1"/>
  <c r="R811" i="7" s="1"/>
  <c r="R812" i="7" s="1"/>
  <c r="R813" i="7" s="1"/>
  <c r="R814" i="7" s="1"/>
  <c r="R815" i="7" s="1"/>
  <c r="R816" i="7" s="1"/>
  <c r="R817" i="7" s="1"/>
  <c r="R818" i="7" s="1"/>
  <c r="R819" i="7" s="1"/>
  <c r="R820" i="7" s="1"/>
  <c r="R821" i="7" s="1"/>
  <c r="R822" i="7" s="1"/>
  <c r="R823" i="7" s="1"/>
  <c r="R824" i="7" s="1"/>
  <c r="R825" i="7" s="1"/>
  <c r="R826" i="7" s="1"/>
  <c r="R827" i="7" s="1"/>
  <c r="R828" i="7" s="1"/>
  <c r="R829" i="7" s="1"/>
  <c r="R830" i="7" s="1"/>
  <c r="R831" i="7" s="1"/>
  <c r="R832" i="7" s="1"/>
  <c r="R833" i="7" s="1"/>
  <c r="R834" i="7" s="1"/>
  <c r="R835" i="7" s="1"/>
  <c r="R836" i="7" s="1"/>
  <c r="R837" i="7" s="1"/>
  <c r="R838" i="7" s="1"/>
  <c r="R839" i="7" s="1"/>
  <c r="R840" i="7" s="1"/>
  <c r="R841" i="7" s="1"/>
  <c r="R842" i="7" s="1"/>
  <c r="R843" i="7" s="1"/>
  <c r="R844" i="7" s="1"/>
  <c r="R845" i="7" s="1"/>
  <c r="R846" i="7" s="1"/>
  <c r="R847" i="7" s="1"/>
  <c r="R848" i="7" s="1"/>
  <c r="R849" i="7" s="1"/>
  <c r="R850" i="7" s="1"/>
  <c r="R851" i="7" s="1"/>
  <c r="R852" i="7" s="1"/>
  <c r="R853" i="7" s="1"/>
  <c r="R854" i="7" s="1"/>
  <c r="R855" i="7" s="1"/>
  <c r="R856" i="7" s="1"/>
  <c r="R857" i="7" s="1"/>
  <c r="R858" i="7" s="1"/>
  <c r="R859" i="7" s="1"/>
  <c r="R860" i="7" s="1"/>
  <c r="R861" i="7" s="1"/>
  <c r="R862" i="7" s="1"/>
  <c r="R863" i="7" s="1"/>
  <c r="R864" i="7" s="1"/>
  <c r="R865" i="7" s="1"/>
  <c r="R866" i="7" s="1"/>
  <c r="R867" i="7" s="1"/>
  <c r="R868" i="7" s="1"/>
  <c r="R869" i="7" s="1"/>
  <c r="R870" i="7" s="1"/>
  <c r="R871" i="7" s="1"/>
  <c r="R872" i="7" s="1"/>
  <c r="V141" i="7"/>
  <c r="V142" i="7" s="1"/>
  <c r="V143" i="7" s="1"/>
  <c r="V144" i="7" s="1"/>
  <c r="V145" i="7" s="1"/>
  <c r="V146" i="7" s="1"/>
  <c r="V147" i="7" s="1"/>
  <c r="V148" i="7" s="1"/>
  <c r="V149" i="7" s="1"/>
  <c r="V150" i="7" s="1"/>
  <c r="V151" i="7" s="1"/>
  <c r="V152" i="7" s="1"/>
  <c r="V153" i="7" s="1"/>
  <c r="V154" i="7" s="1"/>
  <c r="V155" i="7" s="1"/>
  <c r="V156" i="7" s="1"/>
  <c r="V157" i="7" s="1"/>
  <c r="V158" i="7" s="1"/>
  <c r="V159" i="7" s="1"/>
  <c r="V160" i="7" s="1"/>
  <c r="V161" i="7" s="1"/>
  <c r="V162" i="7" s="1"/>
  <c r="V163" i="7" s="1"/>
  <c r="V164" i="7" s="1"/>
  <c r="V165" i="7" s="1"/>
  <c r="V166" i="7" s="1"/>
  <c r="V167" i="7" s="1"/>
  <c r="V168" i="7" s="1"/>
  <c r="V169" i="7" s="1"/>
  <c r="V170" i="7" s="1"/>
  <c r="V171" i="7" s="1"/>
  <c r="V172" i="7" s="1"/>
  <c r="V173" i="7" s="1"/>
  <c r="V174" i="7" s="1"/>
  <c r="V175" i="7" s="1"/>
  <c r="V176" i="7" s="1"/>
  <c r="V177" i="7" s="1"/>
  <c r="V178" i="7" s="1"/>
  <c r="V179" i="7" s="1"/>
  <c r="V180" i="7" s="1"/>
  <c r="V181" i="7" s="1"/>
  <c r="V182" i="7" s="1"/>
  <c r="V183" i="7" s="1"/>
  <c r="V184" i="7" s="1"/>
  <c r="V185" i="7" s="1"/>
  <c r="V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V218" i="7" s="1"/>
  <c r="V219" i="7" s="1"/>
  <c r="V220" i="7" s="1"/>
  <c r="V221" i="7" s="1"/>
  <c r="V222" i="7" s="1"/>
  <c r="V223" i="7" s="1"/>
  <c r="V224" i="7" s="1"/>
  <c r="V225" i="7" s="1"/>
  <c r="V226" i="7" s="1"/>
  <c r="V227" i="7" s="1"/>
  <c r="V228" i="7" s="1"/>
  <c r="V229" i="7" s="1"/>
  <c r="V230" i="7" s="1"/>
  <c r="V231" i="7" s="1"/>
  <c r="V232" i="7" s="1"/>
  <c r="V233" i="7" s="1"/>
  <c r="V234" i="7" s="1"/>
  <c r="V235" i="7" s="1"/>
  <c r="V236" i="7" s="1"/>
  <c r="V237" i="7" s="1"/>
  <c r="V238" i="7" s="1"/>
  <c r="V239" i="7" s="1"/>
  <c r="V240" i="7" s="1"/>
  <c r="V241" i="7" s="1"/>
  <c r="V242" i="7" s="1"/>
  <c r="V243" i="7" s="1"/>
  <c r="V244" i="7" s="1"/>
  <c r="V245" i="7" s="1"/>
  <c r="V246" i="7" s="1"/>
  <c r="V247" i="7" s="1"/>
  <c r="V248" i="7" s="1"/>
  <c r="V249" i="7" s="1"/>
  <c r="V250" i="7" s="1"/>
  <c r="V251" i="7" s="1"/>
  <c r="V252" i="7" s="1"/>
  <c r="V253" i="7" s="1"/>
  <c r="V254" i="7" s="1"/>
  <c r="V255" i="7" s="1"/>
  <c r="V256" i="7" s="1"/>
  <c r="V257" i="7" s="1"/>
  <c r="V258" i="7" s="1"/>
  <c r="V259" i="7" s="1"/>
  <c r="V260" i="7" s="1"/>
  <c r="V261" i="7" s="1"/>
  <c r="V262" i="7" s="1"/>
  <c r="V263" i="7" s="1"/>
  <c r="V264" i="7" s="1"/>
  <c r="V265" i="7" s="1"/>
  <c r="V266" i="7" s="1"/>
  <c r="V267" i="7" s="1"/>
  <c r="V268" i="7" s="1"/>
  <c r="V269" i="7" s="1"/>
  <c r="V270" i="7" s="1"/>
  <c r="V271" i="7" s="1"/>
  <c r="V272" i="7" s="1"/>
  <c r="V273" i="7" s="1"/>
  <c r="V274" i="7" s="1"/>
  <c r="V275" i="7" s="1"/>
  <c r="V276" i="7" s="1"/>
  <c r="V277" i="7" s="1"/>
  <c r="V278" i="7" s="1"/>
  <c r="V279" i="7" s="1"/>
  <c r="V280" i="7" s="1"/>
  <c r="V281" i="7" s="1"/>
  <c r="V282" i="7" s="1"/>
  <c r="V283" i="7" s="1"/>
  <c r="V284" i="7" s="1"/>
  <c r="V285" i="7" s="1"/>
  <c r="V286" i="7" s="1"/>
  <c r="V287" i="7" s="1"/>
  <c r="V288" i="7" s="1"/>
  <c r="V289" i="7" s="1"/>
  <c r="V290" i="7" s="1"/>
  <c r="V291" i="7" s="1"/>
  <c r="V292" i="7" s="1"/>
  <c r="V293" i="7" s="1"/>
  <c r="V294" i="7" s="1"/>
  <c r="V295" i="7" s="1"/>
  <c r="V296" i="7" s="1"/>
  <c r="V297" i="7" s="1"/>
  <c r="V298" i="7" s="1"/>
  <c r="V299" i="7" s="1"/>
  <c r="V300" i="7" s="1"/>
  <c r="V301" i="7" s="1"/>
  <c r="V302" i="7" s="1"/>
  <c r="V303" i="7" s="1"/>
  <c r="V304" i="7" s="1"/>
  <c r="V305" i="7" s="1"/>
  <c r="V306" i="7" s="1"/>
  <c r="V307" i="7" s="1"/>
  <c r="V308" i="7" s="1"/>
  <c r="V309" i="7" s="1"/>
  <c r="V310" i="7" s="1"/>
  <c r="V311" i="7" s="1"/>
  <c r="V312" i="7" s="1"/>
  <c r="V313" i="7" s="1"/>
  <c r="V314" i="7" s="1"/>
  <c r="V315" i="7" s="1"/>
  <c r="V316" i="7" s="1"/>
  <c r="V317" i="7" s="1"/>
  <c r="V318" i="7" s="1"/>
  <c r="V319" i="7" s="1"/>
  <c r="V320" i="7" s="1"/>
  <c r="V321" i="7" s="1"/>
  <c r="V322" i="7" s="1"/>
  <c r="V323" i="7" s="1"/>
  <c r="V324" i="7" s="1"/>
  <c r="V325" i="7" s="1"/>
  <c r="V326" i="7" s="1"/>
  <c r="V327" i="7" s="1"/>
  <c r="V328" i="7" s="1"/>
  <c r="V329" i="7" s="1"/>
  <c r="V330" i="7" s="1"/>
  <c r="V331" i="7" s="1"/>
  <c r="V332" i="7" s="1"/>
  <c r="V333" i="7" s="1"/>
  <c r="V334" i="7" s="1"/>
  <c r="V335" i="7" s="1"/>
  <c r="V336" i="7" s="1"/>
  <c r="V337" i="7" s="1"/>
  <c r="V338" i="7" s="1"/>
  <c r="V339" i="7" s="1"/>
  <c r="V340" i="7" s="1"/>
  <c r="V341" i="7" s="1"/>
  <c r="V342" i="7" s="1"/>
  <c r="V343" i="7" s="1"/>
  <c r="V344" i="7" s="1"/>
  <c r="V345" i="7" s="1"/>
  <c r="V346" i="7" s="1"/>
  <c r="V347" i="7" s="1"/>
  <c r="V348" i="7" s="1"/>
  <c r="V349" i="7" s="1"/>
  <c r="V350" i="7" s="1"/>
  <c r="V351" i="7" s="1"/>
  <c r="V352" i="7" s="1"/>
  <c r="V353" i="7" s="1"/>
  <c r="V354" i="7" s="1"/>
  <c r="V355" i="7" s="1"/>
  <c r="V356" i="7" s="1"/>
  <c r="V357" i="7" s="1"/>
  <c r="V358" i="7" s="1"/>
  <c r="V359" i="7" s="1"/>
  <c r="V360" i="7" s="1"/>
  <c r="V361" i="7" s="1"/>
  <c r="V362" i="7" s="1"/>
  <c r="V363" i="7" s="1"/>
  <c r="V364" i="7" s="1"/>
  <c r="V365" i="7" s="1"/>
  <c r="V366" i="7" s="1"/>
  <c r="V367" i="7" s="1"/>
  <c r="V368" i="7" s="1"/>
  <c r="V369" i="7" s="1"/>
  <c r="V370" i="7" s="1"/>
  <c r="V371" i="7" s="1"/>
  <c r="V372" i="7" s="1"/>
  <c r="V373" i="7" s="1"/>
  <c r="V374" i="7" s="1"/>
  <c r="V375" i="7" s="1"/>
  <c r="V376" i="7" s="1"/>
  <c r="V377" i="7" s="1"/>
  <c r="V378" i="7" s="1"/>
  <c r="V379" i="7" s="1"/>
  <c r="V380" i="7" s="1"/>
  <c r="V381" i="7" s="1"/>
  <c r="V382" i="7" s="1"/>
  <c r="V383" i="7" s="1"/>
  <c r="V384" i="7" s="1"/>
  <c r="V385" i="7" s="1"/>
  <c r="V386" i="7" s="1"/>
  <c r="V387" i="7" s="1"/>
  <c r="V388" i="7" s="1"/>
  <c r="V389" i="7" s="1"/>
  <c r="V390" i="7" s="1"/>
  <c r="V391" i="7" s="1"/>
  <c r="V392" i="7" s="1"/>
  <c r="V393" i="7" s="1"/>
  <c r="V394" i="7" s="1"/>
  <c r="V395" i="7" s="1"/>
  <c r="V396" i="7" s="1"/>
  <c r="V397" i="7" s="1"/>
  <c r="V398" i="7" s="1"/>
  <c r="V399" i="7" s="1"/>
  <c r="V400" i="7" s="1"/>
  <c r="V401" i="7" s="1"/>
  <c r="V402" i="7" s="1"/>
  <c r="V403" i="7" s="1"/>
  <c r="V404" i="7" s="1"/>
  <c r="V405" i="7" s="1"/>
  <c r="V406" i="7" s="1"/>
  <c r="V407" i="7" s="1"/>
  <c r="V408" i="7" s="1"/>
  <c r="V409" i="7" s="1"/>
  <c r="V410" i="7" s="1"/>
  <c r="V411" i="7" s="1"/>
  <c r="V412" i="7" s="1"/>
  <c r="V413" i="7" s="1"/>
  <c r="V414" i="7" s="1"/>
  <c r="V415" i="7" s="1"/>
  <c r="V416" i="7" s="1"/>
  <c r="V417" i="7" s="1"/>
  <c r="V418" i="7" s="1"/>
  <c r="V419" i="7" s="1"/>
  <c r="V420" i="7" s="1"/>
  <c r="V421" i="7" s="1"/>
  <c r="V422" i="7" s="1"/>
  <c r="V423" i="7" s="1"/>
  <c r="V424" i="7" s="1"/>
  <c r="V425" i="7" s="1"/>
  <c r="V426" i="7" s="1"/>
  <c r="V427" i="7" s="1"/>
  <c r="V428" i="7" s="1"/>
  <c r="V429" i="7" s="1"/>
  <c r="V430" i="7" s="1"/>
  <c r="V431" i="7" s="1"/>
  <c r="V432" i="7" s="1"/>
  <c r="V433" i="7" s="1"/>
  <c r="V434" i="7" s="1"/>
  <c r="V435" i="7" s="1"/>
  <c r="V436" i="7" s="1"/>
  <c r="V437" i="7" s="1"/>
  <c r="V438" i="7" s="1"/>
  <c r="V439" i="7" s="1"/>
  <c r="V440" i="7" s="1"/>
  <c r="V441" i="7" s="1"/>
  <c r="V442" i="7" s="1"/>
  <c r="V443" i="7" s="1"/>
  <c r="V444" i="7" s="1"/>
  <c r="V445" i="7" s="1"/>
  <c r="V446" i="7" s="1"/>
  <c r="V447" i="7" s="1"/>
  <c r="V448" i="7" s="1"/>
  <c r="V449" i="7" s="1"/>
  <c r="V450" i="7" s="1"/>
  <c r="V451" i="7" s="1"/>
  <c r="V452" i="7" s="1"/>
  <c r="V453" i="7" s="1"/>
  <c r="V454" i="7" s="1"/>
  <c r="V455" i="7" s="1"/>
  <c r="V456" i="7" s="1"/>
  <c r="V457" i="7" s="1"/>
  <c r="V458" i="7" s="1"/>
  <c r="V459" i="7" s="1"/>
  <c r="V460" i="7" s="1"/>
  <c r="V461" i="7" s="1"/>
  <c r="V462" i="7" s="1"/>
  <c r="V463" i="7" s="1"/>
  <c r="V464" i="7" s="1"/>
  <c r="V465" i="7" s="1"/>
  <c r="V466" i="7" s="1"/>
  <c r="V467" i="7" s="1"/>
  <c r="V468" i="7" s="1"/>
  <c r="V469" i="7" s="1"/>
  <c r="V470" i="7" s="1"/>
  <c r="V471" i="7" s="1"/>
  <c r="V472" i="7" s="1"/>
  <c r="V473" i="7" s="1"/>
  <c r="V474" i="7" s="1"/>
  <c r="V475" i="7" s="1"/>
  <c r="V476" i="7" s="1"/>
  <c r="V477" i="7" s="1"/>
  <c r="V478" i="7" s="1"/>
  <c r="V479" i="7" s="1"/>
  <c r="V480" i="7" s="1"/>
  <c r="V481" i="7" s="1"/>
  <c r="V482" i="7" s="1"/>
  <c r="V483" i="7" s="1"/>
  <c r="V484" i="7" s="1"/>
  <c r="V485" i="7" s="1"/>
  <c r="V486" i="7" s="1"/>
  <c r="V487" i="7" s="1"/>
  <c r="V488" i="7" s="1"/>
  <c r="V489" i="7" s="1"/>
  <c r="V490" i="7" s="1"/>
  <c r="V491" i="7" s="1"/>
  <c r="V492" i="7" s="1"/>
  <c r="V493" i="7" s="1"/>
  <c r="V494" i="7" s="1"/>
  <c r="V495" i="7" s="1"/>
  <c r="V496" i="7" s="1"/>
  <c r="V497" i="7" s="1"/>
  <c r="V498" i="7" s="1"/>
  <c r="V499" i="7" s="1"/>
  <c r="V500" i="7" s="1"/>
  <c r="V501" i="7" s="1"/>
  <c r="V502" i="7" s="1"/>
  <c r="V503" i="7" s="1"/>
  <c r="V504" i="7" s="1"/>
  <c r="V505" i="7" s="1"/>
  <c r="V506" i="7" s="1"/>
  <c r="V507" i="7" s="1"/>
  <c r="V508" i="7" s="1"/>
  <c r="V509" i="7" s="1"/>
  <c r="V510" i="7" s="1"/>
  <c r="V511" i="7" s="1"/>
  <c r="V512" i="7" s="1"/>
  <c r="V513" i="7" s="1"/>
  <c r="V514" i="7" s="1"/>
  <c r="V515" i="7" s="1"/>
  <c r="V516" i="7" s="1"/>
  <c r="V517" i="7" s="1"/>
  <c r="V518" i="7" s="1"/>
  <c r="V519" i="7" s="1"/>
  <c r="V520" i="7" s="1"/>
  <c r="V521" i="7" s="1"/>
  <c r="V522" i="7" s="1"/>
  <c r="V523" i="7" s="1"/>
  <c r="V524" i="7" s="1"/>
  <c r="V525" i="7" s="1"/>
  <c r="V526" i="7" s="1"/>
  <c r="V527" i="7" s="1"/>
  <c r="V528" i="7" s="1"/>
  <c r="V529" i="7" s="1"/>
  <c r="V530" i="7" s="1"/>
  <c r="V531" i="7" s="1"/>
  <c r="V532" i="7" s="1"/>
  <c r="V533" i="7" s="1"/>
  <c r="V534" i="7" s="1"/>
  <c r="V535" i="7" s="1"/>
  <c r="V536" i="7" s="1"/>
  <c r="V537" i="7" s="1"/>
  <c r="V538" i="7" s="1"/>
  <c r="V539" i="7" s="1"/>
  <c r="V540" i="7" s="1"/>
  <c r="V541" i="7" s="1"/>
  <c r="V542" i="7" s="1"/>
  <c r="V543" i="7" s="1"/>
  <c r="V544" i="7" s="1"/>
  <c r="V545" i="7" s="1"/>
  <c r="V546" i="7" s="1"/>
  <c r="V547" i="7" s="1"/>
  <c r="V548" i="7" s="1"/>
  <c r="V549" i="7" s="1"/>
  <c r="V550" i="7" s="1"/>
  <c r="V551" i="7" s="1"/>
  <c r="V552" i="7" s="1"/>
  <c r="V553" i="7" s="1"/>
  <c r="V554" i="7" s="1"/>
  <c r="V555" i="7" s="1"/>
  <c r="V556" i="7" s="1"/>
  <c r="V557" i="7" s="1"/>
  <c r="V558" i="7" s="1"/>
  <c r="V559" i="7" s="1"/>
  <c r="V560" i="7" s="1"/>
  <c r="V561" i="7" s="1"/>
  <c r="V562" i="7" s="1"/>
  <c r="V563" i="7" s="1"/>
  <c r="V564" i="7" s="1"/>
  <c r="V565" i="7" s="1"/>
  <c r="V566" i="7" s="1"/>
  <c r="V567" i="7" s="1"/>
  <c r="V568" i="7" s="1"/>
  <c r="V569" i="7" s="1"/>
  <c r="V570" i="7" s="1"/>
  <c r="V571" i="7" s="1"/>
  <c r="V572" i="7" s="1"/>
  <c r="V573" i="7" s="1"/>
  <c r="V574" i="7" s="1"/>
  <c r="V575" i="7" s="1"/>
  <c r="V576" i="7" s="1"/>
  <c r="V577" i="7" s="1"/>
  <c r="V578" i="7" s="1"/>
  <c r="V579" i="7" s="1"/>
  <c r="V580" i="7" s="1"/>
  <c r="V581" i="7" s="1"/>
  <c r="V582" i="7" s="1"/>
  <c r="V583" i="7" s="1"/>
  <c r="V584" i="7" s="1"/>
  <c r="V585" i="7" s="1"/>
  <c r="V586" i="7" s="1"/>
  <c r="V587" i="7" s="1"/>
  <c r="V588" i="7" s="1"/>
  <c r="V589" i="7" s="1"/>
  <c r="V590" i="7" s="1"/>
  <c r="V591" i="7" s="1"/>
  <c r="V592" i="7" s="1"/>
  <c r="V593" i="7" s="1"/>
  <c r="V594" i="7" s="1"/>
  <c r="V595" i="7" s="1"/>
  <c r="V596" i="7" s="1"/>
  <c r="V597" i="7" s="1"/>
  <c r="V598" i="7" s="1"/>
  <c r="V599" i="7" s="1"/>
  <c r="V600" i="7" s="1"/>
  <c r="V601" i="7" s="1"/>
  <c r="V602" i="7" s="1"/>
  <c r="V603" i="7" s="1"/>
  <c r="V604" i="7" s="1"/>
  <c r="V605" i="7" s="1"/>
  <c r="V606" i="7" s="1"/>
  <c r="V607" i="7" s="1"/>
  <c r="V608" i="7" s="1"/>
  <c r="V609" i="7" s="1"/>
  <c r="V610" i="7" s="1"/>
  <c r="V611" i="7" s="1"/>
  <c r="V612" i="7" s="1"/>
  <c r="V613" i="7" s="1"/>
  <c r="V614" i="7" s="1"/>
  <c r="V615" i="7" s="1"/>
  <c r="V616" i="7" s="1"/>
  <c r="V617" i="7" s="1"/>
  <c r="V618" i="7" s="1"/>
  <c r="V619" i="7" s="1"/>
  <c r="V620" i="7" s="1"/>
  <c r="V621" i="7" s="1"/>
  <c r="V622" i="7" s="1"/>
  <c r="V623" i="7" s="1"/>
  <c r="V624" i="7" s="1"/>
  <c r="V625" i="7" s="1"/>
  <c r="V626" i="7" s="1"/>
  <c r="V627" i="7" s="1"/>
  <c r="V628" i="7" s="1"/>
  <c r="V629" i="7" s="1"/>
  <c r="V630" i="7" s="1"/>
  <c r="V631" i="7" s="1"/>
  <c r="V632" i="7" s="1"/>
  <c r="V633" i="7" s="1"/>
  <c r="V634" i="7" s="1"/>
  <c r="V635" i="7" s="1"/>
  <c r="V636" i="7" s="1"/>
  <c r="V637" i="7" s="1"/>
  <c r="V638" i="7" s="1"/>
  <c r="V639" i="7" s="1"/>
  <c r="V640" i="7" s="1"/>
  <c r="V641" i="7" s="1"/>
  <c r="V642" i="7" s="1"/>
  <c r="V643" i="7" s="1"/>
  <c r="V644" i="7" s="1"/>
  <c r="V645" i="7" s="1"/>
  <c r="V646" i="7" s="1"/>
  <c r="V647" i="7" s="1"/>
  <c r="V648" i="7" s="1"/>
  <c r="V649" i="7" s="1"/>
  <c r="V650" i="7" s="1"/>
  <c r="V651" i="7" s="1"/>
  <c r="V652" i="7" s="1"/>
  <c r="V653" i="7" s="1"/>
  <c r="V654" i="7" s="1"/>
  <c r="V655" i="7" s="1"/>
  <c r="V656" i="7" s="1"/>
  <c r="V657" i="7" s="1"/>
  <c r="V658" i="7" s="1"/>
  <c r="V659" i="7" s="1"/>
  <c r="V660" i="7" s="1"/>
  <c r="V661" i="7" s="1"/>
  <c r="V662" i="7" s="1"/>
  <c r="V663" i="7" s="1"/>
  <c r="V664" i="7" s="1"/>
  <c r="V665" i="7" s="1"/>
  <c r="V666" i="7" s="1"/>
  <c r="V667" i="7" s="1"/>
  <c r="V668" i="7" s="1"/>
  <c r="V669" i="7" s="1"/>
  <c r="V670" i="7" s="1"/>
  <c r="V671" i="7" s="1"/>
  <c r="V672" i="7" s="1"/>
  <c r="V673" i="7" s="1"/>
  <c r="V674" i="7" s="1"/>
  <c r="V675" i="7" s="1"/>
  <c r="V676" i="7" s="1"/>
  <c r="V677" i="7" s="1"/>
  <c r="V678" i="7" s="1"/>
  <c r="V679" i="7" s="1"/>
  <c r="V680" i="7" s="1"/>
  <c r="V681" i="7" s="1"/>
  <c r="V682" i="7" s="1"/>
  <c r="V683" i="7" s="1"/>
  <c r="V684" i="7" s="1"/>
  <c r="V685" i="7" s="1"/>
  <c r="V686" i="7" s="1"/>
  <c r="V687" i="7" s="1"/>
  <c r="V688" i="7" s="1"/>
  <c r="V689" i="7" s="1"/>
  <c r="V690" i="7" s="1"/>
  <c r="V691" i="7" s="1"/>
  <c r="V692" i="7" s="1"/>
  <c r="V693" i="7" s="1"/>
  <c r="V694" i="7" s="1"/>
  <c r="V695" i="7" s="1"/>
  <c r="V696" i="7" s="1"/>
  <c r="V697" i="7" s="1"/>
  <c r="V698" i="7" s="1"/>
  <c r="V699" i="7" s="1"/>
  <c r="V700" i="7" s="1"/>
  <c r="V701" i="7" s="1"/>
  <c r="V702" i="7" s="1"/>
  <c r="V703" i="7" s="1"/>
  <c r="V704" i="7" s="1"/>
  <c r="V705" i="7" s="1"/>
  <c r="V706" i="7" s="1"/>
  <c r="V707" i="7" s="1"/>
  <c r="V708" i="7" s="1"/>
  <c r="V709" i="7" s="1"/>
  <c r="V710" i="7" s="1"/>
  <c r="V711" i="7" s="1"/>
  <c r="V712" i="7" s="1"/>
  <c r="V713" i="7" s="1"/>
  <c r="V714" i="7" s="1"/>
  <c r="V715" i="7" s="1"/>
  <c r="V716" i="7" s="1"/>
  <c r="V717" i="7" s="1"/>
  <c r="V718" i="7" s="1"/>
  <c r="V719" i="7" s="1"/>
  <c r="V720" i="7" s="1"/>
  <c r="V721" i="7" s="1"/>
  <c r="V722" i="7" s="1"/>
  <c r="V723" i="7" s="1"/>
  <c r="V724" i="7" s="1"/>
  <c r="V725" i="7" s="1"/>
  <c r="V726" i="7" s="1"/>
  <c r="V727" i="7" s="1"/>
  <c r="V728" i="7" s="1"/>
  <c r="V729" i="7" s="1"/>
  <c r="V730" i="7" s="1"/>
  <c r="V731" i="7" s="1"/>
  <c r="V732" i="7" s="1"/>
  <c r="V733" i="7" s="1"/>
  <c r="V734" i="7" s="1"/>
  <c r="V735" i="7" s="1"/>
  <c r="V736" i="7" s="1"/>
  <c r="V737" i="7" s="1"/>
  <c r="V738" i="7" s="1"/>
  <c r="V739" i="7" s="1"/>
  <c r="V740" i="7" s="1"/>
  <c r="V741" i="7" s="1"/>
  <c r="V742" i="7" s="1"/>
  <c r="V743" i="7" s="1"/>
  <c r="V744" i="7" s="1"/>
  <c r="V745" i="7" s="1"/>
  <c r="V746" i="7" s="1"/>
  <c r="V747" i="7" s="1"/>
  <c r="V748" i="7" s="1"/>
  <c r="V749" i="7" s="1"/>
  <c r="V750" i="7" s="1"/>
  <c r="V751" i="7" s="1"/>
  <c r="V752" i="7" s="1"/>
  <c r="V753" i="7" s="1"/>
  <c r="V754" i="7" s="1"/>
  <c r="V755" i="7" s="1"/>
  <c r="V756" i="7" s="1"/>
  <c r="V757" i="7" s="1"/>
  <c r="V758" i="7" s="1"/>
  <c r="V759" i="7" s="1"/>
  <c r="V760" i="7" s="1"/>
  <c r="V761" i="7" s="1"/>
  <c r="V762" i="7" s="1"/>
  <c r="V763" i="7" s="1"/>
  <c r="V764" i="7" s="1"/>
  <c r="V765" i="7" s="1"/>
  <c r="V766" i="7" s="1"/>
  <c r="V767" i="7" s="1"/>
  <c r="V768" i="7" s="1"/>
  <c r="V769" i="7" s="1"/>
  <c r="V770" i="7" s="1"/>
  <c r="V771" i="7" s="1"/>
  <c r="V772" i="7" s="1"/>
  <c r="V773" i="7" s="1"/>
  <c r="V774" i="7" s="1"/>
  <c r="V775" i="7" s="1"/>
  <c r="V776" i="7" s="1"/>
  <c r="V777" i="7" s="1"/>
  <c r="V778" i="7" s="1"/>
  <c r="V779" i="7" s="1"/>
  <c r="V780" i="7" s="1"/>
  <c r="V781" i="7" s="1"/>
  <c r="V782" i="7" s="1"/>
  <c r="V783" i="7" s="1"/>
  <c r="V784" i="7" s="1"/>
  <c r="V785" i="7" s="1"/>
  <c r="V786" i="7" s="1"/>
  <c r="V787" i="7" s="1"/>
  <c r="V788" i="7" s="1"/>
  <c r="V789" i="7" s="1"/>
  <c r="V790" i="7" s="1"/>
  <c r="V791" i="7" s="1"/>
  <c r="V792" i="7" s="1"/>
  <c r="V793" i="7" s="1"/>
  <c r="V794" i="7" s="1"/>
  <c r="V795" i="7" s="1"/>
  <c r="V796" i="7" s="1"/>
  <c r="V797" i="7" s="1"/>
  <c r="V798" i="7" s="1"/>
  <c r="V799" i="7" s="1"/>
  <c r="V800" i="7" s="1"/>
  <c r="V801" i="7" s="1"/>
  <c r="V802" i="7" s="1"/>
  <c r="V803" i="7" s="1"/>
  <c r="V804" i="7" s="1"/>
  <c r="V805" i="7" s="1"/>
  <c r="V806" i="7" s="1"/>
  <c r="V807" i="7" s="1"/>
  <c r="V808" i="7" s="1"/>
  <c r="V809" i="7" s="1"/>
  <c r="V810" i="7" s="1"/>
  <c r="V811" i="7" s="1"/>
  <c r="V812" i="7" s="1"/>
  <c r="V813" i="7" s="1"/>
  <c r="V814" i="7" s="1"/>
  <c r="V815" i="7" s="1"/>
  <c r="V816" i="7" s="1"/>
  <c r="V817" i="7" s="1"/>
  <c r="V818" i="7" s="1"/>
  <c r="V819" i="7" s="1"/>
  <c r="V820" i="7" s="1"/>
  <c r="V821" i="7" s="1"/>
  <c r="V822" i="7" s="1"/>
  <c r="V823" i="7" s="1"/>
  <c r="V824" i="7" s="1"/>
  <c r="V825" i="7" s="1"/>
  <c r="V826" i="7" s="1"/>
  <c r="V827" i="7" s="1"/>
  <c r="V828" i="7" s="1"/>
  <c r="V829" i="7" s="1"/>
  <c r="V830" i="7" s="1"/>
  <c r="V831" i="7" s="1"/>
  <c r="V832" i="7" s="1"/>
  <c r="V833" i="7" s="1"/>
  <c r="V834" i="7" s="1"/>
  <c r="V835" i="7" s="1"/>
  <c r="V836" i="7" s="1"/>
  <c r="V837" i="7" s="1"/>
  <c r="V838" i="7" s="1"/>
  <c r="V839" i="7" s="1"/>
  <c r="V840" i="7" s="1"/>
  <c r="V841" i="7" s="1"/>
  <c r="V842" i="7" s="1"/>
  <c r="V843" i="7" s="1"/>
  <c r="V844" i="7" s="1"/>
  <c r="V845" i="7" s="1"/>
  <c r="V846" i="7" s="1"/>
  <c r="V847" i="7" s="1"/>
  <c r="V848" i="7" s="1"/>
  <c r="V849" i="7" s="1"/>
  <c r="V850" i="7" s="1"/>
  <c r="V851" i="7" s="1"/>
  <c r="V852" i="7" s="1"/>
  <c r="V853" i="7" s="1"/>
  <c r="V854" i="7" s="1"/>
  <c r="V855" i="7" s="1"/>
  <c r="V856" i="7" s="1"/>
  <c r="V857" i="7" s="1"/>
  <c r="V858" i="7" s="1"/>
  <c r="V859" i="7" s="1"/>
  <c r="V860" i="7" s="1"/>
  <c r="V861" i="7" s="1"/>
  <c r="V862" i="7" s="1"/>
  <c r="V863" i="7" s="1"/>
  <c r="V864" i="7" s="1"/>
  <c r="V865" i="7" s="1"/>
  <c r="V866" i="7" s="1"/>
  <c r="V867" i="7" s="1"/>
  <c r="V868" i="7" s="1"/>
  <c r="V869" i="7" s="1"/>
  <c r="V870" i="7" s="1"/>
  <c r="V871" i="7" s="1"/>
  <c r="V872" i="7" s="1"/>
  <c r="A1" i="8"/>
  <c r="U116" i="8"/>
  <c r="Q116" i="8"/>
  <c r="M116" i="8"/>
  <c r="M13" i="8"/>
  <c r="M1" i="8"/>
  <c r="I116" i="8"/>
  <c r="E116" i="8"/>
  <c r="A116" i="8"/>
  <c r="A13" i="8"/>
  <c r="A1" i="7"/>
  <c r="U116" i="7"/>
  <c r="Q116" i="7"/>
  <c r="M116" i="7"/>
  <c r="M13" i="7"/>
  <c r="M1" i="7"/>
  <c r="I116" i="7"/>
  <c r="E116" i="7"/>
  <c r="A116" i="7"/>
  <c r="A13" i="7"/>
  <c r="F142" i="7" l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530" i="7" s="1"/>
  <c r="F531" i="7" s="1"/>
  <c r="F532" i="7" s="1"/>
  <c r="F533" i="7" s="1"/>
  <c r="F534" i="7" s="1"/>
  <c r="F535" i="7" s="1"/>
  <c r="F536" i="7" s="1"/>
  <c r="F537" i="7" s="1"/>
  <c r="F538" i="7" s="1"/>
  <c r="F539" i="7" s="1"/>
  <c r="F540" i="7" s="1"/>
  <c r="F541" i="7" s="1"/>
  <c r="F542" i="7" s="1"/>
  <c r="F543" i="7" s="1"/>
  <c r="F544" i="7" s="1"/>
  <c r="F545" i="7" s="1"/>
  <c r="F546" i="7" s="1"/>
  <c r="F547" i="7" s="1"/>
  <c r="F548" i="7" s="1"/>
  <c r="F549" i="7" s="1"/>
  <c r="F550" i="7" s="1"/>
  <c r="F551" i="7" s="1"/>
  <c r="F552" i="7" s="1"/>
  <c r="F553" i="7" s="1"/>
  <c r="F554" i="7" s="1"/>
  <c r="F555" i="7" s="1"/>
  <c r="F556" i="7" s="1"/>
  <c r="F557" i="7" s="1"/>
  <c r="F558" i="7" s="1"/>
  <c r="F559" i="7" s="1"/>
  <c r="F560" i="7" s="1"/>
  <c r="F561" i="7" s="1"/>
  <c r="F562" i="7" s="1"/>
  <c r="F563" i="7" s="1"/>
  <c r="F564" i="7" s="1"/>
  <c r="F565" i="7" s="1"/>
  <c r="F566" i="7" s="1"/>
  <c r="F567" i="7" s="1"/>
  <c r="F568" i="7" s="1"/>
  <c r="F569" i="7" s="1"/>
  <c r="F570" i="7" s="1"/>
  <c r="F571" i="7" s="1"/>
  <c r="F572" i="7" s="1"/>
  <c r="F573" i="7" s="1"/>
  <c r="F574" i="7" s="1"/>
  <c r="F575" i="7" s="1"/>
  <c r="F576" i="7" s="1"/>
  <c r="F577" i="7" s="1"/>
  <c r="F578" i="7" s="1"/>
  <c r="F579" i="7" s="1"/>
  <c r="F580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94" i="7" s="1"/>
  <c r="F595" i="7" s="1"/>
  <c r="F596" i="7" s="1"/>
  <c r="F597" i="7" s="1"/>
  <c r="F598" i="7" s="1"/>
  <c r="F599" i="7" s="1"/>
  <c r="F600" i="7" s="1"/>
  <c r="F601" i="7" s="1"/>
  <c r="F602" i="7" s="1"/>
  <c r="F603" i="7" s="1"/>
  <c r="F604" i="7" s="1"/>
  <c r="F605" i="7" s="1"/>
  <c r="F606" i="7" s="1"/>
  <c r="F607" i="7" s="1"/>
  <c r="F608" i="7" s="1"/>
  <c r="F609" i="7" s="1"/>
  <c r="F610" i="7" s="1"/>
  <c r="F611" i="7" s="1"/>
  <c r="F612" i="7" s="1"/>
  <c r="F613" i="7" s="1"/>
  <c r="F614" i="7" s="1"/>
  <c r="F615" i="7" s="1"/>
  <c r="F616" i="7" s="1"/>
  <c r="F617" i="7" s="1"/>
  <c r="F618" i="7" s="1"/>
  <c r="F619" i="7" s="1"/>
  <c r="F620" i="7" s="1"/>
  <c r="F621" i="7" s="1"/>
  <c r="F622" i="7" s="1"/>
  <c r="F623" i="7" s="1"/>
  <c r="F624" i="7" s="1"/>
  <c r="F625" i="7" s="1"/>
  <c r="F626" i="7" s="1"/>
  <c r="F627" i="7" s="1"/>
  <c r="F628" i="7" s="1"/>
  <c r="F629" i="7" s="1"/>
  <c r="F630" i="7" s="1"/>
  <c r="F631" i="7" s="1"/>
  <c r="F632" i="7" s="1"/>
  <c r="F633" i="7" s="1"/>
  <c r="F634" i="7" s="1"/>
  <c r="F635" i="7" s="1"/>
  <c r="F636" i="7" s="1"/>
  <c r="F637" i="7" s="1"/>
  <c r="F638" i="7" s="1"/>
  <c r="F639" i="7" s="1"/>
  <c r="F640" i="7" s="1"/>
  <c r="F641" i="7" s="1"/>
  <c r="F642" i="7" s="1"/>
  <c r="F643" i="7" s="1"/>
  <c r="F644" i="7" s="1"/>
  <c r="F645" i="7" s="1"/>
  <c r="F646" i="7" s="1"/>
  <c r="F647" i="7" s="1"/>
  <c r="F648" i="7" s="1"/>
  <c r="F649" i="7" s="1"/>
  <c r="F650" i="7" s="1"/>
  <c r="F651" i="7" s="1"/>
  <c r="F652" i="7" s="1"/>
  <c r="F653" i="7" s="1"/>
  <c r="F654" i="7" s="1"/>
  <c r="F655" i="7" s="1"/>
  <c r="F656" i="7" s="1"/>
  <c r="F657" i="7" s="1"/>
  <c r="F658" i="7" s="1"/>
  <c r="F659" i="7" s="1"/>
  <c r="F660" i="7" s="1"/>
  <c r="F661" i="7" s="1"/>
  <c r="F662" i="7" s="1"/>
  <c r="F663" i="7" s="1"/>
  <c r="F664" i="7" s="1"/>
  <c r="F665" i="7" s="1"/>
  <c r="F666" i="7" s="1"/>
  <c r="F667" i="7" s="1"/>
  <c r="F668" i="7" s="1"/>
  <c r="F669" i="7" s="1"/>
  <c r="F670" i="7" s="1"/>
  <c r="F671" i="7" s="1"/>
  <c r="F672" i="7" s="1"/>
  <c r="F673" i="7" s="1"/>
  <c r="F674" i="7" s="1"/>
  <c r="F675" i="7" s="1"/>
  <c r="F676" i="7" s="1"/>
  <c r="F677" i="7" s="1"/>
  <c r="F678" i="7" s="1"/>
  <c r="F679" i="7" s="1"/>
  <c r="F680" i="7" s="1"/>
  <c r="F681" i="7" s="1"/>
  <c r="F682" i="7" s="1"/>
  <c r="F683" i="7" s="1"/>
  <c r="F684" i="7" s="1"/>
  <c r="F685" i="7" s="1"/>
  <c r="F686" i="7" s="1"/>
  <c r="F687" i="7" s="1"/>
  <c r="F688" i="7" s="1"/>
  <c r="F689" i="7" s="1"/>
  <c r="F690" i="7" s="1"/>
  <c r="F691" i="7" s="1"/>
  <c r="F692" i="7" s="1"/>
  <c r="F693" i="7" s="1"/>
  <c r="F694" i="7" s="1"/>
  <c r="F695" i="7" s="1"/>
  <c r="F696" i="7" s="1"/>
  <c r="F697" i="7" s="1"/>
  <c r="F698" i="7" s="1"/>
  <c r="F699" i="7" s="1"/>
  <c r="F700" i="7" s="1"/>
  <c r="F701" i="7" s="1"/>
  <c r="F702" i="7" s="1"/>
  <c r="F703" i="7" s="1"/>
  <c r="F704" i="7" s="1"/>
  <c r="F705" i="7" s="1"/>
  <c r="F706" i="7" s="1"/>
  <c r="F707" i="7" s="1"/>
  <c r="F708" i="7" s="1"/>
  <c r="F709" i="7" s="1"/>
  <c r="F710" i="7" s="1"/>
  <c r="F711" i="7" s="1"/>
  <c r="F712" i="7" s="1"/>
  <c r="F713" i="7" s="1"/>
  <c r="F714" i="7" s="1"/>
  <c r="F715" i="7" s="1"/>
  <c r="F716" i="7" s="1"/>
  <c r="F717" i="7" s="1"/>
  <c r="F718" i="7" s="1"/>
  <c r="F719" i="7" s="1"/>
  <c r="F720" i="7" s="1"/>
  <c r="F721" i="7" s="1"/>
  <c r="F722" i="7" s="1"/>
  <c r="F723" i="7" s="1"/>
  <c r="F724" i="7" s="1"/>
  <c r="F725" i="7" s="1"/>
  <c r="F726" i="7" s="1"/>
  <c r="F727" i="7" s="1"/>
  <c r="F728" i="7" s="1"/>
  <c r="F729" i="7" s="1"/>
  <c r="F730" i="7" s="1"/>
  <c r="F731" i="7" s="1"/>
  <c r="F732" i="7" s="1"/>
  <c r="F733" i="7" s="1"/>
  <c r="F734" i="7" s="1"/>
  <c r="F735" i="7" s="1"/>
  <c r="F736" i="7" s="1"/>
  <c r="F737" i="7" s="1"/>
  <c r="F738" i="7" s="1"/>
  <c r="F739" i="7" s="1"/>
  <c r="F740" i="7" s="1"/>
  <c r="F741" i="7" s="1"/>
  <c r="F742" i="7" s="1"/>
  <c r="F743" i="7" s="1"/>
  <c r="F744" i="7" s="1"/>
  <c r="F745" i="7" s="1"/>
  <c r="F746" i="7" s="1"/>
  <c r="F747" i="7" s="1"/>
  <c r="F748" i="7" s="1"/>
  <c r="F749" i="7" s="1"/>
  <c r="F750" i="7" s="1"/>
  <c r="F751" i="7" s="1"/>
  <c r="F752" i="7" s="1"/>
  <c r="F753" i="7" s="1"/>
  <c r="F754" i="7" s="1"/>
  <c r="F755" i="7" s="1"/>
  <c r="F756" i="7" s="1"/>
  <c r="F757" i="7" s="1"/>
  <c r="F758" i="7" s="1"/>
  <c r="F759" i="7" s="1"/>
  <c r="F760" i="7" s="1"/>
  <c r="F761" i="7" s="1"/>
  <c r="F762" i="7" s="1"/>
  <c r="F763" i="7" s="1"/>
  <c r="F764" i="7" s="1"/>
  <c r="F765" i="7" s="1"/>
  <c r="F766" i="7" s="1"/>
  <c r="F767" i="7" s="1"/>
  <c r="F768" i="7" s="1"/>
  <c r="F769" i="7" s="1"/>
  <c r="F770" i="7" s="1"/>
  <c r="F771" i="7" s="1"/>
  <c r="F772" i="7" s="1"/>
  <c r="F773" i="7" s="1"/>
  <c r="F774" i="7" s="1"/>
  <c r="F775" i="7" s="1"/>
  <c r="F776" i="7" s="1"/>
  <c r="F777" i="7" s="1"/>
  <c r="F778" i="7" s="1"/>
  <c r="F779" i="7" s="1"/>
  <c r="F780" i="7" s="1"/>
  <c r="F781" i="7" s="1"/>
  <c r="F782" i="7" s="1"/>
  <c r="F783" i="7" s="1"/>
  <c r="F784" i="7" s="1"/>
  <c r="F785" i="7" s="1"/>
  <c r="F786" i="7" s="1"/>
  <c r="F787" i="7" s="1"/>
  <c r="F788" i="7" s="1"/>
  <c r="F789" i="7" s="1"/>
  <c r="F790" i="7" s="1"/>
  <c r="F791" i="7" s="1"/>
  <c r="F792" i="7" s="1"/>
  <c r="F793" i="7" s="1"/>
  <c r="F794" i="7" s="1"/>
  <c r="F795" i="7" s="1"/>
  <c r="F796" i="7" s="1"/>
  <c r="F797" i="7" s="1"/>
  <c r="F798" i="7" s="1"/>
  <c r="F799" i="7" s="1"/>
  <c r="F800" i="7" s="1"/>
  <c r="F801" i="7" s="1"/>
  <c r="F802" i="7" s="1"/>
  <c r="F803" i="7" s="1"/>
  <c r="F804" i="7" s="1"/>
  <c r="F805" i="7" s="1"/>
  <c r="F806" i="7" s="1"/>
  <c r="F807" i="7" s="1"/>
  <c r="F808" i="7" s="1"/>
  <c r="F809" i="7" s="1"/>
  <c r="F810" i="7" s="1"/>
  <c r="F811" i="7" s="1"/>
  <c r="F812" i="7" s="1"/>
  <c r="F813" i="7" s="1"/>
  <c r="F814" i="7" s="1"/>
  <c r="F815" i="7" s="1"/>
  <c r="F816" i="7" s="1"/>
  <c r="F817" i="7" s="1"/>
  <c r="F818" i="7" s="1"/>
  <c r="F819" i="7" s="1"/>
  <c r="F820" i="7" s="1"/>
  <c r="F821" i="7" s="1"/>
  <c r="F822" i="7" s="1"/>
  <c r="F823" i="7" s="1"/>
  <c r="F824" i="7" s="1"/>
  <c r="F825" i="7" s="1"/>
  <c r="F826" i="7" s="1"/>
  <c r="F827" i="7" s="1"/>
  <c r="F828" i="7" s="1"/>
  <c r="F829" i="7" s="1"/>
  <c r="F830" i="7" s="1"/>
  <c r="F831" i="7" s="1"/>
  <c r="F832" i="7" s="1"/>
  <c r="F833" i="7" s="1"/>
  <c r="F834" i="7" s="1"/>
  <c r="F835" i="7" s="1"/>
  <c r="F836" i="7" s="1"/>
  <c r="F837" i="7" s="1"/>
  <c r="F838" i="7" s="1"/>
  <c r="F839" i="7" s="1"/>
  <c r="F840" i="7" s="1"/>
  <c r="F841" i="7" s="1"/>
  <c r="F842" i="7" s="1"/>
  <c r="F843" i="7" s="1"/>
  <c r="F844" i="7" s="1"/>
  <c r="F845" i="7" s="1"/>
  <c r="F846" i="7" s="1"/>
  <c r="F847" i="7" s="1"/>
  <c r="F848" i="7" s="1"/>
  <c r="F849" i="7" s="1"/>
  <c r="F850" i="7" s="1"/>
  <c r="F851" i="7" s="1"/>
  <c r="F852" i="7" s="1"/>
  <c r="F853" i="7" s="1"/>
  <c r="F854" i="7" s="1"/>
  <c r="F855" i="7" s="1"/>
  <c r="F856" i="7" s="1"/>
  <c r="F857" i="7" s="1"/>
  <c r="F858" i="7" s="1"/>
  <c r="F859" i="7" s="1"/>
  <c r="F860" i="7" s="1"/>
  <c r="F861" i="7" s="1"/>
  <c r="F862" i="7" s="1"/>
  <c r="F863" i="7" s="1"/>
  <c r="F864" i="7" s="1"/>
  <c r="F865" i="7" s="1"/>
  <c r="F866" i="7" s="1"/>
  <c r="F867" i="7" s="1"/>
  <c r="F868" i="7" s="1"/>
  <c r="F869" i="7" s="1"/>
  <c r="F870" i="7" s="1"/>
  <c r="F871" i="7" s="1"/>
  <c r="F872" i="7" s="1"/>
  <c r="C3" i="1"/>
  <c r="E11" i="1" s="1"/>
  <c r="V141" i="8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V284" i="8" s="1"/>
  <c r="V285" i="8" s="1"/>
  <c r="V286" i="8" s="1"/>
  <c r="V287" i="8" s="1"/>
  <c r="V288" i="8" s="1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06" i="8" s="1"/>
  <c r="V307" i="8" s="1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V323" i="8" s="1"/>
  <c r="V324" i="8" s="1"/>
  <c r="V325" i="8" s="1"/>
  <c r="V326" i="8" s="1"/>
  <c r="V327" i="8" s="1"/>
  <c r="V328" i="8" s="1"/>
  <c r="V329" i="8" s="1"/>
  <c r="V330" i="8" s="1"/>
  <c r="V331" i="8" s="1"/>
  <c r="V332" i="8" s="1"/>
  <c r="V333" i="8" s="1"/>
  <c r="V334" i="8" s="1"/>
  <c r="V335" i="8" s="1"/>
  <c r="V336" i="8" s="1"/>
  <c r="V337" i="8" s="1"/>
  <c r="V338" i="8" s="1"/>
  <c r="V339" i="8" s="1"/>
  <c r="V340" i="8" s="1"/>
  <c r="V341" i="8" s="1"/>
  <c r="V342" i="8" s="1"/>
  <c r="V343" i="8" s="1"/>
  <c r="V344" i="8" s="1"/>
  <c r="V345" i="8" s="1"/>
  <c r="V346" i="8" s="1"/>
  <c r="V347" i="8" s="1"/>
  <c r="V348" i="8" s="1"/>
  <c r="V349" i="8" s="1"/>
  <c r="V350" i="8" s="1"/>
  <c r="V351" i="8" s="1"/>
  <c r="V352" i="8" s="1"/>
  <c r="V353" i="8" s="1"/>
  <c r="V354" i="8" s="1"/>
  <c r="V355" i="8" s="1"/>
  <c r="V356" i="8" s="1"/>
  <c r="V357" i="8" s="1"/>
  <c r="V358" i="8" s="1"/>
  <c r="V359" i="8" s="1"/>
  <c r="V360" i="8" s="1"/>
  <c r="V361" i="8" s="1"/>
  <c r="V362" i="8" s="1"/>
  <c r="V363" i="8" s="1"/>
  <c r="V364" i="8" s="1"/>
  <c r="V365" i="8" s="1"/>
  <c r="V366" i="8" s="1"/>
  <c r="V367" i="8" s="1"/>
  <c r="V368" i="8" s="1"/>
  <c r="V369" i="8" s="1"/>
  <c r="V370" i="8" s="1"/>
  <c r="V371" i="8" s="1"/>
  <c r="V372" i="8" s="1"/>
  <c r="V373" i="8" s="1"/>
  <c r="V374" i="8" s="1"/>
  <c r="V375" i="8" s="1"/>
  <c r="V376" i="8" s="1"/>
  <c r="V377" i="8" s="1"/>
  <c r="V378" i="8" s="1"/>
  <c r="V379" i="8" s="1"/>
  <c r="V380" i="8" s="1"/>
  <c r="V381" i="8" s="1"/>
  <c r="V382" i="8" s="1"/>
  <c r="V383" i="8" s="1"/>
  <c r="V384" i="8" s="1"/>
  <c r="V385" i="8" s="1"/>
  <c r="V386" i="8" s="1"/>
  <c r="V387" i="8" s="1"/>
  <c r="V388" i="8" s="1"/>
  <c r="V389" i="8" s="1"/>
  <c r="V390" i="8" s="1"/>
  <c r="V391" i="8" s="1"/>
  <c r="V392" i="8" s="1"/>
  <c r="V393" i="8" s="1"/>
  <c r="V394" i="8" s="1"/>
  <c r="V395" i="8" s="1"/>
  <c r="V396" i="8" s="1"/>
  <c r="V397" i="8" s="1"/>
  <c r="V398" i="8" s="1"/>
  <c r="V399" i="8" s="1"/>
  <c r="V400" i="8" s="1"/>
  <c r="V401" i="8" s="1"/>
  <c r="V402" i="8" s="1"/>
  <c r="V403" i="8" s="1"/>
  <c r="V404" i="8" s="1"/>
  <c r="V405" i="8" s="1"/>
  <c r="V406" i="8" s="1"/>
  <c r="V407" i="8" s="1"/>
  <c r="V408" i="8" s="1"/>
  <c r="V409" i="8" s="1"/>
  <c r="V410" i="8" s="1"/>
  <c r="V411" i="8" s="1"/>
  <c r="V412" i="8" s="1"/>
  <c r="V413" i="8" s="1"/>
  <c r="V414" i="8" s="1"/>
  <c r="V415" i="8" s="1"/>
  <c r="V416" i="8" s="1"/>
  <c r="V417" i="8" s="1"/>
  <c r="V418" i="8" s="1"/>
  <c r="V419" i="8" s="1"/>
  <c r="V420" i="8" s="1"/>
  <c r="V421" i="8" s="1"/>
  <c r="V422" i="8" s="1"/>
  <c r="V423" i="8" s="1"/>
  <c r="V424" i="8" s="1"/>
  <c r="V425" i="8" s="1"/>
  <c r="V426" i="8" s="1"/>
  <c r="V427" i="8" s="1"/>
  <c r="V428" i="8" s="1"/>
  <c r="V429" i="8" s="1"/>
  <c r="V430" i="8" s="1"/>
  <c r="V431" i="8" s="1"/>
  <c r="V432" i="8" s="1"/>
  <c r="V433" i="8" s="1"/>
  <c r="V434" i="8" s="1"/>
  <c r="V435" i="8" s="1"/>
  <c r="V436" i="8" s="1"/>
  <c r="V437" i="8" s="1"/>
  <c r="V438" i="8" s="1"/>
  <c r="V439" i="8" s="1"/>
  <c r="V440" i="8" s="1"/>
  <c r="V441" i="8" s="1"/>
  <c r="V442" i="8" s="1"/>
  <c r="V443" i="8" s="1"/>
  <c r="V444" i="8" s="1"/>
  <c r="V445" i="8" s="1"/>
  <c r="V446" i="8" s="1"/>
  <c r="V447" i="8" s="1"/>
  <c r="V448" i="8" s="1"/>
  <c r="V449" i="8" s="1"/>
  <c r="V450" i="8" s="1"/>
  <c r="V451" i="8" s="1"/>
  <c r="V452" i="8" s="1"/>
  <c r="V453" i="8" s="1"/>
  <c r="V454" i="8" s="1"/>
  <c r="V455" i="8" s="1"/>
  <c r="V456" i="8" s="1"/>
  <c r="V457" i="8" s="1"/>
  <c r="V458" i="8" s="1"/>
  <c r="V459" i="8" s="1"/>
  <c r="V460" i="8" s="1"/>
  <c r="V461" i="8" s="1"/>
  <c r="V462" i="8" s="1"/>
  <c r="V463" i="8" s="1"/>
  <c r="V464" i="8" s="1"/>
  <c r="V465" i="8" s="1"/>
  <c r="V466" i="8" s="1"/>
  <c r="V467" i="8" s="1"/>
  <c r="V468" i="8" s="1"/>
  <c r="V469" i="8" s="1"/>
  <c r="V470" i="8" s="1"/>
  <c r="V471" i="8" s="1"/>
  <c r="V472" i="8" s="1"/>
  <c r="V473" i="8" s="1"/>
  <c r="V474" i="8" s="1"/>
  <c r="V475" i="8" s="1"/>
  <c r="V476" i="8" s="1"/>
  <c r="V477" i="8" s="1"/>
  <c r="V478" i="8" s="1"/>
  <c r="V479" i="8" s="1"/>
  <c r="V480" i="8" s="1"/>
  <c r="V481" i="8" s="1"/>
  <c r="V482" i="8" s="1"/>
  <c r="V483" i="8" s="1"/>
  <c r="V484" i="8" s="1"/>
  <c r="V485" i="8" s="1"/>
  <c r="V486" i="8" s="1"/>
  <c r="V487" i="8" s="1"/>
  <c r="V488" i="8" s="1"/>
  <c r="V489" i="8" s="1"/>
  <c r="V490" i="8" s="1"/>
  <c r="V491" i="8" s="1"/>
  <c r="V492" i="8" s="1"/>
  <c r="V493" i="8" s="1"/>
  <c r="V494" i="8" s="1"/>
  <c r="V495" i="8" s="1"/>
  <c r="V496" i="8" s="1"/>
  <c r="V497" i="8" s="1"/>
  <c r="V498" i="8" s="1"/>
  <c r="V499" i="8" s="1"/>
  <c r="V500" i="8" s="1"/>
  <c r="V501" i="8" s="1"/>
  <c r="V502" i="8" s="1"/>
  <c r="V503" i="8" s="1"/>
  <c r="V504" i="8" s="1"/>
  <c r="V505" i="8" s="1"/>
  <c r="V506" i="8" s="1"/>
  <c r="V507" i="8" s="1"/>
  <c r="V508" i="8" s="1"/>
  <c r="V509" i="8" s="1"/>
  <c r="V510" i="8" s="1"/>
  <c r="V511" i="8" s="1"/>
  <c r="V512" i="8" s="1"/>
  <c r="V513" i="8" s="1"/>
  <c r="V514" i="8" s="1"/>
  <c r="V515" i="8" s="1"/>
  <c r="V516" i="8" s="1"/>
  <c r="V517" i="8" s="1"/>
  <c r="V518" i="8" s="1"/>
  <c r="V519" i="8" s="1"/>
  <c r="V520" i="8" s="1"/>
  <c r="V521" i="8" s="1"/>
  <c r="V522" i="8" s="1"/>
  <c r="V523" i="8" s="1"/>
  <c r="V524" i="8" s="1"/>
  <c r="V525" i="8" s="1"/>
  <c r="V526" i="8" s="1"/>
  <c r="V527" i="8" s="1"/>
  <c r="V528" i="8" s="1"/>
  <c r="V529" i="8" s="1"/>
  <c r="V530" i="8" s="1"/>
  <c r="V531" i="8" s="1"/>
  <c r="V532" i="8" s="1"/>
  <c r="V533" i="8" s="1"/>
  <c r="V534" i="8" s="1"/>
  <c r="V535" i="8" s="1"/>
  <c r="V536" i="8" s="1"/>
  <c r="V537" i="8" s="1"/>
  <c r="V538" i="8" s="1"/>
  <c r="V539" i="8" s="1"/>
  <c r="V540" i="8" s="1"/>
  <c r="V541" i="8" s="1"/>
  <c r="V542" i="8" s="1"/>
  <c r="V543" i="8" s="1"/>
  <c r="V544" i="8" s="1"/>
  <c r="V545" i="8" s="1"/>
  <c r="V546" i="8" s="1"/>
  <c r="V547" i="8" s="1"/>
  <c r="V548" i="8" s="1"/>
  <c r="V549" i="8" s="1"/>
  <c r="V550" i="8" s="1"/>
  <c r="V551" i="8" s="1"/>
  <c r="V552" i="8" s="1"/>
  <c r="V553" i="8" s="1"/>
  <c r="V554" i="8" s="1"/>
  <c r="V555" i="8" s="1"/>
  <c r="V556" i="8" s="1"/>
  <c r="V557" i="8" s="1"/>
  <c r="V558" i="8" s="1"/>
  <c r="V559" i="8" s="1"/>
  <c r="V560" i="8" s="1"/>
  <c r="V561" i="8" s="1"/>
  <c r="V562" i="8" s="1"/>
  <c r="V563" i="8" s="1"/>
  <c r="V564" i="8" s="1"/>
  <c r="V565" i="8" s="1"/>
  <c r="V566" i="8" s="1"/>
  <c r="V567" i="8" s="1"/>
  <c r="V568" i="8" s="1"/>
  <c r="V569" i="8" s="1"/>
  <c r="V570" i="8" s="1"/>
  <c r="V571" i="8" s="1"/>
  <c r="V572" i="8" s="1"/>
  <c r="V573" i="8" s="1"/>
  <c r="V574" i="8" s="1"/>
  <c r="V575" i="8" s="1"/>
  <c r="V576" i="8" s="1"/>
  <c r="V577" i="8" s="1"/>
  <c r="V578" i="8" s="1"/>
  <c r="V579" i="8" s="1"/>
  <c r="V580" i="8" s="1"/>
  <c r="V581" i="8" s="1"/>
  <c r="V582" i="8" s="1"/>
  <c r="V583" i="8" s="1"/>
  <c r="V584" i="8" s="1"/>
  <c r="V585" i="8" s="1"/>
  <c r="V586" i="8" s="1"/>
  <c r="V587" i="8" s="1"/>
  <c r="V588" i="8" s="1"/>
  <c r="V589" i="8" s="1"/>
  <c r="V590" i="8" s="1"/>
  <c r="V591" i="8" s="1"/>
  <c r="V592" i="8" s="1"/>
  <c r="V593" i="8" s="1"/>
  <c r="V594" i="8" s="1"/>
  <c r="V595" i="8" s="1"/>
  <c r="V596" i="8" s="1"/>
  <c r="V597" i="8" s="1"/>
  <c r="V598" i="8" s="1"/>
  <c r="V599" i="8" s="1"/>
  <c r="V600" i="8" s="1"/>
  <c r="V601" i="8" s="1"/>
  <c r="V602" i="8" s="1"/>
  <c r="V603" i="8" s="1"/>
  <c r="V604" i="8" s="1"/>
  <c r="V605" i="8" s="1"/>
  <c r="V606" i="8" s="1"/>
  <c r="V607" i="8" s="1"/>
  <c r="V608" i="8" s="1"/>
  <c r="V609" i="8" s="1"/>
  <c r="V610" i="8" s="1"/>
  <c r="V611" i="8" s="1"/>
  <c r="V612" i="8" s="1"/>
  <c r="V613" i="8" s="1"/>
  <c r="V614" i="8" s="1"/>
  <c r="V615" i="8" s="1"/>
  <c r="V616" i="8" s="1"/>
  <c r="V617" i="8" s="1"/>
  <c r="V618" i="8" s="1"/>
  <c r="V619" i="8" s="1"/>
  <c r="V620" i="8" s="1"/>
  <c r="V621" i="8" s="1"/>
  <c r="V622" i="8" s="1"/>
  <c r="V623" i="8" s="1"/>
  <c r="V624" i="8" s="1"/>
  <c r="V625" i="8" s="1"/>
  <c r="V626" i="8" s="1"/>
  <c r="V627" i="8" s="1"/>
  <c r="V628" i="8" s="1"/>
  <c r="V629" i="8" s="1"/>
  <c r="V630" i="8" s="1"/>
  <c r="V631" i="8" s="1"/>
  <c r="V632" i="8" s="1"/>
  <c r="V633" i="8" s="1"/>
  <c r="V634" i="8" s="1"/>
  <c r="V635" i="8" s="1"/>
  <c r="V636" i="8" s="1"/>
  <c r="V637" i="8" s="1"/>
  <c r="V638" i="8" s="1"/>
  <c r="V639" i="8" s="1"/>
  <c r="V640" i="8" s="1"/>
  <c r="V641" i="8" s="1"/>
  <c r="V642" i="8" s="1"/>
  <c r="V643" i="8" s="1"/>
  <c r="V644" i="8" s="1"/>
  <c r="V645" i="8" s="1"/>
  <c r="V646" i="8" s="1"/>
  <c r="V647" i="8" s="1"/>
  <c r="V648" i="8" s="1"/>
  <c r="V649" i="8" s="1"/>
  <c r="V650" i="8" s="1"/>
  <c r="V651" i="8" s="1"/>
  <c r="V652" i="8" s="1"/>
  <c r="V653" i="8" s="1"/>
  <c r="V654" i="8" s="1"/>
  <c r="V655" i="8" s="1"/>
  <c r="V656" i="8" s="1"/>
  <c r="V657" i="8" s="1"/>
  <c r="V658" i="8" s="1"/>
  <c r="V659" i="8" s="1"/>
  <c r="V660" i="8" s="1"/>
  <c r="V661" i="8" s="1"/>
  <c r="V662" i="8" s="1"/>
  <c r="V663" i="8" s="1"/>
  <c r="V664" i="8" s="1"/>
  <c r="V665" i="8" s="1"/>
  <c r="V666" i="8" s="1"/>
  <c r="V667" i="8" s="1"/>
  <c r="V668" i="8" s="1"/>
  <c r="V669" i="8" s="1"/>
  <c r="V670" i="8" s="1"/>
  <c r="V671" i="8" s="1"/>
  <c r="V672" i="8" s="1"/>
  <c r="V673" i="8" s="1"/>
  <c r="V674" i="8" s="1"/>
  <c r="V675" i="8" s="1"/>
  <c r="V676" i="8" s="1"/>
  <c r="V677" i="8" s="1"/>
  <c r="V678" i="8" s="1"/>
  <c r="V679" i="8" s="1"/>
  <c r="V680" i="8" s="1"/>
  <c r="V681" i="8" s="1"/>
  <c r="V682" i="8" s="1"/>
  <c r="V683" i="8" s="1"/>
  <c r="V684" i="8" s="1"/>
  <c r="V685" i="8" s="1"/>
  <c r="V686" i="8" s="1"/>
  <c r="V687" i="8" s="1"/>
  <c r="V688" i="8" s="1"/>
  <c r="V689" i="8" s="1"/>
  <c r="V690" i="8" s="1"/>
  <c r="V691" i="8" s="1"/>
  <c r="V692" i="8" s="1"/>
  <c r="V693" i="8" s="1"/>
  <c r="V694" i="8" s="1"/>
  <c r="V695" i="8" s="1"/>
  <c r="V696" i="8" s="1"/>
  <c r="V697" i="8" s="1"/>
  <c r="V698" i="8" s="1"/>
  <c r="V699" i="8" s="1"/>
  <c r="V700" i="8" s="1"/>
  <c r="V701" i="8" s="1"/>
  <c r="V702" i="8" s="1"/>
  <c r="V703" i="8" s="1"/>
  <c r="V704" i="8" s="1"/>
  <c r="V705" i="8" s="1"/>
  <c r="V706" i="8" s="1"/>
  <c r="V707" i="8" s="1"/>
  <c r="V708" i="8" s="1"/>
  <c r="V709" i="8" s="1"/>
  <c r="V710" i="8" s="1"/>
  <c r="V711" i="8" s="1"/>
  <c r="V712" i="8" s="1"/>
  <c r="V713" i="8" s="1"/>
  <c r="V714" i="8" s="1"/>
  <c r="V715" i="8" s="1"/>
  <c r="V716" i="8" s="1"/>
  <c r="V717" i="8" s="1"/>
  <c r="V718" i="8" s="1"/>
  <c r="V719" i="8" s="1"/>
  <c r="V720" i="8" s="1"/>
  <c r="V721" i="8" s="1"/>
  <c r="V722" i="8" s="1"/>
  <c r="V723" i="8" s="1"/>
  <c r="V724" i="8" s="1"/>
  <c r="V725" i="8" s="1"/>
  <c r="V726" i="8" s="1"/>
  <c r="V727" i="8" s="1"/>
  <c r="V728" i="8" s="1"/>
  <c r="V729" i="8" s="1"/>
  <c r="V730" i="8" s="1"/>
  <c r="V731" i="8" s="1"/>
  <c r="V732" i="8" s="1"/>
  <c r="V733" i="8" s="1"/>
  <c r="V734" i="8" s="1"/>
  <c r="V735" i="8" s="1"/>
  <c r="V736" i="8" s="1"/>
  <c r="V737" i="8" s="1"/>
  <c r="V738" i="8" s="1"/>
  <c r="V739" i="8" s="1"/>
  <c r="V740" i="8" s="1"/>
  <c r="V741" i="8" s="1"/>
  <c r="V742" i="8" s="1"/>
  <c r="V743" i="8" s="1"/>
  <c r="V744" i="8" s="1"/>
  <c r="V745" i="8" s="1"/>
  <c r="V746" i="8" s="1"/>
  <c r="V747" i="8" s="1"/>
  <c r="V748" i="8" s="1"/>
  <c r="V749" i="8" s="1"/>
  <c r="V750" i="8" s="1"/>
  <c r="V751" i="8" s="1"/>
  <c r="V752" i="8" s="1"/>
  <c r="V753" i="8" s="1"/>
  <c r="V754" i="8" s="1"/>
  <c r="V755" i="8" s="1"/>
  <c r="V756" i="8" s="1"/>
  <c r="V757" i="8" s="1"/>
  <c r="V758" i="8" s="1"/>
  <c r="V759" i="8" s="1"/>
  <c r="V760" i="8" s="1"/>
  <c r="V761" i="8" s="1"/>
  <c r="V762" i="8" s="1"/>
  <c r="V763" i="8" s="1"/>
  <c r="V764" i="8" s="1"/>
  <c r="V765" i="8" s="1"/>
  <c r="V766" i="8" s="1"/>
  <c r="V767" i="8" s="1"/>
  <c r="V768" i="8" s="1"/>
  <c r="V769" i="8" s="1"/>
  <c r="V770" i="8" s="1"/>
  <c r="V771" i="8" s="1"/>
  <c r="V772" i="8" s="1"/>
  <c r="V773" i="8" s="1"/>
  <c r="V774" i="8" s="1"/>
  <c r="V775" i="8" s="1"/>
  <c r="V776" i="8" s="1"/>
  <c r="V777" i="8" s="1"/>
  <c r="V778" i="8" s="1"/>
  <c r="V779" i="8" s="1"/>
  <c r="V780" i="8" s="1"/>
  <c r="V781" i="8" s="1"/>
  <c r="V782" i="8" s="1"/>
  <c r="V783" i="8" s="1"/>
  <c r="V784" i="8" s="1"/>
  <c r="V785" i="8" s="1"/>
  <c r="V786" i="8" s="1"/>
  <c r="V787" i="8" s="1"/>
  <c r="V788" i="8" s="1"/>
  <c r="V789" i="8" s="1"/>
  <c r="V790" i="8" s="1"/>
  <c r="V791" i="8" s="1"/>
  <c r="V792" i="8" s="1"/>
  <c r="V793" i="8" s="1"/>
  <c r="V794" i="8" s="1"/>
  <c r="V795" i="8" s="1"/>
  <c r="V796" i="8" s="1"/>
  <c r="V797" i="8" s="1"/>
  <c r="V798" i="8" s="1"/>
  <c r="V799" i="8" s="1"/>
  <c r="V800" i="8" s="1"/>
  <c r="V801" i="8" s="1"/>
  <c r="V802" i="8" s="1"/>
  <c r="V803" i="8" s="1"/>
  <c r="V804" i="8" s="1"/>
  <c r="V805" i="8" s="1"/>
  <c r="V806" i="8" s="1"/>
  <c r="V807" i="8" s="1"/>
  <c r="V808" i="8" s="1"/>
  <c r="V809" i="8" s="1"/>
  <c r="V810" i="8" s="1"/>
  <c r="V811" i="8" s="1"/>
  <c r="V812" i="8" s="1"/>
  <c r="V813" i="8" s="1"/>
  <c r="V814" i="8" s="1"/>
  <c r="V815" i="8" s="1"/>
  <c r="V816" i="8" s="1"/>
  <c r="V817" i="8" s="1"/>
  <c r="V818" i="8" s="1"/>
  <c r="V819" i="8" s="1"/>
  <c r="V820" i="8" s="1"/>
  <c r="V821" i="8" s="1"/>
  <c r="V822" i="8" s="1"/>
  <c r="V823" i="8" s="1"/>
  <c r="V824" i="8" s="1"/>
  <c r="V825" i="8" s="1"/>
  <c r="V826" i="8" s="1"/>
  <c r="V827" i="8" s="1"/>
  <c r="V828" i="8" s="1"/>
  <c r="V829" i="8" s="1"/>
  <c r="V830" i="8" s="1"/>
  <c r="V831" i="8" s="1"/>
  <c r="V832" i="8" s="1"/>
  <c r="V833" i="8" s="1"/>
  <c r="V834" i="8" s="1"/>
  <c r="V835" i="8" s="1"/>
  <c r="V836" i="8" s="1"/>
  <c r="V837" i="8" s="1"/>
  <c r="V838" i="8" s="1"/>
  <c r="V839" i="8" s="1"/>
  <c r="V840" i="8" s="1"/>
  <c r="V841" i="8" s="1"/>
  <c r="V842" i="8" s="1"/>
  <c r="V843" i="8" s="1"/>
  <c r="V844" i="8" s="1"/>
  <c r="V845" i="8" s="1"/>
  <c r="V846" i="8" s="1"/>
  <c r="V847" i="8" s="1"/>
  <c r="V848" i="8" s="1"/>
  <c r="V849" i="8" s="1"/>
  <c r="V850" i="8" s="1"/>
  <c r="V851" i="8" s="1"/>
  <c r="V852" i="8" s="1"/>
  <c r="V853" i="8" s="1"/>
  <c r="V854" i="8" s="1"/>
  <c r="V855" i="8" s="1"/>
  <c r="V856" i="8" s="1"/>
  <c r="V857" i="8" s="1"/>
  <c r="V858" i="8" s="1"/>
  <c r="V859" i="8" s="1"/>
  <c r="V860" i="8" s="1"/>
  <c r="V861" i="8" s="1"/>
  <c r="V862" i="8" s="1"/>
  <c r="V863" i="8" s="1"/>
  <c r="V864" i="8" s="1"/>
  <c r="V865" i="8" s="1"/>
  <c r="V866" i="8" s="1"/>
  <c r="V867" i="8" s="1"/>
  <c r="V868" i="8" s="1"/>
  <c r="V869" i="8" s="1"/>
  <c r="V870" i="8" s="1"/>
  <c r="V871" i="8" s="1"/>
  <c r="V872" i="8" s="1"/>
  <c r="R141" i="8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R250" i="8" s="1"/>
  <c r="R251" i="8" s="1"/>
  <c r="R252" i="8" s="1"/>
  <c r="R253" i="8" s="1"/>
  <c r="R254" i="8" s="1"/>
  <c r="R255" i="8" s="1"/>
  <c r="R256" i="8" s="1"/>
  <c r="R257" i="8" s="1"/>
  <c r="R258" i="8" s="1"/>
  <c r="R259" i="8" s="1"/>
  <c r="R260" i="8" s="1"/>
  <c r="R261" i="8" s="1"/>
  <c r="R262" i="8" s="1"/>
  <c r="R263" i="8" s="1"/>
  <c r="R264" i="8" s="1"/>
  <c r="R265" i="8" s="1"/>
  <c r="R266" i="8" s="1"/>
  <c r="R267" i="8" s="1"/>
  <c r="R268" i="8" s="1"/>
  <c r="R269" i="8" s="1"/>
  <c r="R270" i="8" s="1"/>
  <c r="R271" i="8" s="1"/>
  <c r="R272" i="8" s="1"/>
  <c r="R273" i="8" s="1"/>
  <c r="R274" i="8" s="1"/>
  <c r="R275" i="8" s="1"/>
  <c r="R276" i="8" s="1"/>
  <c r="R277" i="8" s="1"/>
  <c r="R278" i="8" s="1"/>
  <c r="R279" i="8" s="1"/>
  <c r="R280" i="8" s="1"/>
  <c r="R281" i="8" s="1"/>
  <c r="R282" i="8" s="1"/>
  <c r="R283" i="8" s="1"/>
  <c r="R284" i="8" s="1"/>
  <c r="R285" i="8" s="1"/>
  <c r="R286" i="8" s="1"/>
  <c r="R287" i="8" s="1"/>
  <c r="R288" i="8" s="1"/>
  <c r="R289" i="8" s="1"/>
  <c r="R290" i="8" s="1"/>
  <c r="R291" i="8" s="1"/>
  <c r="R292" i="8" s="1"/>
  <c r="R293" i="8" s="1"/>
  <c r="R294" i="8" s="1"/>
  <c r="R295" i="8" s="1"/>
  <c r="R296" i="8" s="1"/>
  <c r="R297" i="8" s="1"/>
  <c r="R298" i="8" s="1"/>
  <c r="R299" i="8" s="1"/>
  <c r="R300" i="8" s="1"/>
  <c r="R301" i="8" s="1"/>
  <c r="R302" i="8" s="1"/>
  <c r="R303" i="8" s="1"/>
  <c r="R304" i="8" s="1"/>
  <c r="R305" i="8" s="1"/>
  <c r="R306" i="8" s="1"/>
  <c r="R307" i="8" s="1"/>
  <c r="R308" i="8" s="1"/>
  <c r="R309" i="8" s="1"/>
  <c r="R310" i="8" s="1"/>
  <c r="R311" i="8" s="1"/>
  <c r="R312" i="8" s="1"/>
  <c r="R313" i="8" s="1"/>
  <c r="R314" i="8" s="1"/>
  <c r="R315" i="8" s="1"/>
  <c r="R316" i="8" s="1"/>
  <c r="R317" i="8" s="1"/>
  <c r="R318" i="8" s="1"/>
  <c r="R319" i="8" s="1"/>
  <c r="R320" i="8" s="1"/>
  <c r="R321" i="8" s="1"/>
  <c r="R322" i="8" s="1"/>
  <c r="R323" i="8" s="1"/>
  <c r="R324" i="8" s="1"/>
  <c r="R325" i="8" s="1"/>
  <c r="R326" i="8" s="1"/>
  <c r="R327" i="8" s="1"/>
  <c r="R328" i="8" s="1"/>
  <c r="R329" i="8" s="1"/>
  <c r="R330" i="8" s="1"/>
  <c r="R331" i="8" s="1"/>
  <c r="R332" i="8" s="1"/>
  <c r="R333" i="8" s="1"/>
  <c r="R334" i="8" s="1"/>
  <c r="R335" i="8" s="1"/>
  <c r="R336" i="8" s="1"/>
  <c r="R337" i="8" s="1"/>
  <c r="R338" i="8" s="1"/>
  <c r="R339" i="8" s="1"/>
  <c r="R340" i="8" s="1"/>
  <c r="R341" i="8" s="1"/>
  <c r="R342" i="8" s="1"/>
  <c r="R343" i="8" s="1"/>
  <c r="R344" i="8" s="1"/>
  <c r="R345" i="8" s="1"/>
  <c r="R346" i="8" s="1"/>
  <c r="R347" i="8" s="1"/>
  <c r="R348" i="8" s="1"/>
  <c r="R349" i="8" s="1"/>
  <c r="R350" i="8" s="1"/>
  <c r="R351" i="8" s="1"/>
  <c r="R352" i="8" s="1"/>
  <c r="R353" i="8" s="1"/>
  <c r="R354" i="8" s="1"/>
  <c r="R355" i="8" s="1"/>
  <c r="R356" i="8" s="1"/>
  <c r="R357" i="8" s="1"/>
  <c r="R358" i="8" s="1"/>
  <c r="R359" i="8" s="1"/>
  <c r="R360" i="8" s="1"/>
  <c r="R361" i="8" s="1"/>
  <c r="R362" i="8" s="1"/>
  <c r="R363" i="8" s="1"/>
  <c r="R364" i="8" s="1"/>
  <c r="R365" i="8" s="1"/>
  <c r="R366" i="8" s="1"/>
  <c r="R367" i="8" s="1"/>
  <c r="R368" i="8" s="1"/>
  <c r="R369" i="8" s="1"/>
  <c r="R370" i="8" s="1"/>
  <c r="R371" i="8" s="1"/>
  <c r="R372" i="8" s="1"/>
  <c r="R373" i="8" s="1"/>
  <c r="R374" i="8" s="1"/>
  <c r="R375" i="8" s="1"/>
  <c r="R376" i="8" s="1"/>
  <c r="R377" i="8" s="1"/>
  <c r="R378" i="8" s="1"/>
  <c r="R379" i="8" s="1"/>
  <c r="R380" i="8" s="1"/>
  <c r="R381" i="8" s="1"/>
  <c r="R382" i="8" s="1"/>
  <c r="R383" i="8" s="1"/>
  <c r="R384" i="8" s="1"/>
  <c r="R385" i="8" s="1"/>
  <c r="R386" i="8" s="1"/>
  <c r="R387" i="8" s="1"/>
  <c r="R388" i="8" s="1"/>
  <c r="R389" i="8" s="1"/>
  <c r="R390" i="8" s="1"/>
  <c r="R391" i="8" s="1"/>
  <c r="R392" i="8" s="1"/>
  <c r="R393" i="8" s="1"/>
  <c r="R394" i="8" s="1"/>
  <c r="R395" i="8" s="1"/>
  <c r="R396" i="8" s="1"/>
  <c r="R397" i="8" s="1"/>
  <c r="R398" i="8" s="1"/>
  <c r="R399" i="8" s="1"/>
  <c r="R400" i="8" s="1"/>
  <c r="R401" i="8" s="1"/>
  <c r="R402" i="8" s="1"/>
  <c r="R403" i="8" s="1"/>
  <c r="R404" i="8" s="1"/>
  <c r="R405" i="8" s="1"/>
  <c r="R406" i="8" s="1"/>
  <c r="R407" i="8" s="1"/>
  <c r="R408" i="8" s="1"/>
  <c r="R409" i="8" s="1"/>
  <c r="R410" i="8" s="1"/>
  <c r="R411" i="8" s="1"/>
  <c r="R412" i="8" s="1"/>
  <c r="R413" i="8" s="1"/>
  <c r="R414" i="8" s="1"/>
  <c r="R415" i="8" s="1"/>
  <c r="R416" i="8" s="1"/>
  <c r="R417" i="8" s="1"/>
  <c r="R418" i="8" s="1"/>
  <c r="R419" i="8" s="1"/>
  <c r="R420" i="8" s="1"/>
  <c r="R421" i="8" s="1"/>
  <c r="R422" i="8" s="1"/>
  <c r="R423" i="8" s="1"/>
  <c r="R424" i="8" s="1"/>
  <c r="R425" i="8" s="1"/>
  <c r="R426" i="8" s="1"/>
  <c r="R427" i="8" s="1"/>
  <c r="R428" i="8" s="1"/>
  <c r="R429" i="8" s="1"/>
  <c r="R430" i="8" s="1"/>
  <c r="R431" i="8" s="1"/>
  <c r="R432" i="8" s="1"/>
  <c r="R433" i="8" s="1"/>
  <c r="R434" i="8" s="1"/>
  <c r="R435" i="8" s="1"/>
  <c r="R436" i="8" s="1"/>
  <c r="R437" i="8" s="1"/>
  <c r="R438" i="8" s="1"/>
  <c r="R439" i="8" s="1"/>
  <c r="R440" i="8" s="1"/>
  <c r="R441" i="8" s="1"/>
  <c r="R442" i="8" s="1"/>
  <c r="R443" i="8" s="1"/>
  <c r="R444" i="8" s="1"/>
  <c r="R445" i="8" s="1"/>
  <c r="R446" i="8" s="1"/>
  <c r="R447" i="8" s="1"/>
  <c r="R448" i="8" s="1"/>
  <c r="R449" i="8" s="1"/>
  <c r="R450" i="8" s="1"/>
  <c r="R451" i="8" s="1"/>
  <c r="R452" i="8" s="1"/>
  <c r="R453" i="8" s="1"/>
  <c r="R454" i="8" s="1"/>
  <c r="R455" i="8" s="1"/>
  <c r="R456" i="8" s="1"/>
  <c r="R457" i="8" s="1"/>
  <c r="R458" i="8" s="1"/>
  <c r="R459" i="8" s="1"/>
  <c r="R460" i="8" s="1"/>
  <c r="R461" i="8" s="1"/>
  <c r="R462" i="8" s="1"/>
  <c r="R463" i="8" s="1"/>
  <c r="R464" i="8" s="1"/>
  <c r="R465" i="8" s="1"/>
  <c r="R466" i="8" s="1"/>
  <c r="R467" i="8" s="1"/>
  <c r="R468" i="8" s="1"/>
  <c r="R469" i="8" s="1"/>
  <c r="R470" i="8" s="1"/>
  <c r="R471" i="8" s="1"/>
  <c r="R472" i="8" s="1"/>
  <c r="R473" i="8" s="1"/>
  <c r="R474" i="8" s="1"/>
  <c r="R475" i="8" s="1"/>
  <c r="R476" i="8" s="1"/>
  <c r="R477" i="8" s="1"/>
  <c r="R478" i="8" s="1"/>
  <c r="R479" i="8" s="1"/>
  <c r="R480" i="8" s="1"/>
  <c r="R481" i="8" s="1"/>
  <c r="R482" i="8" s="1"/>
  <c r="R483" i="8" s="1"/>
  <c r="R484" i="8" s="1"/>
  <c r="R485" i="8" s="1"/>
  <c r="R486" i="8" s="1"/>
  <c r="R487" i="8" s="1"/>
  <c r="R488" i="8" s="1"/>
  <c r="R489" i="8" s="1"/>
  <c r="R490" i="8" s="1"/>
  <c r="R491" i="8" s="1"/>
  <c r="R492" i="8" s="1"/>
  <c r="R493" i="8" s="1"/>
  <c r="R494" i="8" s="1"/>
  <c r="R495" i="8" s="1"/>
  <c r="R496" i="8" s="1"/>
  <c r="R497" i="8" s="1"/>
  <c r="R498" i="8" s="1"/>
  <c r="R499" i="8" s="1"/>
  <c r="R500" i="8" s="1"/>
  <c r="R501" i="8" s="1"/>
  <c r="R502" i="8" s="1"/>
  <c r="R503" i="8" s="1"/>
  <c r="R504" i="8" s="1"/>
  <c r="R505" i="8" s="1"/>
  <c r="R506" i="8" s="1"/>
  <c r="R507" i="8" s="1"/>
  <c r="R508" i="8" s="1"/>
  <c r="R509" i="8" s="1"/>
  <c r="R510" i="8" s="1"/>
  <c r="R511" i="8" s="1"/>
  <c r="R512" i="8" s="1"/>
  <c r="R513" i="8" s="1"/>
  <c r="R514" i="8" s="1"/>
  <c r="R515" i="8" s="1"/>
  <c r="R516" i="8" s="1"/>
  <c r="R517" i="8" s="1"/>
  <c r="R518" i="8" s="1"/>
  <c r="R519" i="8" s="1"/>
  <c r="R520" i="8" s="1"/>
  <c r="R521" i="8" s="1"/>
  <c r="R522" i="8" s="1"/>
  <c r="R523" i="8" s="1"/>
  <c r="R524" i="8" s="1"/>
  <c r="R525" i="8" s="1"/>
  <c r="R526" i="8" s="1"/>
  <c r="R527" i="8" s="1"/>
  <c r="R528" i="8" s="1"/>
  <c r="R529" i="8" s="1"/>
  <c r="R530" i="8" s="1"/>
  <c r="R531" i="8" s="1"/>
  <c r="R532" i="8" s="1"/>
  <c r="R533" i="8" s="1"/>
  <c r="R534" i="8" s="1"/>
  <c r="R535" i="8" s="1"/>
  <c r="R536" i="8" s="1"/>
  <c r="R537" i="8" s="1"/>
  <c r="R538" i="8" s="1"/>
  <c r="R539" i="8" s="1"/>
  <c r="R540" i="8" s="1"/>
  <c r="R541" i="8" s="1"/>
  <c r="R542" i="8" s="1"/>
  <c r="R543" i="8" s="1"/>
  <c r="R544" i="8" s="1"/>
  <c r="R545" i="8" s="1"/>
  <c r="R546" i="8" s="1"/>
  <c r="R547" i="8" s="1"/>
  <c r="R548" i="8" s="1"/>
  <c r="R549" i="8" s="1"/>
  <c r="R550" i="8" s="1"/>
  <c r="R551" i="8" s="1"/>
  <c r="R552" i="8" s="1"/>
  <c r="R553" i="8" s="1"/>
  <c r="R554" i="8" s="1"/>
  <c r="R555" i="8" s="1"/>
  <c r="R556" i="8" s="1"/>
  <c r="R557" i="8" s="1"/>
  <c r="R558" i="8" s="1"/>
  <c r="R559" i="8" s="1"/>
  <c r="R560" i="8" s="1"/>
  <c r="R561" i="8" s="1"/>
  <c r="R562" i="8" s="1"/>
  <c r="R563" i="8" s="1"/>
  <c r="R564" i="8" s="1"/>
  <c r="R565" i="8" s="1"/>
  <c r="R566" i="8" s="1"/>
  <c r="R567" i="8" s="1"/>
  <c r="R568" i="8" s="1"/>
  <c r="R569" i="8" s="1"/>
  <c r="R570" i="8" s="1"/>
  <c r="R571" i="8" s="1"/>
  <c r="R572" i="8" s="1"/>
  <c r="R573" i="8" s="1"/>
  <c r="R574" i="8" s="1"/>
  <c r="R575" i="8" s="1"/>
  <c r="R576" i="8" s="1"/>
  <c r="R577" i="8" s="1"/>
  <c r="R578" i="8" s="1"/>
  <c r="R579" i="8" s="1"/>
  <c r="R580" i="8" s="1"/>
  <c r="R581" i="8" s="1"/>
  <c r="R582" i="8" s="1"/>
  <c r="R583" i="8" s="1"/>
  <c r="R584" i="8" s="1"/>
  <c r="R585" i="8" s="1"/>
  <c r="R586" i="8" s="1"/>
  <c r="R587" i="8" s="1"/>
  <c r="R588" i="8" s="1"/>
  <c r="R589" i="8" s="1"/>
  <c r="R590" i="8" s="1"/>
  <c r="R591" i="8" s="1"/>
  <c r="R592" i="8" s="1"/>
  <c r="R593" i="8" s="1"/>
  <c r="R594" i="8" s="1"/>
  <c r="R595" i="8" s="1"/>
  <c r="R596" i="8" s="1"/>
  <c r="R597" i="8" s="1"/>
  <c r="R598" i="8" s="1"/>
  <c r="R599" i="8" s="1"/>
  <c r="R600" i="8" s="1"/>
  <c r="R601" i="8" s="1"/>
  <c r="R602" i="8" s="1"/>
  <c r="R603" i="8" s="1"/>
  <c r="R604" i="8" s="1"/>
  <c r="R605" i="8" s="1"/>
  <c r="R606" i="8" s="1"/>
  <c r="R607" i="8" s="1"/>
  <c r="R608" i="8" s="1"/>
  <c r="R609" i="8" s="1"/>
  <c r="R610" i="8" s="1"/>
  <c r="R611" i="8" s="1"/>
  <c r="R612" i="8" s="1"/>
  <c r="R613" i="8" s="1"/>
  <c r="R614" i="8" s="1"/>
  <c r="R615" i="8" s="1"/>
  <c r="R616" i="8" s="1"/>
  <c r="R617" i="8" s="1"/>
  <c r="R618" i="8" s="1"/>
  <c r="R619" i="8" s="1"/>
  <c r="R620" i="8" s="1"/>
  <c r="R621" i="8" s="1"/>
  <c r="R622" i="8" s="1"/>
  <c r="R623" i="8" s="1"/>
  <c r="R624" i="8" s="1"/>
  <c r="R625" i="8" s="1"/>
  <c r="R626" i="8" s="1"/>
  <c r="R627" i="8" s="1"/>
  <c r="R628" i="8" s="1"/>
  <c r="R629" i="8" s="1"/>
  <c r="R630" i="8" s="1"/>
  <c r="R631" i="8" s="1"/>
  <c r="R632" i="8" s="1"/>
  <c r="R633" i="8" s="1"/>
  <c r="R634" i="8" s="1"/>
  <c r="R635" i="8" s="1"/>
  <c r="R636" i="8" s="1"/>
  <c r="R637" i="8" s="1"/>
  <c r="R638" i="8" s="1"/>
  <c r="R639" i="8" s="1"/>
  <c r="R640" i="8" s="1"/>
  <c r="R641" i="8" s="1"/>
  <c r="R642" i="8" s="1"/>
  <c r="R643" i="8" s="1"/>
  <c r="R644" i="8" s="1"/>
  <c r="R645" i="8" s="1"/>
  <c r="R646" i="8" s="1"/>
  <c r="R647" i="8" s="1"/>
  <c r="R648" i="8" s="1"/>
  <c r="R649" i="8" s="1"/>
  <c r="R650" i="8" s="1"/>
  <c r="R651" i="8" s="1"/>
  <c r="R652" i="8" s="1"/>
  <c r="R653" i="8" s="1"/>
  <c r="R654" i="8" s="1"/>
  <c r="R655" i="8" s="1"/>
  <c r="R656" i="8" s="1"/>
  <c r="R657" i="8" s="1"/>
  <c r="R658" i="8" s="1"/>
  <c r="R659" i="8" s="1"/>
  <c r="R660" i="8" s="1"/>
  <c r="R661" i="8" s="1"/>
  <c r="R662" i="8" s="1"/>
  <c r="R663" i="8" s="1"/>
  <c r="R664" i="8" s="1"/>
  <c r="R665" i="8" s="1"/>
  <c r="R666" i="8" s="1"/>
  <c r="R667" i="8" s="1"/>
  <c r="R668" i="8" s="1"/>
  <c r="R669" i="8" s="1"/>
  <c r="R670" i="8" s="1"/>
  <c r="R671" i="8" s="1"/>
  <c r="R672" i="8" s="1"/>
  <c r="R673" i="8" s="1"/>
  <c r="R674" i="8" s="1"/>
  <c r="R675" i="8" s="1"/>
  <c r="R676" i="8" s="1"/>
  <c r="R677" i="8" s="1"/>
  <c r="R678" i="8" s="1"/>
  <c r="R679" i="8" s="1"/>
  <c r="R680" i="8" s="1"/>
  <c r="R681" i="8" s="1"/>
  <c r="R682" i="8" s="1"/>
  <c r="R683" i="8" s="1"/>
  <c r="R684" i="8" s="1"/>
  <c r="R685" i="8" s="1"/>
  <c r="R686" i="8" s="1"/>
  <c r="R687" i="8" s="1"/>
  <c r="R688" i="8" s="1"/>
  <c r="R689" i="8" s="1"/>
  <c r="R690" i="8" s="1"/>
  <c r="R691" i="8" s="1"/>
  <c r="R692" i="8" s="1"/>
  <c r="R693" i="8" s="1"/>
  <c r="R694" i="8" s="1"/>
  <c r="R695" i="8" s="1"/>
  <c r="R696" i="8" s="1"/>
  <c r="R697" i="8" s="1"/>
  <c r="R698" i="8" s="1"/>
  <c r="R699" i="8" s="1"/>
  <c r="R700" i="8" s="1"/>
  <c r="R701" i="8" s="1"/>
  <c r="R702" i="8" s="1"/>
  <c r="R703" i="8" s="1"/>
  <c r="R704" i="8" s="1"/>
  <c r="R705" i="8" s="1"/>
  <c r="R706" i="8" s="1"/>
  <c r="R707" i="8" s="1"/>
  <c r="R708" i="8" s="1"/>
  <c r="R709" i="8" s="1"/>
  <c r="R710" i="8" s="1"/>
  <c r="R711" i="8" s="1"/>
  <c r="R712" i="8" s="1"/>
  <c r="R713" i="8" s="1"/>
  <c r="R714" i="8" s="1"/>
  <c r="R715" i="8" s="1"/>
  <c r="R716" i="8" s="1"/>
  <c r="R717" i="8" s="1"/>
  <c r="R718" i="8" s="1"/>
  <c r="R719" i="8" s="1"/>
  <c r="R720" i="8" s="1"/>
  <c r="R721" i="8" s="1"/>
  <c r="R722" i="8" s="1"/>
  <c r="R723" i="8" s="1"/>
  <c r="R724" i="8" s="1"/>
  <c r="R725" i="8" s="1"/>
  <c r="R726" i="8" s="1"/>
  <c r="R727" i="8" s="1"/>
  <c r="R728" i="8" s="1"/>
  <c r="R729" i="8" s="1"/>
  <c r="R730" i="8" s="1"/>
  <c r="R731" i="8" s="1"/>
  <c r="R732" i="8" s="1"/>
  <c r="R733" i="8" s="1"/>
  <c r="R734" i="8" s="1"/>
  <c r="R735" i="8" s="1"/>
  <c r="R736" i="8" s="1"/>
  <c r="R737" i="8" s="1"/>
  <c r="R738" i="8" s="1"/>
  <c r="R739" i="8" s="1"/>
  <c r="R740" i="8" s="1"/>
  <c r="R741" i="8" s="1"/>
  <c r="R742" i="8" s="1"/>
  <c r="R743" i="8" s="1"/>
  <c r="R744" i="8" s="1"/>
  <c r="R745" i="8" s="1"/>
  <c r="R746" i="8" s="1"/>
  <c r="R747" i="8" s="1"/>
  <c r="R748" i="8" s="1"/>
  <c r="R749" i="8" s="1"/>
  <c r="R750" i="8" s="1"/>
  <c r="R751" i="8" s="1"/>
  <c r="R752" i="8" s="1"/>
  <c r="R753" i="8" s="1"/>
  <c r="R754" i="8" s="1"/>
  <c r="R755" i="8" s="1"/>
  <c r="R756" i="8" s="1"/>
  <c r="R757" i="8" s="1"/>
  <c r="R758" i="8" s="1"/>
  <c r="R759" i="8" s="1"/>
  <c r="R760" i="8" s="1"/>
  <c r="R761" i="8" s="1"/>
  <c r="R762" i="8" s="1"/>
  <c r="R763" i="8" s="1"/>
  <c r="R764" i="8" s="1"/>
  <c r="R765" i="8" s="1"/>
  <c r="R766" i="8" s="1"/>
  <c r="R767" i="8" s="1"/>
  <c r="R768" i="8" s="1"/>
  <c r="R769" i="8" s="1"/>
  <c r="R770" i="8" s="1"/>
  <c r="R771" i="8" s="1"/>
  <c r="R772" i="8" s="1"/>
  <c r="R773" i="8" s="1"/>
  <c r="R774" i="8" s="1"/>
  <c r="R775" i="8" s="1"/>
  <c r="R776" i="8" s="1"/>
  <c r="R777" i="8" s="1"/>
  <c r="R778" i="8" s="1"/>
  <c r="R779" i="8" s="1"/>
  <c r="R780" i="8" s="1"/>
  <c r="R781" i="8" s="1"/>
  <c r="R782" i="8" s="1"/>
  <c r="R783" i="8" s="1"/>
  <c r="R784" i="8" s="1"/>
  <c r="R785" i="8" s="1"/>
  <c r="R786" i="8" s="1"/>
  <c r="R787" i="8" s="1"/>
  <c r="R788" i="8" s="1"/>
  <c r="R789" i="8" s="1"/>
  <c r="R790" i="8" s="1"/>
  <c r="R791" i="8" s="1"/>
  <c r="R792" i="8" s="1"/>
  <c r="R793" i="8" s="1"/>
  <c r="R794" i="8" s="1"/>
  <c r="R795" i="8" s="1"/>
  <c r="R796" i="8" s="1"/>
  <c r="R797" i="8" s="1"/>
  <c r="R798" i="8" s="1"/>
  <c r="R799" i="8" s="1"/>
  <c r="R800" i="8" s="1"/>
  <c r="R801" i="8" s="1"/>
  <c r="R802" i="8" s="1"/>
  <c r="R803" i="8" s="1"/>
  <c r="R804" i="8" s="1"/>
  <c r="R805" i="8" s="1"/>
  <c r="R806" i="8" s="1"/>
  <c r="R807" i="8" s="1"/>
  <c r="R808" i="8" s="1"/>
  <c r="R809" i="8" s="1"/>
  <c r="R810" i="8" s="1"/>
  <c r="R811" i="8" s="1"/>
  <c r="R812" i="8" s="1"/>
  <c r="R813" i="8" s="1"/>
  <c r="R814" i="8" s="1"/>
  <c r="R815" i="8" s="1"/>
  <c r="R816" i="8" s="1"/>
  <c r="R817" i="8" s="1"/>
  <c r="R818" i="8" s="1"/>
  <c r="R819" i="8" s="1"/>
  <c r="R820" i="8" s="1"/>
  <c r="R821" i="8" s="1"/>
  <c r="R822" i="8" s="1"/>
  <c r="R823" i="8" s="1"/>
  <c r="R824" i="8" s="1"/>
  <c r="R825" i="8" s="1"/>
  <c r="R826" i="8" s="1"/>
  <c r="R827" i="8" s="1"/>
  <c r="R828" i="8" s="1"/>
  <c r="R829" i="8" s="1"/>
  <c r="R830" i="8" s="1"/>
  <c r="R831" i="8" s="1"/>
  <c r="R832" i="8" s="1"/>
  <c r="R833" i="8" s="1"/>
  <c r="R834" i="8" s="1"/>
  <c r="R835" i="8" s="1"/>
  <c r="R836" i="8" s="1"/>
  <c r="R837" i="8" s="1"/>
  <c r="R838" i="8" s="1"/>
  <c r="R839" i="8" s="1"/>
  <c r="R840" i="8" s="1"/>
  <c r="R841" i="8" s="1"/>
  <c r="R842" i="8" s="1"/>
  <c r="R843" i="8" s="1"/>
  <c r="R844" i="8" s="1"/>
  <c r="R845" i="8" s="1"/>
  <c r="R846" i="8" s="1"/>
  <c r="R847" i="8" s="1"/>
  <c r="R848" i="8" s="1"/>
  <c r="R849" i="8" s="1"/>
  <c r="R850" i="8" s="1"/>
  <c r="R851" i="8" s="1"/>
  <c r="R852" i="8" s="1"/>
  <c r="R853" i="8" s="1"/>
  <c r="R854" i="8" s="1"/>
  <c r="R855" i="8" s="1"/>
  <c r="R856" i="8" s="1"/>
  <c r="R857" i="8" s="1"/>
  <c r="R858" i="8" s="1"/>
  <c r="R859" i="8" s="1"/>
  <c r="R860" i="8" s="1"/>
  <c r="R861" i="8" s="1"/>
  <c r="R862" i="8" s="1"/>
  <c r="R863" i="8" s="1"/>
  <c r="R864" i="8" s="1"/>
  <c r="R865" i="8" s="1"/>
  <c r="R866" i="8" s="1"/>
  <c r="R867" i="8" s="1"/>
  <c r="R868" i="8" s="1"/>
  <c r="R869" i="8" s="1"/>
  <c r="R870" i="8" s="1"/>
  <c r="R871" i="8" s="1"/>
  <c r="R872" i="8" s="1"/>
  <c r="N141" i="8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486" i="8" s="1"/>
  <c r="N487" i="8" s="1"/>
  <c r="N488" i="8" s="1"/>
  <c r="N489" i="8" s="1"/>
  <c r="N490" i="8" s="1"/>
  <c r="N491" i="8" s="1"/>
  <c r="N492" i="8" s="1"/>
  <c r="N493" i="8" s="1"/>
  <c r="N494" i="8" s="1"/>
  <c r="N495" i="8" s="1"/>
  <c r="N496" i="8" s="1"/>
  <c r="N497" i="8" s="1"/>
  <c r="N498" i="8" s="1"/>
  <c r="N499" i="8" s="1"/>
  <c r="N500" i="8" s="1"/>
  <c r="N501" i="8" s="1"/>
  <c r="N502" i="8" s="1"/>
  <c r="N503" i="8" s="1"/>
  <c r="N504" i="8" s="1"/>
  <c r="N505" i="8" s="1"/>
  <c r="N506" i="8" s="1"/>
  <c r="N507" i="8" s="1"/>
  <c r="N508" i="8" s="1"/>
  <c r="N509" i="8" s="1"/>
  <c r="N510" i="8" s="1"/>
  <c r="N511" i="8" s="1"/>
  <c r="N512" i="8" s="1"/>
  <c r="N513" i="8" s="1"/>
  <c r="N514" i="8" s="1"/>
  <c r="N515" i="8" s="1"/>
  <c r="N516" i="8" s="1"/>
  <c r="N517" i="8" s="1"/>
  <c r="N518" i="8" s="1"/>
  <c r="N519" i="8" s="1"/>
  <c r="N520" i="8" s="1"/>
  <c r="N521" i="8" s="1"/>
  <c r="N522" i="8" s="1"/>
  <c r="N523" i="8" s="1"/>
  <c r="N524" i="8" s="1"/>
  <c r="N525" i="8" s="1"/>
  <c r="N526" i="8" s="1"/>
  <c r="N527" i="8" s="1"/>
  <c r="N528" i="8" s="1"/>
  <c r="N529" i="8" s="1"/>
  <c r="N530" i="8" s="1"/>
  <c r="N531" i="8" s="1"/>
  <c r="N532" i="8" s="1"/>
  <c r="N533" i="8" s="1"/>
  <c r="N534" i="8" s="1"/>
  <c r="N535" i="8" s="1"/>
  <c r="N536" i="8" s="1"/>
  <c r="N537" i="8" s="1"/>
  <c r="N538" i="8" s="1"/>
  <c r="N539" i="8" s="1"/>
  <c r="N540" i="8" s="1"/>
  <c r="N541" i="8" s="1"/>
  <c r="N542" i="8" s="1"/>
  <c r="N543" i="8" s="1"/>
  <c r="N544" i="8" s="1"/>
  <c r="N545" i="8" s="1"/>
  <c r="N546" i="8" s="1"/>
  <c r="N547" i="8" s="1"/>
  <c r="N548" i="8" s="1"/>
  <c r="N549" i="8" s="1"/>
  <c r="N550" i="8" s="1"/>
  <c r="N551" i="8" s="1"/>
  <c r="N552" i="8" s="1"/>
  <c r="N553" i="8" s="1"/>
  <c r="N554" i="8" s="1"/>
  <c r="N555" i="8" s="1"/>
  <c r="N556" i="8" s="1"/>
  <c r="N557" i="8" s="1"/>
  <c r="N558" i="8" s="1"/>
  <c r="N559" i="8" s="1"/>
  <c r="N560" i="8" s="1"/>
  <c r="N561" i="8" s="1"/>
  <c r="N562" i="8" s="1"/>
  <c r="N563" i="8" s="1"/>
  <c r="N564" i="8" s="1"/>
  <c r="N565" i="8" s="1"/>
  <c r="N566" i="8" s="1"/>
  <c r="N567" i="8" s="1"/>
  <c r="N568" i="8" s="1"/>
  <c r="N569" i="8" s="1"/>
  <c r="N570" i="8" s="1"/>
  <c r="N571" i="8" s="1"/>
  <c r="N572" i="8" s="1"/>
  <c r="N573" i="8" s="1"/>
  <c r="N574" i="8" s="1"/>
  <c r="N575" i="8" s="1"/>
  <c r="N576" i="8" s="1"/>
  <c r="N577" i="8" s="1"/>
  <c r="N578" i="8" s="1"/>
  <c r="N579" i="8" s="1"/>
  <c r="N580" i="8" s="1"/>
  <c r="N581" i="8" s="1"/>
  <c r="N582" i="8" s="1"/>
  <c r="N583" i="8" s="1"/>
  <c r="N584" i="8" s="1"/>
  <c r="N585" i="8" s="1"/>
  <c r="N586" i="8" s="1"/>
  <c r="N587" i="8" s="1"/>
  <c r="N588" i="8" s="1"/>
  <c r="N589" i="8" s="1"/>
  <c r="N590" i="8" s="1"/>
  <c r="N591" i="8" s="1"/>
  <c r="N592" i="8" s="1"/>
  <c r="N593" i="8" s="1"/>
  <c r="N594" i="8" s="1"/>
  <c r="N595" i="8" s="1"/>
  <c r="N596" i="8" s="1"/>
  <c r="N597" i="8" s="1"/>
  <c r="N598" i="8" s="1"/>
  <c r="N599" i="8" s="1"/>
  <c r="N600" i="8" s="1"/>
  <c r="N601" i="8" s="1"/>
  <c r="N602" i="8" s="1"/>
  <c r="N603" i="8" s="1"/>
  <c r="N604" i="8" s="1"/>
  <c r="N605" i="8" s="1"/>
  <c r="N606" i="8" s="1"/>
  <c r="N607" i="8" s="1"/>
  <c r="N608" i="8" s="1"/>
  <c r="N609" i="8" s="1"/>
  <c r="N610" i="8" s="1"/>
  <c r="N611" i="8" s="1"/>
  <c r="N612" i="8" s="1"/>
  <c r="N613" i="8" s="1"/>
  <c r="N614" i="8" s="1"/>
  <c r="N615" i="8" s="1"/>
  <c r="N616" i="8" s="1"/>
  <c r="N617" i="8" s="1"/>
  <c r="N618" i="8" s="1"/>
  <c r="N619" i="8" s="1"/>
  <c r="N620" i="8" s="1"/>
  <c r="N621" i="8" s="1"/>
  <c r="N622" i="8" s="1"/>
  <c r="N623" i="8" s="1"/>
  <c r="N624" i="8" s="1"/>
  <c r="N625" i="8" s="1"/>
  <c r="N626" i="8" s="1"/>
  <c r="N627" i="8" s="1"/>
  <c r="N628" i="8" s="1"/>
  <c r="N629" i="8" s="1"/>
  <c r="N630" i="8" s="1"/>
  <c r="N631" i="8" s="1"/>
  <c r="N632" i="8" s="1"/>
  <c r="N633" i="8" s="1"/>
  <c r="N634" i="8" s="1"/>
  <c r="N635" i="8" s="1"/>
  <c r="N636" i="8" s="1"/>
  <c r="N637" i="8" s="1"/>
  <c r="N638" i="8" s="1"/>
  <c r="N639" i="8" s="1"/>
  <c r="N640" i="8" s="1"/>
  <c r="N641" i="8" s="1"/>
  <c r="N642" i="8" s="1"/>
  <c r="N643" i="8" s="1"/>
  <c r="N644" i="8" s="1"/>
  <c r="N645" i="8" s="1"/>
  <c r="N646" i="8" s="1"/>
  <c r="N647" i="8" s="1"/>
  <c r="N648" i="8" s="1"/>
  <c r="N649" i="8" s="1"/>
  <c r="N650" i="8" s="1"/>
  <c r="N651" i="8" s="1"/>
  <c r="N652" i="8" s="1"/>
  <c r="N653" i="8" s="1"/>
  <c r="N654" i="8" s="1"/>
  <c r="N655" i="8" s="1"/>
  <c r="N656" i="8" s="1"/>
  <c r="N657" i="8" s="1"/>
  <c r="N658" i="8" s="1"/>
  <c r="N659" i="8" s="1"/>
  <c r="N660" i="8" s="1"/>
  <c r="N661" i="8" s="1"/>
  <c r="N662" i="8" s="1"/>
  <c r="N663" i="8" s="1"/>
  <c r="N664" i="8" s="1"/>
  <c r="N665" i="8" s="1"/>
  <c r="N666" i="8" s="1"/>
  <c r="N667" i="8" s="1"/>
  <c r="N668" i="8" s="1"/>
  <c r="N669" i="8" s="1"/>
  <c r="N670" i="8" s="1"/>
  <c r="N671" i="8" s="1"/>
  <c r="N672" i="8" s="1"/>
  <c r="N673" i="8" s="1"/>
  <c r="N674" i="8" s="1"/>
  <c r="N675" i="8" s="1"/>
  <c r="N676" i="8" s="1"/>
  <c r="N677" i="8" s="1"/>
  <c r="N678" i="8" s="1"/>
  <c r="N679" i="8" s="1"/>
  <c r="N680" i="8" s="1"/>
  <c r="N681" i="8" s="1"/>
  <c r="N682" i="8" s="1"/>
  <c r="N683" i="8" s="1"/>
  <c r="N684" i="8" s="1"/>
  <c r="N685" i="8" s="1"/>
  <c r="N686" i="8" s="1"/>
  <c r="N687" i="8" s="1"/>
  <c r="N688" i="8" s="1"/>
  <c r="N689" i="8" s="1"/>
  <c r="N690" i="8" s="1"/>
  <c r="N691" i="8" s="1"/>
  <c r="N692" i="8" s="1"/>
  <c r="N693" i="8" s="1"/>
  <c r="N694" i="8" s="1"/>
  <c r="N695" i="8" s="1"/>
  <c r="N696" i="8" s="1"/>
  <c r="N697" i="8" s="1"/>
  <c r="N698" i="8" s="1"/>
  <c r="N699" i="8" s="1"/>
  <c r="N700" i="8" s="1"/>
  <c r="N701" i="8" s="1"/>
  <c r="N702" i="8" s="1"/>
  <c r="N703" i="8" s="1"/>
  <c r="N704" i="8" s="1"/>
  <c r="N705" i="8" s="1"/>
  <c r="N706" i="8" s="1"/>
  <c r="N707" i="8" s="1"/>
  <c r="N708" i="8" s="1"/>
  <c r="N709" i="8" s="1"/>
  <c r="N710" i="8" s="1"/>
  <c r="N711" i="8" s="1"/>
  <c r="N712" i="8" s="1"/>
  <c r="N713" i="8" s="1"/>
  <c r="N714" i="8" s="1"/>
  <c r="N715" i="8" s="1"/>
  <c r="N716" i="8" s="1"/>
  <c r="N717" i="8" s="1"/>
  <c r="N718" i="8" s="1"/>
  <c r="N719" i="8" s="1"/>
  <c r="N720" i="8" s="1"/>
  <c r="N721" i="8" s="1"/>
  <c r="N722" i="8" s="1"/>
  <c r="N723" i="8" s="1"/>
  <c r="N724" i="8" s="1"/>
  <c r="N725" i="8" s="1"/>
  <c r="N726" i="8" s="1"/>
  <c r="N727" i="8" s="1"/>
  <c r="N728" i="8" s="1"/>
  <c r="N729" i="8" s="1"/>
  <c r="N730" i="8" s="1"/>
  <c r="N731" i="8" s="1"/>
  <c r="N732" i="8" s="1"/>
  <c r="N733" i="8" s="1"/>
  <c r="N734" i="8" s="1"/>
  <c r="N735" i="8" s="1"/>
  <c r="N736" i="8" s="1"/>
  <c r="N737" i="8" s="1"/>
  <c r="N738" i="8" s="1"/>
  <c r="N739" i="8" s="1"/>
  <c r="N740" i="8" s="1"/>
  <c r="N741" i="8" s="1"/>
  <c r="N742" i="8" s="1"/>
  <c r="N743" i="8" s="1"/>
  <c r="N744" i="8" s="1"/>
  <c r="N745" i="8" s="1"/>
  <c r="N746" i="8" s="1"/>
  <c r="N747" i="8" s="1"/>
  <c r="N748" i="8" s="1"/>
  <c r="N749" i="8" s="1"/>
  <c r="N750" i="8" s="1"/>
  <c r="N751" i="8" s="1"/>
  <c r="N752" i="8" s="1"/>
  <c r="N753" i="8" s="1"/>
  <c r="N754" i="8" s="1"/>
  <c r="N755" i="8" s="1"/>
  <c r="N756" i="8" s="1"/>
  <c r="N757" i="8" s="1"/>
  <c r="N758" i="8" s="1"/>
  <c r="N759" i="8" s="1"/>
  <c r="N760" i="8" s="1"/>
  <c r="N761" i="8" s="1"/>
  <c r="N762" i="8" s="1"/>
  <c r="N763" i="8" s="1"/>
  <c r="N764" i="8" s="1"/>
  <c r="N765" i="8" s="1"/>
  <c r="N766" i="8" s="1"/>
  <c r="N767" i="8" s="1"/>
  <c r="N768" i="8" s="1"/>
  <c r="N769" i="8" s="1"/>
  <c r="N770" i="8" s="1"/>
  <c r="N771" i="8" s="1"/>
  <c r="N772" i="8" s="1"/>
  <c r="N773" i="8" s="1"/>
  <c r="N774" i="8" s="1"/>
  <c r="N775" i="8" s="1"/>
  <c r="N776" i="8" s="1"/>
  <c r="N777" i="8" s="1"/>
  <c r="N778" i="8" s="1"/>
  <c r="N779" i="8" s="1"/>
  <c r="N780" i="8" s="1"/>
  <c r="N781" i="8" s="1"/>
  <c r="N782" i="8" s="1"/>
  <c r="N783" i="8" s="1"/>
  <c r="N784" i="8" s="1"/>
  <c r="N785" i="8" s="1"/>
  <c r="N786" i="8" s="1"/>
  <c r="N787" i="8" s="1"/>
  <c r="N788" i="8" s="1"/>
  <c r="N789" i="8" s="1"/>
  <c r="N790" i="8" s="1"/>
  <c r="N791" i="8" s="1"/>
  <c r="N792" i="8" s="1"/>
  <c r="N793" i="8" s="1"/>
  <c r="N794" i="8" s="1"/>
  <c r="N795" i="8" s="1"/>
  <c r="N796" i="8" s="1"/>
  <c r="N797" i="8" s="1"/>
  <c r="N798" i="8" s="1"/>
  <c r="N799" i="8" s="1"/>
  <c r="N800" i="8" s="1"/>
  <c r="N801" i="8" s="1"/>
  <c r="N802" i="8" s="1"/>
  <c r="N803" i="8" s="1"/>
  <c r="N804" i="8" s="1"/>
  <c r="N805" i="8" s="1"/>
  <c r="N806" i="8" s="1"/>
  <c r="N807" i="8" s="1"/>
  <c r="N808" i="8" s="1"/>
  <c r="N809" i="8" s="1"/>
  <c r="N810" i="8" s="1"/>
  <c r="N811" i="8" s="1"/>
  <c r="N812" i="8" s="1"/>
  <c r="N813" i="8" s="1"/>
  <c r="N814" i="8" s="1"/>
  <c r="N815" i="8" s="1"/>
  <c r="N816" i="8" s="1"/>
  <c r="N817" i="8" s="1"/>
  <c r="N818" i="8" s="1"/>
  <c r="N819" i="8" s="1"/>
  <c r="N820" i="8" s="1"/>
  <c r="N821" i="8" s="1"/>
  <c r="N822" i="8" s="1"/>
  <c r="N823" i="8" s="1"/>
  <c r="N824" i="8" s="1"/>
  <c r="N825" i="8" s="1"/>
  <c r="N826" i="8" s="1"/>
  <c r="N827" i="8" s="1"/>
  <c r="N828" i="8" s="1"/>
  <c r="N829" i="8" s="1"/>
  <c r="N830" i="8" s="1"/>
  <c r="N831" i="8" s="1"/>
  <c r="N832" i="8" s="1"/>
  <c r="N833" i="8" s="1"/>
  <c r="N834" i="8" s="1"/>
  <c r="N835" i="8" s="1"/>
  <c r="N836" i="8" s="1"/>
  <c r="N837" i="8" s="1"/>
  <c r="N838" i="8" s="1"/>
  <c r="N839" i="8" s="1"/>
  <c r="N840" i="8" s="1"/>
  <c r="N841" i="8" s="1"/>
  <c r="N842" i="8" s="1"/>
  <c r="N843" i="8" s="1"/>
  <c r="N844" i="8" s="1"/>
  <c r="N845" i="8" s="1"/>
  <c r="N846" i="8" s="1"/>
  <c r="N847" i="8" s="1"/>
  <c r="N848" i="8" s="1"/>
  <c r="N849" i="8" s="1"/>
  <c r="N850" i="8" s="1"/>
  <c r="N851" i="8" s="1"/>
  <c r="N852" i="8" s="1"/>
  <c r="N853" i="8" s="1"/>
  <c r="N854" i="8" s="1"/>
  <c r="N855" i="8" s="1"/>
  <c r="N856" i="8" s="1"/>
  <c r="N857" i="8" s="1"/>
  <c r="N858" i="8" s="1"/>
  <c r="N859" i="8" s="1"/>
  <c r="N860" i="8" s="1"/>
  <c r="N861" i="8" s="1"/>
  <c r="N862" i="8" s="1"/>
  <c r="N863" i="8" s="1"/>
  <c r="N864" i="8" s="1"/>
  <c r="N865" i="8" s="1"/>
  <c r="N866" i="8" s="1"/>
  <c r="N867" i="8" s="1"/>
  <c r="N868" i="8" s="1"/>
  <c r="N869" i="8" s="1"/>
  <c r="N870" i="8" s="1"/>
  <c r="N871" i="8" s="1"/>
  <c r="N872" i="8" s="1"/>
  <c r="J141" i="8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J253" i="8" s="1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J274" i="8" s="1"/>
  <c r="J275" i="8" s="1"/>
  <c r="J276" i="8" s="1"/>
  <c r="J277" i="8" s="1"/>
  <c r="J278" i="8" s="1"/>
  <c r="J279" i="8" s="1"/>
  <c r="J280" i="8" s="1"/>
  <c r="J281" i="8" s="1"/>
  <c r="J282" i="8" s="1"/>
  <c r="J283" i="8" s="1"/>
  <c r="J284" i="8" s="1"/>
  <c r="J285" i="8" s="1"/>
  <c r="J286" i="8" s="1"/>
  <c r="J287" i="8" s="1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J314" i="8" s="1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J335" i="8" s="1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J357" i="8" s="1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J504" i="8" s="1"/>
  <c r="J505" i="8" s="1"/>
  <c r="J506" i="8" s="1"/>
  <c r="J507" i="8" s="1"/>
  <c r="J508" i="8" s="1"/>
  <c r="J509" i="8" s="1"/>
  <c r="J510" i="8" s="1"/>
  <c r="J511" i="8" s="1"/>
  <c r="J512" i="8" s="1"/>
  <c r="J513" i="8" s="1"/>
  <c r="J514" i="8" s="1"/>
  <c r="J515" i="8" s="1"/>
  <c r="J516" i="8" s="1"/>
  <c r="J517" i="8" s="1"/>
  <c r="J518" i="8" s="1"/>
  <c r="J519" i="8" s="1"/>
  <c r="J520" i="8" s="1"/>
  <c r="J521" i="8" s="1"/>
  <c r="J522" i="8" s="1"/>
  <c r="J523" i="8" s="1"/>
  <c r="J524" i="8" s="1"/>
  <c r="J525" i="8" s="1"/>
  <c r="J526" i="8" s="1"/>
  <c r="J527" i="8" s="1"/>
  <c r="J528" i="8" s="1"/>
  <c r="J529" i="8" s="1"/>
  <c r="J530" i="8" s="1"/>
  <c r="J531" i="8" s="1"/>
  <c r="J532" i="8" s="1"/>
  <c r="J533" i="8" s="1"/>
  <c r="J534" i="8" s="1"/>
  <c r="J535" i="8" s="1"/>
  <c r="J536" i="8" s="1"/>
  <c r="J537" i="8" s="1"/>
  <c r="J538" i="8" s="1"/>
  <c r="J539" i="8" s="1"/>
  <c r="J540" i="8" s="1"/>
  <c r="J541" i="8" s="1"/>
  <c r="J542" i="8" s="1"/>
  <c r="J543" i="8" s="1"/>
  <c r="J544" i="8" s="1"/>
  <c r="J545" i="8" s="1"/>
  <c r="J546" i="8" s="1"/>
  <c r="J547" i="8" s="1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 s="1"/>
  <c r="J563" i="8" s="1"/>
  <c r="J564" i="8" s="1"/>
  <c r="J565" i="8" s="1"/>
  <c r="J566" i="8" s="1"/>
  <c r="J567" i="8" s="1"/>
  <c r="J568" i="8" s="1"/>
  <c r="J569" i="8" s="1"/>
  <c r="J570" i="8" s="1"/>
  <c r="J571" i="8" s="1"/>
  <c r="J572" i="8" s="1"/>
  <c r="J573" i="8" s="1"/>
  <c r="J574" i="8" s="1"/>
  <c r="J575" i="8" s="1"/>
  <c r="J576" i="8" s="1"/>
  <c r="J577" i="8" s="1"/>
  <c r="J578" i="8" s="1"/>
  <c r="J579" i="8" s="1"/>
  <c r="J580" i="8" s="1"/>
  <c r="J581" i="8" s="1"/>
  <c r="J582" i="8" s="1"/>
  <c r="J583" i="8" s="1"/>
  <c r="J584" i="8" s="1"/>
  <c r="J585" i="8" s="1"/>
  <c r="J586" i="8" s="1"/>
  <c r="J587" i="8" s="1"/>
  <c r="J588" i="8" s="1"/>
  <c r="J589" i="8" s="1"/>
  <c r="J590" i="8" s="1"/>
  <c r="J591" i="8" s="1"/>
  <c r="J592" i="8" s="1"/>
  <c r="J593" i="8" s="1"/>
  <c r="J594" i="8" s="1"/>
  <c r="J595" i="8" s="1"/>
  <c r="J596" i="8" s="1"/>
  <c r="J597" i="8" s="1"/>
  <c r="J598" i="8" s="1"/>
  <c r="J599" i="8" s="1"/>
  <c r="J600" i="8" s="1"/>
  <c r="J601" i="8" s="1"/>
  <c r="J602" i="8" s="1"/>
  <c r="J603" i="8" s="1"/>
  <c r="J604" i="8" s="1"/>
  <c r="J605" i="8" s="1"/>
  <c r="J606" i="8" s="1"/>
  <c r="J607" i="8" s="1"/>
  <c r="J608" i="8" s="1"/>
  <c r="J609" i="8" s="1"/>
  <c r="J610" i="8" s="1"/>
  <c r="J611" i="8" s="1"/>
  <c r="J612" i="8" s="1"/>
  <c r="J613" i="8" s="1"/>
  <c r="J614" i="8" s="1"/>
  <c r="J615" i="8" s="1"/>
  <c r="J616" i="8" s="1"/>
  <c r="J617" i="8" s="1"/>
  <c r="J618" i="8" s="1"/>
  <c r="J619" i="8" s="1"/>
  <c r="J620" i="8" s="1"/>
  <c r="J621" i="8" s="1"/>
  <c r="J622" i="8" s="1"/>
  <c r="J623" i="8" s="1"/>
  <c r="J624" i="8" s="1"/>
  <c r="J625" i="8" s="1"/>
  <c r="J626" i="8" s="1"/>
  <c r="J627" i="8" s="1"/>
  <c r="J628" i="8" s="1"/>
  <c r="J629" i="8" s="1"/>
  <c r="J630" i="8" s="1"/>
  <c r="J631" i="8" s="1"/>
  <c r="J632" i="8" s="1"/>
  <c r="J633" i="8" s="1"/>
  <c r="J634" i="8" s="1"/>
  <c r="J635" i="8" s="1"/>
  <c r="J636" i="8" s="1"/>
  <c r="J637" i="8" s="1"/>
  <c r="J638" i="8" s="1"/>
  <c r="J639" i="8" s="1"/>
  <c r="J640" i="8" s="1"/>
  <c r="J641" i="8" s="1"/>
  <c r="J642" i="8" s="1"/>
  <c r="J643" i="8" s="1"/>
  <c r="J644" i="8" s="1"/>
  <c r="J645" i="8" s="1"/>
  <c r="J646" i="8" s="1"/>
  <c r="J647" i="8" s="1"/>
  <c r="J648" i="8" s="1"/>
  <c r="J649" i="8" s="1"/>
  <c r="J650" i="8" s="1"/>
  <c r="J651" i="8" s="1"/>
  <c r="J652" i="8" s="1"/>
  <c r="J653" i="8" s="1"/>
  <c r="J654" i="8" s="1"/>
  <c r="J655" i="8" s="1"/>
  <c r="J656" i="8" s="1"/>
  <c r="J657" i="8" s="1"/>
  <c r="J658" i="8" s="1"/>
  <c r="J659" i="8" s="1"/>
  <c r="J660" i="8" s="1"/>
  <c r="J661" i="8" s="1"/>
  <c r="J662" i="8" s="1"/>
  <c r="J663" i="8" s="1"/>
  <c r="J664" i="8" s="1"/>
  <c r="J665" i="8" s="1"/>
  <c r="J666" i="8" s="1"/>
  <c r="J667" i="8" s="1"/>
  <c r="J668" i="8" s="1"/>
  <c r="J669" i="8" s="1"/>
  <c r="J670" i="8" s="1"/>
  <c r="J671" i="8" s="1"/>
  <c r="J672" i="8" s="1"/>
  <c r="J673" i="8" s="1"/>
  <c r="J674" i="8" s="1"/>
  <c r="J675" i="8" s="1"/>
  <c r="J676" i="8" s="1"/>
  <c r="J677" i="8" s="1"/>
  <c r="J678" i="8" s="1"/>
  <c r="J679" i="8" s="1"/>
  <c r="J680" i="8" s="1"/>
  <c r="J681" i="8" s="1"/>
  <c r="J682" i="8" s="1"/>
  <c r="J683" i="8" s="1"/>
  <c r="J684" i="8" s="1"/>
  <c r="J685" i="8" s="1"/>
  <c r="J686" i="8" s="1"/>
  <c r="J687" i="8" s="1"/>
  <c r="J688" i="8" s="1"/>
  <c r="J689" i="8" s="1"/>
  <c r="J690" i="8" s="1"/>
  <c r="J691" i="8" s="1"/>
  <c r="J692" i="8" s="1"/>
  <c r="J693" i="8" s="1"/>
  <c r="J694" i="8" s="1"/>
  <c r="J695" i="8" s="1"/>
  <c r="J696" i="8" s="1"/>
  <c r="J697" i="8" s="1"/>
  <c r="J698" i="8" s="1"/>
  <c r="J699" i="8" s="1"/>
  <c r="J700" i="8" s="1"/>
  <c r="J701" i="8" s="1"/>
  <c r="J702" i="8" s="1"/>
  <c r="J703" i="8" s="1"/>
  <c r="J704" i="8" s="1"/>
  <c r="J705" i="8" s="1"/>
  <c r="J706" i="8" s="1"/>
  <c r="J707" i="8" s="1"/>
  <c r="J708" i="8" s="1"/>
  <c r="J709" i="8" s="1"/>
  <c r="J710" i="8" s="1"/>
  <c r="J711" i="8" s="1"/>
  <c r="J712" i="8" s="1"/>
  <c r="J713" i="8" s="1"/>
  <c r="J714" i="8" s="1"/>
  <c r="J715" i="8" s="1"/>
  <c r="J716" i="8" s="1"/>
  <c r="J717" i="8" s="1"/>
  <c r="J718" i="8" s="1"/>
  <c r="J719" i="8" s="1"/>
  <c r="J720" i="8" s="1"/>
  <c r="J721" i="8" s="1"/>
  <c r="J722" i="8" s="1"/>
  <c r="J723" i="8" s="1"/>
  <c r="J724" i="8" s="1"/>
  <c r="J725" i="8" s="1"/>
  <c r="J726" i="8" s="1"/>
  <c r="J727" i="8" s="1"/>
  <c r="J728" i="8" s="1"/>
  <c r="J729" i="8" s="1"/>
  <c r="J730" i="8" s="1"/>
  <c r="J731" i="8" s="1"/>
  <c r="J732" i="8" s="1"/>
  <c r="J733" i="8" s="1"/>
  <c r="J734" i="8" s="1"/>
  <c r="J735" i="8" s="1"/>
  <c r="J736" i="8" s="1"/>
  <c r="J737" i="8" s="1"/>
  <c r="J738" i="8" s="1"/>
  <c r="J739" i="8" s="1"/>
  <c r="J740" i="8" s="1"/>
  <c r="J741" i="8" s="1"/>
  <c r="J742" i="8" s="1"/>
  <c r="J743" i="8" s="1"/>
  <c r="J744" i="8" s="1"/>
  <c r="J745" i="8" s="1"/>
  <c r="J746" i="8" s="1"/>
  <c r="J747" i="8" s="1"/>
  <c r="J748" i="8" s="1"/>
  <c r="J749" i="8" s="1"/>
  <c r="J750" i="8" s="1"/>
  <c r="J751" i="8" s="1"/>
  <c r="J752" i="8" s="1"/>
  <c r="J753" i="8" s="1"/>
  <c r="J754" i="8" s="1"/>
  <c r="J755" i="8" s="1"/>
  <c r="J756" i="8" s="1"/>
  <c r="J757" i="8" s="1"/>
  <c r="J758" i="8" s="1"/>
  <c r="J759" i="8" s="1"/>
  <c r="J760" i="8" s="1"/>
  <c r="J761" i="8" s="1"/>
  <c r="J762" i="8" s="1"/>
  <c r="J763" i="8" s="1"/>
  <c r="J764" i="8" s="1"/>
  <c r="J765" i="8" s="1"/>
  <c r="J766" i="8" s="1"/>
  <c r="J767" i="8" s="1"/>
  <c r="J768" i="8" s="1"/>
  <c r="J769" i="8" s="1"/>
  <c r="J770" i="8" s="1"/>
  <c r="J771" i="8" s="1"/>
  <c r="J772" i="8" s="1"/>
  <c r="J773" i="8" s="1"/>
  <c r="J774" i="8" s="1"/>
  <c r="J775" i="8" s="1"/>
  <c r="J776" i="8" s="1"/>
  <c r="J777" i="8" s="1"/>
  <c r="J778" i="8" s="1"/>
  <c r="J779" i="8" s="1"/>
  <c r="J780" i="8" s="1"/>
  <c r="J781" i="8" s="1"/>
  <c r="J782" i="8" s="1"/>
  <c r="J783" i="8" s="1"/>
  <c r="J784" i="8" s="1"/>
  <c r="J785" i="8" s="1"/>
  <c r="J786" i="8" s="1"/>
  <c r="J787" i="8" s="1"/>
  <c r="J788" i="8" s="1"/>
  <c r="J789" i="8" s="1"/>
  <c r="J790" i="8" s="1"/>
  <c r="J791" i="8" s="1"/>
  <c r="J792" i="8" s="1"/>
  <c r="J793" i="8" s="1"/>
  <c r="J794" i="8" s="1"/>
  <c r="J795" i="8" s="1"/>
  <c r="J796" i="8" s="1"/>
  <c r="J797" i="8" s="1"/>
  <c r="J798" i="8" s="1"/>
  <c r="J799" i="8" s="1"/>
  <c r="J800" i="8" s="1"/>
  <c r="J801" i="8" s="1"/>
  <c r="J802" i="8" s="1"/>
  <c r="J803" i="8" s="1"/>
  <c r="J804" i="8" s="1"/>
  <c r="J805" i="8" s="1"/>
  <c r="J806" i="8" s="1"/>
  <c r="J807" i="8" s="1"/>
  <c r="J808" i="8" s="1"/>
  <c r="J809" i="8" s="1"/>
  <c r="J810" i="8" s="1"/>
  <c r="J811" i="8" s="1"/>
  <c r="J812" i="8" s="1"/>
  <c r="J813" i="8" s="1"/>
  <c r="J814" i="8" s="1"/>
  <c r="J815" i="8" s="1"/>
  <c r="J816" i="8" s="1"/>
  <c r="J817" i="8" s="1"/>
  <c r="J818" i="8" s="1"/>
  <c r="J819" i="8" s="1"/>
  <c r="J820" i="8" s="1"/>
  <c r="J821" i="8" s="1"/>
  <c r="J822" i="8" s="1"/>
  <c r="J823" i="8" s="1"/>
  <c r="J824" i="8" s="1"/>
  <c r="J825" i="8" s="1"/>
  <c r="J826" i="8" s="1"/>
  <c r="J827" i="8" s="1"/>
  <c r="J828" i="8" s="1"/>
  <c r="J829" i="8" s="1"/>
  <c r="J830" i="8" s="1"/>
  <c r="J831" i="8" s="1"/>
  <c r="J832" i="8" s="1"/>
  <c r="J833" i="8" s="1"/>
  <c r="J834" i="8" s="1"/>
  <c r="J835" i="8" s="1"/>
  <c r="J836" i="8" s="1"/>
  <c r="J837" i="8" s="1"/>
  <c r="J838" i="8" s="1"/>
  <c r="J839" i="8" s="1"/>
  <c r="J840" i="8" s="1"/>
  <c r="J841" i="8" s="1"/>
  <c r="J842" i="8" s="1"/>
  <c r="J843" i="8" s="1"/>
  <c r="J844" i="8" s="1"/>
  <c r="J845" i="8" s="1"/>
  <c r="J846" i="8" s="1"/>
  <c r="J847" i="8" s="1"/>
  <c r="J848" i="8" s="1"/>
  <c r="J849" i="8" s="1"/>
  <c r="J850" i="8" s="1"/>
  <c r="J851" i="8" s="1"/>
  <c r="J852" i="8" s="1"/>
  <c r="J853" i="8" s="1"/>
  <c r="J854" i="8" s="1"/>
  <c r="J855" i="8" s="1"/>
  <c r="J856" i="8" s="1"/>
  <c r="J857" i="8" s="1"/>
  <c r="J858" i="8" s="1"/>
  <c r="J859" i="8" s="1"/>
  <c r="J860" i="8" s="1"/>
  <c r="J861" i="8" s="1"/>
  <c r="J862" i="8" s="1"/>
  <c r="J863" i="8" s="1"/>
  <c r="J864" i="8" s="1"/>
  <c r="J865" i="8" s="1"/>
  <c r="J866" i="8" s="1"/>
  <c r="J867" i="8" s="1"/>
  <c r="J868" i="8" s="1"/>
  <c r="J869" i="8" s="1"/>
  <c r="J870" i="8" s="1"/>
  <c r="J871" i="8" s="1"/>
  <c r="J872" i="8" s="1"/>
  <c r="F141" i="8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290" i="8" s="1"/>
  <c r="F291" i="8" s="1"/>
  <c r="F292" i="8" s="1"/>
  <c r="F293" i="8" s="1"/>
  <c r="F294" i="8" s="1"/>
  <c r="F295" i="8" s="1"/>
  <c r="F296" i="8" s="1"/>
  <c r="F297" i="8" s="1"/>
  <c r="F298" i="8" s="1"/>
  <c r="F299" i="8" s="1"/>
  <c r="F300" i="8" s="1"/>
  <c r="F301" i="8" s="1"/>
  <c r="F302" i="8" s="1"/>
  <c r="F303" i="8" s="1"/>
  <c r="F304" i="8" s="1"/>
  <c r="F305" i="8" s="1"/>
  <c r="F306" i="8" s="1"/>
  <c r="F307" i="8" s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F329" i="8" s="1"/>
  <c r="F330" i="8" s="1"/>
  <c r="F331" i="8" s="1"/>
  <c r="F332" i="8" s="1"/>
  <c r="F333" i="8" s="1"/>
  <c r="F334" i="8" s="1"/>
  <c r="F335" i="8" s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87" i="8" s="1"/>
  <c r="F388" i="8" s="1"/>
  <c r="F389" i="8" s="1"/>
  <c r="F390" i="8" s="1"/>
  <c r="F391" i="8" s="1"/>
  <c r="F392" i="8" s="1"/>
  <c r="F393" i="8" s="1"/>
  <c r="F394" i="8" s="1"/>
  <c r="F395" i="8" s="1"/>
  <c r="F396" i="8" s="1"/>
  <c r="F397" i="8" s="1"/>
  <c r="F398" i="8" s="1"/>
  <c r="F399" i="8" s="1"/>
  <c r="F400" i="8" s="1"/>
  <c r="F401" i="8" s="1"/>
  <c r="F402" i="8" s="1"/>
  <c r="F403" i="8" s="1"/>
  <c r="F404" i="8" s="1"/>
  <c r="F405" i="8" s="1"/>
  <c r="F406" i="8" s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26" i="8" s="1"/>
  <c r="F427" i="8" s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F456" i="8" s="1"/>
  <c r="F457" i="8" s="1"/>
  <c r="F458" i="8" s="1"/>
  <c r="F459" i="8" s="1"/>
  <c r="F460" i="8" s="1"/>
  <c r="F461" i="8" s="1"/>
  <c r="F462" i="8" s="1"/>
  <c r="F463" i="8" s="1"/>
  <c r="F464" i="8" s="1"/>
  <c r="F465" i="8" s="1"/>
  <c r="F466" i="8" s="1"/>
  <c r="F467" i="8" s="1"/>
  <c r="F468" i="8" s="1"/>
  <c r="F469" i="8" s="1"/>
  <c r="F470" i="8" s="1"/>
  <c r="F471" i="8" s="1"/>
  <c r="F472" i="8" s="1"/>
  <c r="F473" i="8" s="1"/>
  <c r="F474" i="8" s="1"/>
  <c r="F475" i="8" s="1"/>
  <c r="F476" i="8" s="1"/>
  <c r="F477" i="8" s="1"/>
  <c r="F478" i="8" s="1"/>
  <c r="F479" i="8" s="1"/>
  <c r="F480" i="8" s="1"/>
  <c r="F481" i="8" s="1"/>
  <c r="F482" i="8" s="1"/>
  <c r="F483" i="8" s="1"/>
  <c r="F484" i="8" s="1"/>
  <c r="F485" i="8" s="1"/>
  <c r="F486" i="8" s="1"/>
  <c r="F487" i="8" s="1"/>
  <c r="F488" i="8" s="1"/>
  <c r="F489" i="8" s="1"/>
  <c r="F490" i="8" s="1"/>
  <c r="F491" i="8" s="1"/>
  <c r="F492" i="8" s="1"/>
  <c r="F493" i="8" s="1"/>
  <c r="F494" i="8" s="1"/>
  <c r="F495" i="8" s="1"/>
  <c r="F496" i="8" s="1"/>
  <c r="F497" i="8" s="1"/>
  <c r="F498" i="8" s="1"/>
  <c r="F499" i="8" s="1"/>
  <c r="F500" i="8" s="1"/>
  <c r="F501" i="8" s="1"/>
  <c r="F502" i="8" s="1"/>
  <c r="F503" i="8" s="1"/>
  <c r="F504" i="8" s="1"/>
  <c r="F505" i="8" s="1"/>
  <c r="F506" i="8" s="1"/>
  <c r="F507" i="8" s="1"/>
  <c r="F508" i="8" s="1"/>
  <c r="F509" i="8" s="1"/>
  <c r="F510" i="8" s="1"/>
  <c r="F511" i="8" s="1"/>
  <c r="F512" i="8" s="1"/>
  <c r="F513" i="8" s="1"/>
  <c r="F514" i="8" s="1"/>
  <c r="F515" i="8" s="1"/>
  <c r="F516" i="8" s="1"/>
  <c r="F517" i="8" s="1"/>
  <c r="F518" i="8" s="1"/>
  <c r="F519" i="8" s="1"/>
  <c r="F520" i="8" s="1"/>
  <c r="F521" i="8" s="1"/>
  <c r="F522" i="8" s="1"/>
  <c r="F523" i="8" s="1"/>
  <c r="F524" i="8" s="1"/>
  <c r="F525" i="8" s="1"/>
  <c r="F526" i="8" s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38" i="8" s="1"/>
  <c r="F539" i="8" s="1"/>
  <c r="F540" i="8" s="1"/>
  <c r="F541" i="8" s="1"/>
  <c r="F542" i="8" s="1"/>
  <c r="F543" i="8" s="1"/>
  <c r="F544" i="8" s="1"/>
  <c r="F545" i="8" s="1"/>
  <c r="F546" i="8" s="1"/>
  <c r="F547" i="8" s="1"/>
  <c r="F548" i="8" s="1"/>
  <c r="F549" i="8" s="1"/>
  <c r="F550" i="8" s="1"/>
  <c r="F551" i="8" s="1"/>
  <c r="F552" i="8" s="1"/>
  <c r="F553" i="8" s="1"/>
  <c r="F554" i="8" s="1"/>
  <c r="F555" i="8" s="1"/>
  <c r="F556" i="8" s="1"/>
  <c r="F557" i="8" s="1"/>
  <c r="F558" i="8" s="1"/>
  <c r="F559" i="8" s="1"/>
  <c r="F560" i="8" s="1"/>
  <c r="F561" i="8" s="1"/>
  <c r="F562" i="8" s="1"/>
  <c r="F563" i="8" s="1"/>
  <c r="F564" i="8" s="1"/>
  <c r="F565" i="8" s="1"/>
  <c r="F566" i="8" s="1"/>
  <c r="F567" i="8" s="1"/>
  <c r="F568" i="8" s="1"/>
  <c r="F569" i="8" s="1"/>
  <c r="F570" i="8" s="1"/>
  <c r="F571" i="8" s="1"/>
  <c r="F572" i="8" s="1"/>
  <c r="F573" i="8" s="1"/>
  <c r="F574" i="8" s="1"/>
  <c r="F575" i="8" s="1"/>
  <c r="F576" i="8" s="1"/>
  <c r="F577" i="8" s="1"/>
  <c r="F578" i="8" s="1"/>
  <c r="F579" i="8" s="1"/>
  <c r="F580" i="8" s="1"/>
  <c r="F581" i="8" s="1"/>
  <c r="F582" i="8" s="1"/>
  <c r="F583" i="8" s="1"/>
  <c r="F584" i="8" s="1"/>
  <c r="F585" i="8" s="1"/>
  <c r="F586" i="8" s="1"/>
  <c r="F587" i="8" s="1"/>
  <c r="F588" i="8" s="1"/>
  <c r="F589" i="8" s="1"/>
  <c r="F590" i="8" s="1"/>
  <c r="F591" i="8" s="1"/>
  <c r="F592" i="8" s="1"/>
  <c r="F593" i="8" s="1"/>
  <c r="F594" i="8" s="1"/>
  <c r="F595" i="8" s="1"/>
  <c r="F596" i="8" s="1"/>
  <c r="F597" i="8" s="1"/>
  <c r="F598" i="8" s="1"/>
  <c r="F599" i="8" s="1"/>
  <c r="F600" i="8" s="1"/>
  <c r="F601" i="8" s="1"/>
  <c r="F602" i="8" s="1"/>
  <c r="F603" i="8" s="1"/>
  <c r="F604" i="8" s="1"/>
  <c r="F605" i="8" s="1"/>
  <c r="F606" i="8" s="1"/>
  <c r="F607" i="8" s="1"/>
  <c r="F608" i="8" s="1"/>
  <c r="F609" i="8" s="1"/>
  <c r="F610" i="8" s="1"/>
  <c r="F611" i="8" s="1"/>
  <c r="F612" i="8" s="1"/>
  <c r="F613" i="8" s="1"/>
  <c r="F614" i="8" s="1"/>
  <c r="F615" i="8" s="1"/>
  <c r="F616" i="8" s="1"/>
  <c r="F617" i="8" s="1"/>
  <c r="F618" i="8" s="1"/>
  <c r="F619" i="8" s="1"/>
  <c r="F620" i="8" s="1"/>
  <c r="F621" i="8" s="1"/>
  <c r="F622" i="8" s="1"/>
  <c r="F623" i="8" s="1"/>
  <c r="F624" i="8" s="1"/>
  <c r="F625" i="8" s="1"/>
  <c r="F626" i="8" s="1"/>
  <c r="F627" i="8" s="1"/>
  <c r="F628" i="8" s="1"/>
  <c r="F629" i="8" s="1"/>
  <c r="F630" i="8" s="1"/>
  <c r="F631" i="8" s="1"/>
  <c r="F632" i="8" s="1"/>
  <c r="F633" i="8" s="1"/>
  <c r="F634" i="8" s="1"/>
  <c r="F635" i="8" s="1"/>
  <c r="F636" i="8" s="1"/>
  <c r="F637" i="8" s="1"/>
  <c r="F638" i="8" s="1"/>
  <c r="F639" i="8" s="1"/>
  <c r="F640" i="8" s="1"/>
  <c r="F641" i="8" s="1"/>
  <c r="F642" i="8" s="1"/>
  <c r="F643" i="8" s="1"/>
  <c r="F644" i="8" s="1"/>
  <c r="F645" i="8" s="1"/>
  <c r="F646" i="8" s="1"/>
  <c r="F647" i="8" s="1"/>
  <c r="F648" i="8" s="1"/>
  <c r="F649" i="8" s="1"/>
  <c r="F650" i="8" s="1"/>
  <c r="F651" i="8" s="1"/>
  <c r="F652" i="8" s="1"/>
  <c r="F653" i="8" s="1"/>
  <c r="F654" i="8" s="1"/>
  <c r="F655" i="8" s="1"/>
  <c r="F656" i="8" s="1"/>
  <c r="F657" i="8" s="1"/>
  <c r="F658" i="8" s="1"/>
  <c r="F659" i="8" s="1"/>
  <c r="F660" i="8" s="1"/>
  <c r="F661" i="8" s="1"/>
  <c r="F662" i="8" s="1"/>
  <c r="F663" i="8" s="1"/>
  <c r="F664" i="8" s="1"/>
  <c r="F665" i="8" s="1"/>
  <c r="F666" i="8" s="1"/>
  <c r="F667" i="8" s="1"/>
  <c r="F668" i="8" s="1"/>
  <c r="F669" i="8" s="1"/>
  <c r="F670" i="8" s="1"/>
  <c r="F671" i="8" s="1"/>
  <c r="F672" i="8" s="1"/>
  <c r="F673" i="8" s="1"/>
  <c r="F674" i="8" s="1"/>
  <c r="F675" i="8" s="1"/>
  <c r="F676" i="8" s="1"/>
  <c r="F677" i="8" s="1"/>
  <c r="F678" i="8" s="1"/>
  <c r="F679" i="8" s="1"/>
  <c r="F680" i="8" s="1"/>
  <c r="F681" i="8" s="1"/>
  <c r="F682" i="8" s="1"/>
  <c r="F683" i="8" s="1"/>
  <c r="F684" i="8" s="1"/>
  <c r="F685" i="8" s="1"/>
  <c r="F686" i="8" s="1"/>
  <c r="F687" i="8" s="1"/>
  <c r="F688" i="8" s="1"/>
  <c r="F689" i="8" s="1"/>
  <c r="F690" i="8" s="1"/>
  <c r="F691" i="8" s="1"/>
  <c r="F692" i="8" s="1"/>
  <c r="F693" i="8" s="1"/>
  <c r="F694" i="8" s="1"/>
  <c r="F695" i="8" s="1"/>
  <c r="F696" i="8" s="1"/>
  <c r="F697" i="8" s="1"/>
  <c r="F698" i="8" s="1"/>
  <c r="F699" i="8" s="1"/>
  <c r="F700" i="8" s="1"/>
  <c r="F701" i="8" s="1"/>
  <c r="F702" i="8" s="1"/>
  <c r="F703" i="8" s="1"/>
  <c r="F704" i="8" s="1"/>
  <c r="F705" i="8" s="1"/>
  <c r="F706" i="8" s="1"/>
  <c r="F707" i="8" s="1"/>
  <c r="F708" i="8" s="1"/>
  <c r="F709" i="8" s="1"/>
  <c r="F710" i="8" s="1"/>
  <c r="F711" i="8" s="1"/>
  <c r="F712" i="8" s="1"/>
  <c r="F713" i="8" s="1"/>
  <c r="F714" i="8" s="1"/>
  <c r="F715" i="8" s="1"/>
  <c r="F716" i="8" s="1"/>
  <c r="F717" i="8" s="1"/>
  <c r="F718" i="8" s="1"/>
  <c r="F719" i="8" s="1"/>
  <c r="F720" i="8" s="1"/>
  <c r="F721" i="8" s="1"/>
  <c r="F722" i="8" s="1"/>
  <c r="F723" i="8" s="1"/>
  <c r="F724" i="8" s="1"/>
  <c r="F725" i="8" s="1"/>
  <c r="F726" i="8" s="1"/>
  <c r="F727" i="8" s="1"/>
  <c r="F728" i="8" s="1"/>
  <c r="F729" i="8" s="1"/>
  <c r="F730" i="8" s="1"/>
  <c r="F731" i="8" s="1"/>
  <c r="F732" i="8" s="1"/>
  <c r="F733" i="8" s="1"/>
  <c r="F734" i="8" s="1"/>
  <c r="F735" i="8" s="1"/>
  <c r="F736" i="8" s="1"/>
  <c r="F737" i="8" s="1"/>
  <c r="F738" i="8" s="1"/>
  <c r="F739" i="8" s="1"/>
  <c r="F740" i="8" s="1"/>
  <c r="F741" i="8" s="1"/>
  <c r="F742" i="8" s="1"/>
  <c r="F743" i="8" s="1"/>
  <c r="F744" i="8" s="1"/>
  <c r="F745" i="8" s="1"/>
  <c r="F746" i="8" s="1"/>
  <c r="F747" i="8" s="1"/>
  <c r="F748" i="8" s="1"/>
  <c r="F749" i="8" s="1"/>
  <c r="F750" i="8" s="1"/>
  <c r="F751" i="8" s="1"/>
  <c r="F752" i="8" s="1"/>
  <c r="F753" i="8" s="1"/>
  <c r="F754" i="8" s="1"/>
  <c r="F755" i="8" s="1"/>
  <c r="F756" i="8" s="1"/>
  <c r="F757" i="8" s="1"/>
  <c r="F758" i="8" s="1"/>
  <c r="F759" i="8" s="1"/>
  <c r="F760" i="8" s="1"/>
  <c r="F761" i="8" s="1"/>
  <c r="F762" i="8" s="1"/>
  <c r="F763" i="8" s="1"/>
  <c r="F764" i="8" s="1"/>
  <c r="F765" i="8" s="1"/>
  <c r="F766" i="8" s="1"/>
  <c r="F767" i="8" s="1"/>
  <c r="F768" i="8" s="1"/>
  <c r="F769" i="8" s="1"/>
  <c r="F770" i="8" s="1"/>
  <c r="F771" i="8" s="1"/>
  <c r="F772" i="8" s="1"/>
  <c r="F773" i="8" s="1"/>
  <c r="F774" i="8" s="1"/>
  <c r="F775" i="8" s="1"/>
  <c r="F776" i="8" s="1"/>
  <c r="F777" i="8" s="1"/>
  <c r="F778" i="8" s="1"/>
  <c r="F779" i="8" s="1"/>
  <c r="F780" i="8" s="1"/>
  <c r="F781" i="8" s="1"/>
  <c r="F782" i="8" s="1"/>
  <c r="F783" i="8" s="1"/>
  <c r="F784" i="8" s="1"/>
  <c r="F785" i="8" s="1"/>
  <c r="F786" i="8" s="1"/>
  <c r="F787" i="8" s="1"/>
  <c r="F788" i="8" s="1"/>
  <c r="F789" i="8" s="1"/>
  <c r="F790" i="8" s="1"/>
  <c r="F791" i="8" s="1"/>
  <c r="F792" i="8" s="1"/>
  <c r="F793" i="8" s="1"/>
  <c r="F794" i="8" s="1"/>
  <c r="F795" i="8" s="1"/>
  <c r="F796" i="8" s="1"/>
  <c r="F797" i="8" s="1"/>
  <c r="F798" i="8" s="1"/>
  <c r="F799" i="8" s="1"/>
  <c r="F800" i="8" s="1"/>
  <c r="F801" i="8" s="1"/>
  <c r="F802" i="8" s="1"/>
  <c r="F803" i="8" s="1"/>
  <c r="F804" i="8" s="1"/>
  <c r="F805" i="8" s="1"/>
  <c r="F806" i="8" s="1"/>
  <c r="F807" i="8" s="1"/>
  <c r="F808" i="8" s="1"/>
  <c r="F809" i="8" s="1"/>
  <c r="F810" i="8" s="1"/>
  <c r="F811" i="8" s="1"/>
  <c r="F812" i="8" s="1"/>
  <c r="F813" i="8" s="1"/>
  <c r="F814" i="8" s="1"/>
  <c r="F815" i="8" s="1"/>
  <c r="F816" i="8" s="1"/>
  <c r="F817" i="8" s="1"/>
  <c r="F818" i="8" s="1"/>
  <c r="F819" i="8" s="1"/>
  <c r="F820" i="8" s="1"/>
  <c r="F821" i="8" s="1"/>
  <c r="F822" i="8" s="1"/>
  <c r="F823" i="8" s="1"/>
  <c r="F824" i="8" s="1"/>
  <c r="F825" i="8" s="1"/>
  <c r="F826" i="8" s="1"/>
  <c r="F827" i="8" s="1"/>
  <c r="F828" i="8" s="1"/>
  <c r="F829" i="8" s="1"/>
  <c r="F830" i="8" s="1"/>
  <c r="F831" i="8" s="1"/>
  <c r="F832" i="8" s="1"/>
  <c r="F833" i="8" s="1"/>
  <c r="F834" i="8" s="1"/>
  <c r="F835" i="8" s="1"/>
  <c r="F836" i="8" s="1"/>
  <c r="F837" i="8" s="1"/>
  <c r="F838" i="8" s="1"/>
  <c r="F839" i="8" s="1"/>
  <c r="F840" i="8" s="1"/>
  <c r="F841" i="8" s="1"/>
  <c r="F842" i="8" s="1"/>
  <c r="F843" i="8" s="1"/>
  <c r="F844" i="8" s="1"/>
  <c r="F845" i="8" s="1"/>
  <c r="F846" i="8" s="1"/>
  <c r="F847" i="8" s="1"/>
  <c r="F848" i="8" s="1"/>
  <c r="F849" i="8" s="1"/>
  <c r="F850" i="8" s="1"/>
  <c r="F851" i="8" s="1"/>
  <c r="F852" i="8" s="1"/>
  <c r="F853" i="8" s="1"/>
  <c r="F854" i="8" s="1"/>
  <c r="F855" i="8" s="1"/>
  <c r="F856" i="8" s="1"/>
  <c r="F857" i="8" s="1"/>
  <c r="F858" i="8" s="1"/>
  <c r="F859" i="8" s="1"/>
  <c r="F860" i="8" s="1"/>
  <c r="F861" i="8" s="1"/>
  <c r="F862" i="8" s="1"/>
  <c r="F863" i="8" s="1"/>
  <c r="F864" i="8" s="1"/>
  <c r="F865" i="8" s="1"/>
  <c r="F866" i="8" s="1"/>
  <c r="F867" i="8" s="1"/>
  <c r="F868" i="8" s="1"/>
  <c r="F869" i="8" s="1"/>
  <c r="F870" i="8" s="1"/>
  <c r="F871" i="8" s="1"/>
  <c r="F872" i="8" s="1"/>
  <c r="B141" i="8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Y39" i="8" a="1"/>
  <c r="Y39" i="8" s="1"/>
  <c r="Y14" i="8" a="1"/>
  <c r="Y14" i="8" s="1"/>
  <c r="E18" i="1" l="1"/>
  <c r="E6" i="8"/>
  <c r="O16" i="8"/>
  <c r="G126" i="8"/>
  <c r="G8" i="7"/>
  <c r="B8" i="8"/>
  <c r="E11" i="8"/>
  <c r="P26" i="8"/>
  <c r="W2" i="8"/>
  <c r="D28" i="8"/>
  <c r="S129" i="7"/>
  <c r="Q26" i="8"/>
  <c r="U7" i="8"/>
  <c r="C8" i="8"/>
  <c r="W117" i="7"/>
  <c r="W19" i="7"/>
  <c r="P3" i="8"/>
  <c r="F128" i="8"/>
  <c r="F126" i="8"/>
  <c r="O130" i="7"/>
  <c r="K119" i="7"/>
  <c r="W5" i="7"/>
  <c r="P19" i="7"/>
  <c r="S19" i="8"/>
  <c r="S133" i="8"/>
  <c r="Q24" i="8"/>
  <c r="C26" i="8"/>
  <c r="R31" i="8"/>
  <c r="F127" i="8"/>
  <c r="E31" i="8"/>
  <c r="B5" i="8"/>
  <c r="P27" i="8"/>
  <c r="T29" i="8"/>
  <c r="F7" i="8"/>
  <c r="V132" i="7"/>
  <c r="Q24" i="7"/>
  <c r="P11" i="8"/>
  <c r="C132" i="8"/>
  <c r="B121" i="8"/>
  <c r="T30" i="8"/>
  <c r="B35" i="8"/>
  <c r="E10" i="7"/>
  <c r="V24" i="8"/>
  <c r="N28" i="8"/>
  <c r="T31" i="8"/>
  <c r="G14" i="8"/>
  <c r="S27" i="7"/>
  <c r="O137" i="7"/>
  <c r="K138" i="8"/>
  <c r="H2" i="7"/>
  <c r="O122" i="7"/>
  <c r="S35" i="8"/>
  <c r="Q20" i="8"/>
  <c r="B120" i="8"/>
  <c r="J31" i="8"/>
  <c r="W127" i="8"/>
  <c r="G7" i="8"/>
  <c r="I8" i="7"/>
  <c r="U17" i="7"/>
  <c r="K6" i="8"/>
  <c r="V20" i="8"/>
  <c r="G118" i="8"/>
  <c r="F11" i="7"/>
  <c r="K8" i="8"/>
  <c r="B4" i="8"/>
  <c r="P22" i="8"/>
  <c r="G119" i="8"/>
  <c r="C5" i="7"/>
  <c r="D7" i="8"/>
  <c r="D6" i="8"/>
  <c r="S34" i="8"/>
  <c r="P8" i="8"/>
  <c r="I31" i="7"/>
  <c r="V134" i="7"/>
  <c r="J127" i="7"/>
  <c r="K123" i="8"/>
  <c r="I36" i="7"/>
  <c r="E4" i="7"/>
  <c r="U11" i="7"/>
  <c r="H3" i="7"/>
  <c r="D33" i="7"/>
  <c r="X2" i="7"/>
  <c r="R8" i="7"/>
  <c r="V2" i="7"/>
  <c r="F18" i="7"/>
  <c r="S9" i="8"/>
  <c r="O20" i="8"/>
  <c r="F139" i="7"/>
  <c r="V124" i="7"/>
  <c r="R20" i="7"/>
  <c r="B134" i="7"/>
  <c r="O14" i="7"/>
  <c r="U36" i="7"/>
  <c r="R29" i="7"/>
  <c r="I20" i="8"/>
  <c r="G136" i="8"/>
  <c r="E11" i="7"/>
  <c r="J120" i="8"/>
  <c r="C34" i="7"/>
  <c r="F23" i="8"/>
  <c r="C35" i="7"/>
  <c r="T35" i="7"/>
  <c r="I15" i="8"/>
  <c r="C136" i="8"/>
  <c r="Q36" i="7"/>
  <c r="J135" i="8"/>
  <c r="C119" i="8"/>
  <c r="B128" i="8"/>
  <c r="W123" i="8"/>
  <c r="S18" i="7"/>
  <c r="T25" i="7"/>
  <c r="R15" i="7"/>
  <c r="B16" i="7"/>
  <c r="R135" i="7"/>
  <c r="H26" i="7"/>
  <c r="W11" i="8"/>
  <c r="S129" i="8"/>
  <c r="O28" i="8"/>
  <c r="J16" i="7"/>
  <c r="Q14" i="7"/>
  <c r="N127" i="8"/>
  <c r="J130" i="8"/>
  <c r="G20" i="8"/>
  <c r="C11" i="8"/>
  <c r="S122" i="8"/>
  <c r="N118" i="8"/>
  <c r="S29" i="8"/>
  <c r="I11" i="8"/>
  <c r="E6" i="7"/>
  <c r="R17" i="7"/>
  <c r="X8" i="8"/>
  <c r="G121" i="8"/>
  <c r="O118" i="8"/>
  <c r="S16" i="7"/>
  <c r="K3" i="8"/>
  <c r="G130" i="8"/>
  <c r="C30" i="8"/>
  <c r="K34" i="8"/>
  <c r="P23" i="7"/>
  <c r="J23" i="7"/>
  <c r="B138" i="7"/>
  <c r="H29" i="7"/>
  <c r="P9" i="8"/>
  <c r="U22" i="8"/>
  <c r="V2" i="8"/>
  <c r="C34" i="8"/>
  <c r="W32" i="8"/>
  <c r="I23" i="8"/>
  <c r="J9" i="7"/>
  <c r="N120" i="8"/>
  <c r="O29" i="8"/>
  <c r="S31" i="8"/>
  <c r="N139" i="8"/>
  <c r="R27" i="7"/>
  <c r="I10" i="8"/>
  <c r="B135" i="8"/>
  <c r="F26" i="8"/>
  <c r="J34" i="8"/>
  <c r="K132" i="8"/>
  <c r="J6" i="7"/>
  <c r="O138" i="7"/>
  <c r="U26" i="8"/>
  <c r="T10" i="8"/>
  <c r="N3" i="8"/>
  <c r="E8" i="7"/>
  <c r="W6" i="7"/>
  <c r="V26" i="7"/>
  <c r="V130" i="8"/>
  <c r="R126" i="7"/>
  <c r="U15" i="7"/>
  <c r="R9" i="8"/>
  <c r="N8" i="8"/>
  <c r="H15" i="8"/>
  <c r="F7" i="7"/>
  <c r="V15" i="8"/>
  <c r="W131" i="8"/>
  <c r="R136" i="7"/>
  <c r="J10" i="8"/>
  <c r="N136" i="8"/>
  <c r="O5" i="8"/>
  <c r="C29" i="8"/>
  <c r="E3" i="8"/>
  <c r="R131" i="8"/>
  <c r="O137" i="8"/>
  <c r="V11" i="8"/>
  <c r="K24" i="8"/>
  <c r="I6" i="8"/>
  <c r="R127" i="8"/>
  <c r="N117" i="8"/>
  <c r="R23" i="8"/>
  <c r="J19" i="8"/>
  <c r="H28" i="8"/>
  <c r="N18" i="7"/>
  <c r="G22" i="7"/>
  <c r="E32" i="8"/>
  <c r="K23" i="7"/>
  <c r="W29" i="7"/>
  <c r="B20" i="8"/>
  <c r="C24" i="8"/>
  <c r="J25" i="7"/>
  <c r="C121" i="8"/>
  <c r="I17" i="7"/>
  <c r="H17" i="7"/>
  <c r="B24" i="8"/>
  <c r="T22" i="8"/>
  <c r="T3" i="8"/>
  <c r="H32" i="7"/>
  <c r="U25" i="7"/>
  <c r="V11" i="7"/>
  <c r="F23" i="7"/>
  <c r="P35" i="7"/>
  <c r="S31" i="7"/>
  <c r="U31" i="8"/>
  <c r="G34" i="8"/>
  <c r="K11" i="7"/>
  <c r="S138" i="8"/>
  <c r="R20" i="8"/>
  <c r="V22" i="8"/>
  <c r="X5" i="8"/>
  <c r="S121" i="8"/>
  <c r="O125" i="7"/>
  <c r="H2" i="8"/>
  <c r="F129" i="8"/>
  <c r="B31" i="8"/>
  <c r="W35" i="8"/>
  <c r="V21" i="7"/>
  <c r="O136" i="8"/>
  <c r="K33" i="8"/>
  <c r="H6" i="7"/>
  <c r="F3" i="7"/>
  <c r="J132" i="7"/>
  <c r="J138" i="8"/>
  <c r="E17" i="7"/>
  <c r="D17" i="8"/>
  <c r="W126" i="8"/>
  <c r="V7" i="8"/>
  <c r="B126" i="8"/>
  <c r="V137" i="7"/>
  <c r="J118" i="8"/>
  <c r="E29" i="8"/>
  <c r="S118" i="7"/>
  <c r="R25" i="8"/>
  <c r="O7" i="8"/>
  <c r="Q9" i="8"/>
  <c r="R17" i="8"/>
  <c r="N28" i="7"/>
  <c r="N122" i="8"/>
  <c r="H30" i="8"/>
  <c r="G11" i="7"/>
  <c r="D3" i="7"/>
  <c r="V129" i="8"/>
  <c r="S123" i="7"/>
  <c r="V22" i="7"/>
  <c r="X4" i="8"/>
  <c r="B139" i="8"/>
  <c r="C139" i="8"/>
  <c r="T24" i="7"/>
  <c r="G124" i="7"/>
  <c r="K126" i="7"/>
  <c r="R34" i="8"/>
  <c r="U18" i="7"/>
  <c r="V125" i="8"/>
  <c r="B138" i="8"/>
  <c r="F124" i="8"/>
  <c r="B6" i="7"/>
  <c r="O131" i="7"/>
  <c r="R24" i="8"/>
  <c r="Q10" i="8"/>
  <c r="E17" i="8"/>
  <c r="W126" i="7"/>
  <c r="T34" i="8"/>
  <c r="R5" i="8"/>
  <c r="T7" i="8"/>
  <c r="I31" i="8"/>
  <c r="S21" i="8"/>
  <c r="W28" i="7"/>
  <c r="R122" i="8"/>
  <c r="B23" i="8"/>
  <c r="C3" i="7"/>
  <c r="O9" i="8"/>
  <c r="T9" i="7"/>
  <c r="V16" i="8"/>
  <c r="L6" i="8"/>
  <c r="S131" i="7"/>
  <c r="R123" i="7"/>
  <c r="E15" i="7"/>
  <c r="K14" i="8"/>
  <c r="O37" i="7"/>
  <c r="G33" i="7"/>
  <c r="S26" i="8"/>
  <c r="F136" i="8"/>
  <c r="J16" i="8"/>
  <c r="J5" i="8"/>
  <c r="L2" i="8"/>
  <c r="V125" i="7"/>
  <c r="Q26" i="7"/>
  <c r="S3" i="8"/>
  <c r="B124" i="8"/>
  <c r="B136" i="8"/>
  <c r="W6" i="8"/>
  <c r="J117" i="7"/>
  <c r="P28" i="8"/>
  <c r="F9" i="8"/>
  <c r="N117" i="7"/>
  <c r="S128" i="7"/>
  <c r="N20" i="8"/>
  <c r="N15" i="7"/>
  <c r="W124" i="8"/>
  <c r="C135" i="8"/>
  <c r="J21" i="8"/>
  <c r="B29" i="8"/>
  <c r="P2" i="7"/>
  <c r="E20" i="7"/>
  <c r="E33" i="7"/>
  <c r="Q22" i="8"/>
  <c r="T18" i="7"/>
  <c r="T27" i="8"/>
  <c r="D19" i="8"/>
  <c r="W132" i="8"/>
  <c r="S127" i="7"/>
  <c r="O30" i="7"/>
  <c r="R8" i="8"/>
  <c r="Q35" i="8"/>
  <c r="T7" i="7"/>
  <c r="S18" i="8"/>
  <c r="U6" i="8"/>
  <c r="K21" i="8"/>
  <c r="W119" i="7"/>
  <c r="S28" i="8"/>
  <c r="T8" i="8"/>
  <c r="V5" i="8"/>
  <c r="B22" i="8"/>
  <c r="V131" i="7"/>
  <c r="P20" i="8"/>
  <c r="T2" i="8"/>
  <c r="V4" i="8"/>
  <c r="H31" i="8"/>
  <c r="R16" i="7"/>
  <c r="W31" i="7"/>
  <c r="B120" i="7"/>
  <c r="H4" i="7"/>
  <c r="W22" i="7"/>
  <c r="S137" i="7"/>
  <c r="C19" i="7"/>
  <c r="B131" i="8"/>
  <c r="N24" i="7"/>
  <c r="K135" i="8"/>
  <c r="D24" i="7"/>
  <c r="V135" i="7"/>
  <c r="S30" i="7"/>
  <c r="J135" i="7"/>
  <c r="O123" i="7"/>
  <c r="P26" i="7"/>
  <c r="Q30" i="7"/>
  <c r="D6" i="7"/>
  <c r="E22" i="7"/>
  <c r="L9" i="7"/>
  <c r="C26" i="7"/>
  <c r="R10" i="8"/>
  <c r="U33" i="7"/>
  <c r="T36" i="7"/>
  <c r="V18" i="7"/>
  <c r="O14" i="8"/>
  <c r="J6" i="8"/>
  <c r="L2" i="7"/>
  <c r="T28" i="7"/>
  <c r="R6" i="8"/>
  <c r="F119" i="8"/>
  <c r="F131" i="8"/>
  <c r="N118" i="7"/>
  <c r="T5" i="8"/>
  <c r="O5" i="7"/>
  <c r="O25" i="8"/>
  <c r="C6" i="8"/>
  <c r="D5" i="8"/>
  <c r="F130" i="8"/>
  <c r="H9" i="8"/>
  <c r="O2" i="8"/>
  <c r="R134" i="8"/>
  <c r="L9" i="8"/>
  <c r="V35" i="7"/>
  <c r="I14" i="7"/>
  <c r="O121" i="7"/>
  <c r="W131" i="7"/>
  <c r="F22" i="8"/>
  <c r="P17" i="8"/>
  <c r="I26" i="8"/>
  <c r="C7" i="7"/>
  <c r="N133" i="8"/>
  <c r="O122" i="8"/>
  <c r="W33" i="7"/>
  <c r="L3" i="8"/>
  <c r="F139" i="8"/>
  <c r="K29" i="8"/>
  <c r="W120" i="8"/>
  <c r="C137" i="8"/>
  <c r="V127" i="8"/>
  <c r="O10" i="8"/>
  <c r="N126" i="8"/>
  <c r="D8" i="8"/>
  <c r="O19" i="7"/>
  <c r="W21" i="8"/>
  <c r="W20" i="7"/>
  <c r="T23" i="8"/>
  <c r="G27" i="8"/>
  <c r="I7" i="7"/>
  <c r="L10" i="7"/>
  <c r="F132" i="7"/>
  <c r="C32" i="8"/>
  <c r="H7" i="8"/>
  <c r="X3" i="8"/>
  <c r="L11" i="8"/>
  <c r="Q34" i="8"/>
  <c r="W136" i="8"/>
  <c r="W28" i="8"/>
  <c r="O33" i="7"/>
  <c r="V139" i="8"/>
  <c r="H4" i="8"/>
  <c r="T9" i="8"/>
  <c r="L8" i="8"/>
  <c r="P34" i="8"/>
  <c r="J9" i="8"/>
  <c r="B11" i="7"/>
  <c r="O32" i="7"/>
  <c r="S24" i="8"/>
  <c r="K128" i="8"/>
  <c r="E2" i="8"/>
  <c r="D9" i="7"/>
  <c r="P14" i="7"/>
  <c r="Q16" i="8"/>
  <c r="G117" i="8"/>
  <c r="G129" i="8"/>
  <c r="S121" i="7"/>
  <c r="K129" i="7"/>
  <c r="S3" i="7"/>
  <c r="C30" i="7"/>
  <c r="B6" i="8"/>
  <c r="F10" i="8"/>
  <c r="R24" i="7"/>
  <c r="V29" i="8"/>
  <c r="S14" i="7"/>
  <c r="S132" i="8"/>
  <c r="F33" i="8"/>
  <c r="G18" i="8"/>
  <c r="C22" i="8"/>
  <c r="N131" i="8"/>
  <c r="F3" i="8"/>
  <c r="O125" i="8"/>
  <c r="F123" i="8"/>
  <c r="V35" i="8"/>
  <c r="U25" i="8"/>
  <c r="S120" i="8"/>
  <c r="T24" i="8"/>
  <c r="G31" i="8"/>
  <c r="N10" i="8"/>
  <c r="S15" i="8"/>
  <c r="E7" i="8"/>
  <c r="K31" i="7"/>
  <c r="K135" i="7"/>
  <c r="C120" i="7"/>
  <c r="V17" i="7"/>
  <c r="C5" i="8"/>
  <c r="W136" i="7"/>
  <c r="Q34" i="7"/>
  <c r="S5" i="8"/>
  <c r="W8" i="8"/>
  <c r="X4" i="7"/>
  <c r="N23" i="8"/>
  <c r="L7" i="8"/>
  <c r="R134" i="7"/>
  <c r="N16" i="8"/>
  <c r="N125" i="8"/>
  <c r="N22" i="8"/>
  <c r="H18" i="8"/>
  <c r="U5" i="8"/>
  <c r="Q25" i="8"/>
  <c r="W119" i="8"/>
  <c r="B137" i="8"/>
  <c r="V121" i="8"/>
  <c r="W3" i="8"/>
  <c r="O128" i="8"/>
  <c r="D11" i="8"/>
  <c r="S33" i="7"/>
  <c r="N2" i="8"/>
  <c r="X7" i="7"/>
  <c r="R33" i="8"/>
  <c r="J7" i="8"/>
  <c r="W139" i="7"/>
  <c r="V128" i="7"/>
  <c r="S32" i="8"/>
  <c r="R130" i="8"/>
  <c r="T20" i="8"/>
  <c r="H20" i="8"/>
  <c r="S7" i="8"/>
  <c r="U4" i="8"/>
  <c r="N31" i="8"/>
  <c r="N9" i="8"/>
  <c r="E34" i="8"/>
  <c r="F135" i="8"/>
  <c r="U9" i="8"/>
  <c r="N123" i="8"/>
  <c r="I27" i="7"/>
  <c r="B26" i="7"/>
  <c r="D22" i="8"/>
  <c r="R5" i="7"/>
  <c r="N137" i="8"/>
  <c r="W30" i="7"/>
  <c r="I4" i="8"/>
  <c r="V118" i="8"/>
  <c r="G134" i="8"/>
  <c r="V119" i="8"/>
  <c r="R2" i="8"/>
  <c r="O127" i="8"/>
  <c r="C9" i="8"/>
  <c r="I8" i="8"/>
  <c r="T33" i="8"/>
  <c r="P6" i="8"/>
  <c r="C11" i="7"/>
  <c r="F122" i="8"/>
  <c r="V8" i="8"/>
  <c r="P30" i="8"/>
  <c r="F11" i="8"/>
  <c r="N35" i="8"/>
  <c r="C129" i="8"/>
  <c r="O21" i="8"/>
  <c r="N138" i="8"/>
  <c r="R4" i="7"/>
  <c r="C36" i="7"/>
  <c r="V10" i="7"/>
  <c r="S30" i="8"/>
  <c r="O121" i="8"/>
  <c r="Q17" i="8"/>
  <c r="B18" i="8"/>
  <c r="S137" i="8"/>
  <c r="B14" i="8"/>
  <c r="R136" i="8"/>
  <c r="Q7" i="8"/>
  <c r="O33" i="8"/>
  <c r="T35" i="8"/>
  <c r="P4" i="8"/>
  <c r="K27" i="8"/>
  <c r="W14" i="8"/>
  <c r="W9" i="7"/>
  <c r="Q27" i="8"/>
  <c r="C2" i="8"/>
  <c r="I10" i="7"/>
  <c r="R35" i="8"/>
  <c r="T4" i="7"/>
  <c r="N19" i="8"/>
  <c r="F4" i="8"/>
  <c r="V120" i="7"/>
  <c r="W132" i="7"/>
  <c r="B139" i="7"/>
  <c r="G19" i="8"/>
  <c r="V36" i="7"/>
  <c r="G138" i="7"/>
  <c r="H35" i="8"/>
  <c r="I34" i="8"/>
  <c r="B34" i="8"/>
  <c r="F134" i="8"/>
  <c r="J30" i="7"/>
  <c r="K117" i="8"/>
  <c r="K130" i="7"/>
  <c r="Q28" i="7"/>
  <c r="Q19" i="7"/>
  <c r="V23" i="7"/>
  <c r="J126" i="7"/>
  <c r="K125" i="8"/>
  <c r="E37" i="7"/>
  <c r="K7" i="7"/>
  <c r="N8" i="7"/>
  <c r="C6" i="7"/>
  <c r="K24" i="7"/>
  <c r="N5" i="7"/>
  <c r="J38" i="7"/>
  <c r="N33" i="7"/>
  <c r="P18" i="7"/>
  <c r="K139" i="8"/>
  <c r="C35" i="8"/>
  <c r="J5" i="7"/>
  <c r="H6" i="8"/>
  <c r="O35" i="7"/>
  <c r="U28" i="7"/>
  <c r="R137" i="7"/>
  <c r="F29" i="8"/>
  <c r="I6" i="7"/>
  <c r="I4" i="7"/>
  <c r="D10" i="7"/>
  <c r="W37" i="7"/>
  <c r="J18" i="8"/>
  <c r="Q10" i="7"/>
  <c r="W32" i="7"/>
  <c r="I32" i="7"/>
  <c r="C21" i="8"/>
  <c r="S6" i="7"/>
  <c r="I28" i="8"/>
  <c r="G117" i="7"/>
  <c r="V25" i="7"/>
  <c r="H27" i="8"/>
  <c r="T34" i="7"/>
  <c r="U32" i="7"/>
  <c r="K126" i="8"/>
  <c r="C23" i="8"/>
  <c r="K28" i="7"/>
  <c r="B34" i="7"/>
  <c r="X10" i="8"/>
  <c r="F9" i="7"/>
  <c r="U3" i="8"/>
  <c r="B137" i="7"/>
  <c r="G11" i="8"/>
  <c r="J121" i="8"/>
  <c r="H3" i="8"/>
  <c r="Q5" i="8"/>
  <c r="R125" i="8"/>
  <c r="E4" i="8"/>
  <c r="S19" i="7"/>
  <c r="S4" i="8"/>
  <c r="T16" i="8"/>
  <c r="N11" i="8"/>
  <c r="K19" i="8"/>
  <c r="K122" i="8"/>
  <c r="V124" i="8"/>
  <c r="O3" i="8"/>
  <c r="C123" i="8"/>
  <c r="V126" i="7"/>
  <c r="B9" i="8"/>
  <c r="I3" i="8"/>
  <c r="Q32" i="8"/>
  <c r="C125" i="8"/>
  <c r="H14" i="7"/>
  <c r="S134" i="7"/>
  <c r="F136" i="7"/>
  <c r="P31" i="8"/>
  <c r="N20" i="7"/>
  <c r="N121" i="8"/>
  <c r="N32" i="8"/>
  <c r="E10" i="8"/>
  <c r="N24" i="8"/>
  <c r="F121" i="8"/>
  <c r="S20" i="8"/>
  <c r="O135" i="8"/>
  <c r="R129" i="8"/>
  <c r="P2" i="8"/>
  <c r="F16" i="8"/>
  <c r="S135" i="7"/>
  <c r="W117" i="8"/>
  <c r="W129" i="8"/>
  <c r="W20" i="8"/>
  <c r="O119" i="8"/>
  <c r="V25" i="8"/>
  <c r="E26" i="8"/>
  <c r="V3" i="8"/>
  <c r="O22" i="8"/>
  <c r="C4" i="8"/>
  <c r="F38" i="7"/>
  <c r="G135" i="7"/>
  <c r="I5" i="8"/>
  <c r="T18" i="8"/>
  <c r="J137" i="8"/>
  <c r="D8" i="7"/>
  <c r="N130" i="8"/>
  <c r="K10" i="8"/>
  <c r="O126" i="8"/>
  <c r="J128" i="8"/>
  <c r="R21" i="8"/>
  <c r="W134" i="8"/>
  <c r="T23" i="7"/>
  <c r="V123" i="8"/>
  <c r="S23" i="8"/>
  <c r="B123" i="8"/>
  <c r="W129" i="7"/>
  <c r="C7" i="8"/>
  <c r="P33" i="8"/>
  <c r="J139" i="8"/>
  <c r="C25" i="8"/>
  <c r="L4" i="8"/>
  <c r="O139" i="8"/>
  <c r="O120" i="8"/>
  <c r="W5" i="8"/>
  <c r="L7" i="7"/>
  <c r="I32" i="8"/>
  <c r="R31" i="7"/>
  <c r="C25" i="7"/>
  <c r="X11" i="8"/>
  <c r="X3" i="7"/>
  <c r="W16" i="8"/>
  <c r="W33" i="8"/>
  <c r="O124" i="8"/>
  <c r="U30" i="8"/>
  <c r="K22" i="8"/>
  <c r="T6" i="8"/>
  <c r="T21" i="8"/>
  <c r="S22" i="8"/>
  <c r="R26" i="8"/>
  <c r="S118" i="8"/>
  <c r="S14" i="8"/>
  <c r="D32" i="8"/>
  <c r="S17" i="8"/>
  <c r="O32" i="8"/>
  <c r="J8" i="8"/>
  <c r="V18" i="8"/>
  <c r="J131" i="8"/>
  <c r="K26" i="8"/>
  <c r="J4" i="8"/>
  <c r="O129" i="8"/>
  <c r="O35" i="8"/>
  <c r="H14" i="8"/>
  <c r="I3" i="7"/>
  <c r="O117" i="8"/>
  <c r="R18" i="8"/>
  <c r="V26" i="8"/>
  <c r="F120" i="8"/>
  <c r="U26" i="7"/>
  <c r="R131" i="7"/>
  <c r="P7" i="7"/>
  <c r="V117" i="8"/>
  <c r="G132" i="8"/>
  <c r="W118" i="8"/>
  <c r="R4" i="8"/>
  <c r="F6" i="8"/>
  <c r="R14" i="8"/>
  <c r="P7" i="8"/>
  <c r="D2" i="7"/>
  <c r="G137" i="8"/>
  <c r="S6" i="8"/>
  <c r="O34" i="8"/>
  <c r="K16" i="8"/>
  <c r="F2" i="7"/>
  <c r="N134" i="8"/>
  <c r="Q29" i="8"/>
  <c r="N27" i="8"/>
  <c r="R118" i="8"/>
  <c r="X9" i="8"/>
  <c r="J30" i="8"/>
  <c r="R138" i="7"/>
  <c r="V120" i="8"/>
  <c r="V132" i="8"/>
  <c r="Q18" i="8"/>
  <c r="E21" i="8"/>
  <c r="G139" i="8"/>
  <c r="T28" i="8"/>
  <c r="C117" i="8"/>
  <c r="E35" i="8"/>
  <c r="V131" i="8"/>
  <c r="G9" i="8"/>
  <c r="O23" i="8"/>
  <c r="J122" i="8"/>
  <c r="K10" i="7"/>
  <c r="U34" i="8"/>
  <c r="B122" i="8"/>
  <c r="I18" i="8"/>
  <c r="O19" i="8"/>
  <c r="W138" i="8"/>
  <c r="W23" i="8"/>
  <c r="B32" i="8"/>
  <c r="Q28" i="8"/>
  <c r="S33" i="8"/>
  <c r="W137" i="8"/>
  <c r="T15" i="8"/>
  <c r="D14" i="8"/>
  <c r="W26" i="8"/>
  <c r="U17" i="8"/>
  <c r="G6" i="8"/>
  <c r="G31" i="7"/>
  <c r="V4" i="7"/>
  <c r="J130" i="7"/>
  <c r="N128" i="7"/>
  <c r="C3" i="8"/>
  <c r="B124" i="7"/>
  <c r="C127" i="7"/>
  <c r="N7" i="7"/>
  <c r="R6" i="7"/>
  <c r="P17" i="7"/>
  <c r="B133" i="8"/>
  <c r="G18" i="7"/>
  <c r="W124" i="7"/>
  <c r="U31" i="7"/>
  <c r="K11" i="8"/>
  <c r="V15" i="7"/>
  <c r="R122" i="7"/>
  <c r="D19" i="7"/>
  <c r="H22" i="8"/>
  <c r="S20" i="7"/>
  <c r="F118" i="8"/>
  <c r="B37" i="7"/>
  <c r="H26" i="8"/>
  <c r="O4" i="7"/>
  <c r="W121" i="8"/>
  <c r="N22" i="7"/>
  <c r="B11" i="8"/>
  <c r="P37" i="7"/>
  <c r="U27" i="8"/>
  <c r="G38" i="7"/>
  <c r="H16" i="8"/>
  <c r="I19" i="7"/>
  <c r="B3" i="8"/>
  <c r="C24" i="7"/>
  <c r="W27" i="8"/>
  <c r="N124" i="8"/>
  <c r="S10" i="7"/>
  <c r="K136" i="8"/>
  <c r="C120" i="8"/>
  <c r="E19" i="8"/>
  <c r="B117" i="7"/>
  <c r="C124" i="7"/>
  <c r="S8" i="7"/>
  <c r="R7" i="7"/>
  <c r="N132" i="8"/>
  <c r="B25" i="8"/>
  <c r="D4" i="8"/>
  <c r="R32" i="7"/>
  <c r="H25" i="7"/>
  <c r="H5" i="7"/>
  <c r="R3" i="7"/>
  <c r="F19" i="8"/>
  <c r="J20" i="7"/>
  <c r="G3" i="8"/>
  <c r="P32" i="7"/>
  <c r="K17" i="8"/>
  <c r="E21" i="7"/>
  <c r="V9" i="8"/>
  <c r="W24" i="8"/>
  <c r="Q3" i="8"/>
  <c r="F35" i="8"/>
  <c r="K121" i="8"/>
  <c r="P16" i="8"/>
  <c r="R120" i="8"/>
  <c r="U20" i="8"/>
  <c r="F27" i="8"/>
  <c r="L8" i="7"/>
  <c r="R128" i="8"/>
  <c r="W22" i="8"/>
  <c r="X2" i="8"/>
  <c r="G17" i="8"/>
  <c r="R132" i="7"/>
  <c r="N18" i="8"/>
  <c r="W7" i="8"/>
  <c r="S2" i="8"/>
  <c r="G7" i="7"/>
  <c r="R23" i="7"/>
  <c r="V34" i="7"/>
  <c r="F28" i="7"/>
  <c r="T17" i="8"/>
  <c r="G2" i="8"/>
  <c r="R22" i="8"/>
  <c r="G125" i="8"/>
  <c r="W125" i="8"/>
  <c r="P10" i="8"/>
  <c r="B134" i="8"/>
  <c r="V133" i="7"/>
  <c r="B7" i="8"/>
  <c r="H10" i="8"/>
  <c r="J119" i="8"/>
  <c r="J10" i="7"/>
  <c r="N119" i="7"/>
  <c r="V31" i="8"/>
  <c r="T11" i="8"/>
  <c r="O4" i="8"/>
  <c r="P14" i="8"/>
  <c r="B117" i="8"/>
  <c r="D23" i="8"/>
  <c r="W130" i="8"/>
  <c r="V21" i="8"/>
  <c r="T26" i="8"/>
  <c r="V6" i="8"/>
  <c r="H7" i="7"/>
  <c r="F132" i="8"/>
  <c r="P18" i="8"/>
  <c r="F14" i="7"/>
  <c r="C133" i="8"/>
  <c r="N26" i="8"/>
  <c r="V17" i="8"/>
  <c r="W10" i="8"/>
  <c r="W123" i="7"/>
  <c r="Q31" i="8"/>
  <c r="F24" i="8"/>
  <c r="X6" i="8"/>
  <c r="Q11" i="8"/>
  <c r="K130" i="8"/>
  <c r="S131" i="8"/>
  <c r="B132" i="7"/>
  <c r="V14" i="7"/>
  <c r="B22" i="7"/>
  <c r="O31" i="7"/>
  <c r="I21" i="7"/>
  <c r="O17" i="7"/>
  <c r="R130" i="7"/>
  <c r="S7" i="7"/>
  <c r="H23" i="7"/>
  <c r="B119" i="8"/>
  <c r="S126" i="7"/>
  <c r="W118" i="7"/>
  <c r="H11" i="7"/>
  <c r="H24" i="7"/>
  <c r="J119" i="7"/>
  <c r="R7" i="8"/>
  <c r="G133" i="8"/>
  <c r="N11" i="7"/>
  <c r="H34" i="8"/>
  <c r="O17" i="8"/>
  <c r="G131" i="8"/>
  <c r="G28" i="8"/>
  <c r="K30" i="7"/>
  <c r="W25" i="8"/>
  <c r="F10" i="7"/>
  <c r="E23" i="8"/>
  <c r="C130" i="8"/>
  <c r="E27" i="8"/>
  <c r="T15" i="7"/>
  <c r="V126" i="8"/>
  <c r="E16" i="7"/>
  <c r="U37" i="7"/>
  <c r="J19" i="7"/>
  <c r="U21" i="7"/>
  <c r="T19" i="7"/>
  <c r="H10" i="7"/>
  <c r="K18" i="7"/>
  <c r="U21" i="8"/>
  <c r="F14" i="8"/>
  <c r="J132" i="8"/>
  <c r="F16" i="7"/>
  <c r="L6" i="7"/>
  <c r="D36" i="7"/>
  <c r="F117" i="7"/>
  <c r="W11" i="7"/>
  <c r="K131" i="7"/>
  <c r="N135" i="7"/>
  <c r="B24" i="7"/>
  <c r="G125" i="7"/>
  <c r="F32" i="7"/>
  <c r="C131" i="7"/>
  <c r="X8" i="7"/>
  <c r="S122" i="7"/>
  <c r="R139" i="7"/>
  <c r="V33" i="7"/>
  <c r="R121" i="8"/>
  <c r="S8" i="8"/>
  <c r="U33" i="8"/>
  <c r="I9" i="8"/>
  <c r="G29" i="7"/>
  <c r="G8" i="8"/>
  <c r="K9" i="8"/>
  <c r="W31" i="8"/>
  <c r="T32" i="8"/>
  <c r="V133" i="8"/>
  <c r="D15" i="8"/>
  <c r="S117" i="8"/>
  <c r="T14" i="8"/>
  <c r="G30" i="8"/>
  <c r="U28" i="8"/>
  <c r="K131" i="8"/>
  <c r="V129" i="7"/>
  <c r="K21" i="7"/>
  <c r="K30" i="8"/>
  <c r="G34" i="7"/>
  <c r="I24" i="8"/>
  <c r="N32" i="7"/>
  <c r="S34" i="7"/>
  <c r="E28" i="7"/>
  <c r="C15" i="7"/>
  <c r="W16" i="7"/>
  <c r="P10" i="7"/>
  <c r="B17" i="8"/>
  <c r="J134" i="7"/>
  <c r="G138" i="8"/>
  <c r="O123" i="8"/>
  <c r="W23" i="7"/>
  <c r="O127" i="7"/>
  <c r="C121" i="7"/>
  <c r="P29" i="7"/>
  <c r="E5" i="7"/>
  <c r="P19" i="8"/>
  <c r="R21" i="7"/>
  <c r="V121" i="7"/>
  <c r="D20" i="8"/>
  <c r="R10" i="7"/>
  <c r="U7" i="7"/>
  <c r="J23" i="8"/>
  <c r="V127" i="7"/>
  <c r="I30" i="7"/>
  <c r="R30" i="8"/>
  <c r="J126" i="8"/>
  <c r="F32" i="8"/>
  <c r="F30" i="7"/>
  <c r="Q11" i="7"/>
  <c r="H33" i="7"/>
  <c r="V30" i="8"/>
  <c r="E30" i="8"/>
  <c r="U8" i="8"/>
  <c r="O119" i="7"/>
  <c r="F5" i="7"/>
  <c r="J14" i="7"/>
  <c r="N3" i="7"/>
  <c r="L4" i="7"/>
  <c r="R22" i="7"/>
  <c r="T5" i="7"/>
  <c r="J7" i="7"/>
  <c r="P9" i="7"/>
  <c r="J26" i="7"/>
  <c r="G16" i="8"/>
  <c r="K19" i="7"/>
  <c r="F25" i="7"/>
  <c r="W125" i="7"/>
  <c r="C31" i="8"/>
  <c r="H35" i="7"/>
  <c r="P4" i="7"/>
  <c r="Q35" i="7"/>
  <c r="P11" i="7"/>
  <c r="S136" i="7"/>
  <c r="P8" i="7"/>
  <c r="N122" i="7"/>
  <c r="B31" i="7"/>
  <c r="S26" i="7"/>
  <c r="G32" i="7"/>
  <c r="V138" i="7"/>
  <c r="G24" i="7"/>
  <c r="U20" i="7"/>
  <c r="R14" i="7"/>
  <c r="E18" i="7"/>
  <c r="S36" i="7"/>
  <c r="Q3" i="7"/>
  <c r="H19" i="7"/>
  <c r="K2" i="7"/>
  <c r="T22" i="7"/>
  <c r="G5" i="7"/>
  <c r="N23" i="7"/>
  <c r="C138" i="7"/>
  <c r="B133" i="7"/>
  <c r="C20" i="8"/>
  <c r="N6" i="8"/>
  <c r="D24" i="8"/>
  <c r="S5" i="7"/>
  <c r="S35" i="7"/>
  <c r="V134" i="8"/>
  <c r="B15" i="7"/>
  <c r="C4" i="7"/>
  <c r="H36" i="7"/>
  <c r="F33" i="7"/>
  <c r="C8" i="7"/>
  <c r="O15" i="7"/>
  <c r="U10" i="8"/>
  <c r="R37" i="7"/>
  <c r="J33" i="8"/>
  <c r="G126" i="7"/>
  <c r="O28" i="7"/>
  <c r="J125" i="7"/>
  <c r="B118" i="7"/>
  <c r="O129" i="7"/>
  <c r="L11" i="7"/>
  <c r="C118" i="7"/>
  <c r="N10" i="7"/>
  <c r="D35" i="7"/>
  <c r="C15" i="8"/>
  <c r="B26" i="8"/>
  <c r="C129" i="7"/>
  <c r="J133" i="7"/>
  <c r="K133" i="8"/>
  <c r="C38" i="7"/>
  <c r="K3" i="7"/>
  <c r="G133" i="7"/>
  <c r="J25" i="8"/>
  <c r="B129" i="7"/>
  <c r="O138" i="8"/>
  <c r="K31" i="8"/>
  <c r="G25" i="8"/>
  <c r="J136" i="8"/>
  <c r="C21" i="7"/>
  <c r="X7" i="8"/>
  <c r="U35" i="8"/>
  <c r="J29" i="8"/>
  <c r="F28" i="8"/>
  <c r="J117" i="8"/>
  <c r="N136" i="7"/>
  <c r="K124" i="8"/>
  <c r="R124" i="8"/>
  <c r="H5" i="8"/>
  <c r="D30" i="8"/>
  <c r="U27" i="7"/>
  <c r="G127" i="7"/>
  <c r="S10" i="8"/>
  <c r="F138" i="7"/>
  <c r="E7" i="7"/>
  <c r="O134" i="7"/>
  <c r="K27" i="7"/>
  <c r="K136" i="7"/>
  <c r="V137" i="8"/>
  <c r="E23" i="7"/>
  <c r="J124" i="7"/>
  <c r="G135" i="8"/>
  <c r="D20" i="7"/>
  <c r="C16" i="7"/>
  <c r="W133" i="8"/>
  <c r="B118" i="8"/>
  <c r="H22" i="7"/>
  <c r="P34" i="7"/>
  <c r="S11" i="8"/>
  <c r="K137" i="7"/>
  <c r="O135" i="7"/>
  <c r="G10" i="8"/>
  <c r="S2" i="7"/>
  <c r="V27" i="7"/>
  <c r="J3" i="7"/>
  <c r="I16" i="7"/>
  <c r="C137" i="7"/>
  <c r="B7" i="7"/>
  <c r="R26" i="7"/>
  <c r="F138" i="8"/>
  <c r="R139" i="8"/>
  <c r="K8" i="7"/>
  <c r="R138" i="8"/>
  <c r="K7" i="8"/>
  <c r="S133" i="7"/>
  <c r="B129" i="8"/>
  <c r="S25" i="8"/>
  <c r="N134" i="7"/>
  <c r="O133" i="8"/>
  <c r="O18" i="8"/>
  <c r="J11" i="8"/>
  <c r="J4" i="7"/>
  <c r="I5" i="7"/>
  <c r="S130" i="8"/>
  <c r="S134" i="8"/>
  <c r="P23" i="8"/>
  <c r="O27" i="8"/>
  <c r="F8" i="8"/>
  <c r="C10" i="8"/>
  <c r="V128" i="8"/>
  <c r="J125" i="8"/>
  <c r="O15" i="8"/>
  <c r="B2" i="8"/>
  <c r="B29" i="7"/>
  <c r="J36" i="7"/>
  <c r="N139" i="7"/>
  <c r="U23" i="7"/>
  <c r="U34" i="7"/>
  <c r="O126" i="7"/>
  <c r="U9" i="7"/>
  <c r="D17" i="7"/>
  <c r="R28" i="8"/>
  <c r="B10" i="8"/>
  <c r="G124" i="8"/>
  <c r="N17" i="8"/>
  <c r="V27" i="8"/>
  <c r="J3" i="8"/>
  <c r="N31" i="7"/>
  <c r="O26" i="8"/>
  <c r="T19" i="8"/>
  <c r="C128" i="8"/>
  <c r="N5" i="8"/>
  <c r="S139" i="8"/>
  <c r="S128" i="8"/>
  <c r="Q15" i="8"/>
  <c r="H8" i="8"/>
  <c r="K120" i="8"/>
  <c r="V122" i="8"/>
  <c r="D38" i="7"/>
  <c r="Q16" i="7"/>
  <c r="N14" i="8"/>
  <c r="R2" i="7"/>
  <c r="R11" i="7"/>
  <c r="C27" i="8"/>
  <c r="I9" i="7"/>
  <c r="F133" i="8"/>
  <c r="F5" i="8"/>
  <c r="B27" i="8"/>
  <c r="H28" i="7"/>
  <c r="J139" i="7"/>
  <c r="I30" i="8"/>
  <c r="W34" i="7"/>
  <c r="U15" i="8"/>
  <c r="P24" i="8"/>
  <c r="U24" i="8"/>
  <c r="P5" i="8"/>
  <c r="B25" i="7"/>
  <c r="E20" i="8"/>
  <c r="Q23" i="8"/>
  <c r="C134" i="8"/>
  <c r="R34" i="7"/>
  <c r="J22" i="8"/>
  <c r="V32" i="8"/>
  <c r="G20" i="7"/>
  <c r="J8" i="7"/>
  <c r="F26" i="7"/>
  <c r="D4" i="7"/>
  <c r="F31" i="8"/>
  <c r="O27" i="7"/>
  <c r="R128" i="7"/>
  <c r="C139" i="7"/>
  <c r="I11" i="7"/>
  <c r="S125" i="7"/>
  <c r="Q4" i="8"/>
  <c r="C135" i="7"/>
  <c r="S132" i="7"/>
  <c r="C29" i="7"/>
  <c r="C10" i="7"/>
  <c r="Q4" i="7"/>
  <c r="U2" i="7"/>
  <c r="E22" i="8"/>
  <c r="J134" i="8"/>
  <c r="S27" i="8"/>
  <c r="V30" i="7"/>
  <c r="E15" i="8"/>
  <c r="R137" i="8"/>
  <c r="O131" i="8"/>
  <c r="N128" i="8"/>
  <c r="N138" i="7"/>
  <c r="F4" i="7"/>
  <c r="B4" i="7"/>
  <c r="V135" i="8"/>
  <c r="S124" i="7"/>
  <c r="O25" i="7"/>
  <c r="V28" i="8"/>
  <c r="C33" i="8"/>
  <c r="Q14" i="8"/>
  <c r="H29" i="8"/>
  <c r="R119" i="8"/>
  <c r="O31" i="8"/>
  <c r="N133" i="7"/>
  <c r="T10" i="7"/>
  <c r="W128" i="7"/>
  <c r="W2" i="7"/>
  <c r="R36" i="7"/>
  <c r="R18" i="7"/>
  <c r="K132" i="7"/>
  <c r="J17" i="7"/>
  <c r="B16" i="8"/>
  <c r="B136" i="7"/>
  <c r="D14" i="7"/>
  <c r="Q15" i="7"/>
  <c r="I29" i="7"/>
  <c r="V136" i="7"/>
  <c r="N25" i="8"/>
  <c r="K20" i="8"/>
  <c r="D3" i="8"/>
  <c r="K123" i="7"/>
  <c r="F118" i="7"/>
  <c r="R19" i="8"/>
  <c r="P31" i="7"/>
  <c r="B10" i="7"/>
  <c r="I15" i="7"/>
  <c r="N34" i="8"/>
  <c r="F133" i="7"/>
  <c r="O26" i="7"/>
  <c r="U29" i="7"/>
  <c r="P25" i="7"/>
  <c r="B19" i="7"/>
  <c r="G130" i="7"/>
  <c r="I29" i="8"/>
  <c r="G121" i="7"/>
  <c r="K5" i="7"/>
  <c r="F128" i="7"/>
  <c r="Q2" i="7"/>
  <c r="W127" i="7"/>
  <c r="J15" i="8"/>
  <c r="P15" i="8"/>
  <c r="C127" i="8"/>
  <c r="W4" i="7"/>
  <c r="K4" i="7"/>
  <c r="I18" i="7"/>
  <c r="F123" i="7"/>
  <c r="F6" i="7"/>
  <c r="E3" i="7"/>
  <c r="X11" i="7"/>
  <c r="P35" i="8"/>
  <c r="D30" i="7"/>
  <c r="F119" i="7"/>
  <c r="N4" i="7"/>
  <c r="F122" i="7"/>
  <c r="B28" i="7"/>
  <c r="D32" i="7"/>
  <c r="H21" i="7"/>
  <c r="O139" i="7"/>
  <c r="B36" i="7"/>
  <c r="O136" i="7"/>
  <c r="B127" i="7"/>
  <c r="F135" i="7"/>
  <c r="I34" i="7"/>
  <c r="D25" i="7"/>
  <c r="H25" i="8"/>
  <c r="T31" i="7"/>
  <c r="B14" i="7"/>
  <c r="N14" i="7"/>
  <c r="E26" i="7"/>
  <c r="S28" i="7"/>
  <c r="F129" i="7"/>
  <c r="C128" i="7"/>
  <c r="J35" i="7"/>
  <c r="Q7" i="7"/>
  <c r="Q9" i="7"/>
  <c r="K29" i="7"/>
  <c r="W14" i="7"/>
  <c r="E25" i="8"/>
  <c r="Q19" i="8"/>
  <c r="O11" i="8"/>
  <c r="R123" i="8"/>
  <c r="Q8" i="8"/>
  <c r="P21" i="8"/>
  <c r="R126" i="8"/>
  <c r="S126" i="8"/>
  <c r="R135" i="8"/>
  <c r="D2" i="8"/>
  <c r="F20" i="8"/>
  <c r="O132" i="7"/>
  <c r="J127" i="8"/>
  <c r="K15" i="8"/>
  <c r="J24" i="7"/>
  <c r="G139" i="7"/>
  <c r="G37" i="7"/>
  <c r="J33" i="7"/>
  <c r="F34" i="7"/>
  <c r="S117" i="7"/>
  <c r="K134" i="8"/>
  <c r="U38" i="7"/>
  <c r="N15" i="8"/>
  <c r="K16" i="7"/>
  <c r="K139" i="7"/>
  <c r="N7" i="8"/>
  <c r="I17" i="8"/>
  <c r="N29" i="8"/>
  <c r="G21" i="7"/>
  <c r="R119" i="7"/>
  <c r="W36" i="7"/>
  <c r="B2" i="7"/>
  <c r="J136" i="7"/>
  <c r="F30" i="8"/>
  <c r="N120" i="7"/>
  <c r="E14" i="7"/>
  <c r="G5" i="8"/>
  <c r="D9" i="8"/>
  <c r="K15" i="7"/>
  <c r="W122" i="8"/>
  <c r="K20" i="7"/>
  <c r="T6" i="7"/>
  <c r="W7" i="7"/>
  <c r="Q6" i="7"/>
  <c r="B131" i="7"/>
  <c r="I25" i="7"/>
  <c r="S119" i="7"/>
  <c r="B35" i="7"/>
  <c r="O36" i="7"/>
  <c r="K32" i="7"/>
  <c r="B121" i="7"/>
  <c r="S135" i="8"/>
  <c r="B122" i="7"/>
  <c r="D10" i="8"/>
  <c r="E30" i="7"/>
  <c r="B8" i="7"/>
  <c r="E5" i="8"/>
  <c r="N129" i="7"/>
  <c r="Q21" i="8"/>
  <c r="B132" i="8"/>
  <c r="U2" i="8"/>
  <c r="R27" i="8"/>
  <c r="P32" i="8"/>
  <c r="U23" i="8"/>
  <c r="S136" i="8"/>
  <c r="B15" i="8"/>
  <c r="T21" i="7"/>
  <c r="F15" i="8"/>
  <c r="K25" i="8"/>
  <c r="G4" i="7"/>
  <c r="D25" i="8"/>
  <c r="Q2" i="8"/>
  <c r="S37" i="7"/>
  <c r="R129" i="7"/>
  <c r="F29" i="7"/>
  <c r="E18" i="8"/>
  <c r="C16" i="8"/>
  <c r="K5" i="8"/>
  <c r="V16" i="7"/>
  <c r="U6" i="7"/>
  <c r="K121" i="7"/>
  <c r="K26" i="7"/>
  <c r="K127" i="7"/>
  <c r="R121" i="7"/>
  <c r="Q29" i="7"/>
  <c r="B28" i="8"/>
  <c r="G17" i="7"/>
  <c r="G19" i="7"/>
  <c r="U18" i="8"/>
  <c r="G36" i="7"/>
  <c r="Q30" i="8"/>
  <c r="J37" i="7"/>
  <c r="B5" i="7"/>
  <c r="D23" i="7"/>
  <c r="C133" i="7"/>
  <c r="H18" i="7"/>
  <c r="C136" i="7"/>
  <c r="K117" i="7"/>
  <c r="T25" i="8"/>
  <c r="N21" i="7"/>
  <c r="D34" i="8"/>
  <c r="U14" i="7"/>
  <c r="O7" i="7"/>
  <c r="B17" i="7"/>
  <c r="W19" i="8"/>
  <c r="J122" i="7"/>
  <c r="V117" i="7"/>
  <c r="T26" i="7"/>
  <c r="C33" i="7"/>
  <c r="L5" i="7"/>
  <c r="Q27" i="7"/>
  <c r="D16" i="8"/>
  <c r="I33" i="7"/>
  <c r="F134" i="7"/>
  <c r="K33" i="7"/>
  <c r="B130" i="7"/>
  <c r="E36" i="7"/>
  <c r="G131" i="7"/>
  <c r="K37" i="7"/>
  <c r="G128" i="7"/>
  <c r="B123" i="7"/>
  <c r="C14" i="8"/>
  <c r="T20" i="7"/>
  <c r="J28" i="7"/>
  <c r="F125" i="8"/>
  <c r="C122" i="8"/>
  <c r="V119" i="7"/>
  <c r="F25" i="8"/>
  <c r="V29" i="7"/>
  <c r="C134" i="7"/>
  <c r="G137" i="7"/>
  <c r="K118" i="7"/>
  <c r="L3" i="7"/>
  <c r="F124" i="7"/>
  <c r="P20" i="7"/>
  <c r="K35" i="7"/>
  <c r="P36" i="7"/>
  <c r="Q17" i="7"/>
  <c r="O120" i="7"/>
  <c r="Q32" i="7"/>
  <c r="V8" i="7"/>
  <c r="C130" i="7"/>
  <c r="G35" i="7"/>
  <c r="S125" i="8"/>
  <c r="H8" i="7"/>
  <c r="C37" i="7"/>
  <c r="E34" i="7"/>
  <c r="J21" i="7"/>
  <c r="G28" i="7"/>
  <c r="K127" i="8"/>
  <c r="G118" i="7"/>
  <c r="X5" i="7"/>
  <c r="W38" i="7"/>
  <c r="F20" i="7"/>
  <c r="Q18" i="7"/>
  <c r="F21" i="7"/>
  <c r="I24" i="7"/>
  <c r="T17" i="7"/>
  <c r="K120" i="7"/>
  <c r="N121" i="7"/>
  <c r="H32" i="8"/>
  <c r="G127" i="8"/>
  <c r="W8" i="7"/>
  <c r="B38" i="7"/>
  <c r="O34" i="7"/>
  <c r="G21" i="8"/>
  <c r="J133" i="8"/>
  <c r="R28" i="7"/>
  <c r="O24" i="8"/>
  <c r="L10" i="8"/>
  <c r="R16" i="8"/>
  <c r="R132" i="8"/>
  <c r="S139" i="7"/>
  <c r="Q5" i="7"/>
  <c r="L5" i="8"/>
  <c r="F117" i="8"/>
  <c r="J124" i="8"/>
  <c r="U19" i="8"/>
  <c r="K4" i="8"/>
  <c r="J2" i="8"/>
  <c r="S123" i="8"/>
  <c r="W24" i="7"/>
  <c r="R125" i="7"/>
  <c r="Q6" i="8"/>
  <c r="O23" i="7"/>
  <c r="R30" i="7"/>
  <c r="P5" i="7"/>
  <c r="D5" i="7"/>
  <c r="J29" i="7"/>
  <c r="V28" i="7"/>
  <c r="I14" i="8"/>
  <c r="J118" i="7"/>
  <c r="H20" i="7"/>
  <c r="G25" i="7"/>
  <c r="C119" i="7"/>
  <c r="K22" i="7"/>
  <c r="W135" i="8"/>
  <c r="V138" i="8"/>
  <c r="V23" i="8"/>
  <c r="C17" i="8"/>
  <c r="N137" i="7"/>
  <c r="E8" i="8"/>
  <c r="N21" i="8"/>
  <c r="T27" i="7"/>
  <c r="O10" i="7"/>
  <c r="G26" i="8"/>
  <c r="O134" i="8"/>
  <c r="I19" i="8"/>
  <c r="N30" i="7"/>
  <c r="G129" i="7"/>
  <c r="S38" i="7"/>
  <c r="S15" i="7"/>
  <c r="G122" i="7"/>
  <c r="J27" i="7"/>
  <c r="G136" i="7"/>
  <c r="N2" i="7"/>
  <c r="F121" i="7"/>
  <c r="G10" i="7"/>
  <c r="G120" i="8"/>
  <c r="G14" i="7"/>
  <c r="W27" i="7"/>
  <c r="O3" i="7"/>
  <c r="K18" i="8"/>
  <c r="W3" i="7"/>
  <c r="T29" i="7"/>
  <c r="W18" i="7"/>
  <c r="J128" i="7"/>
  <c r="E19" i="7"/>
  <c r="N131" i="7"/>
  <c r="N19" i="7"/>
  <c r="T3" i="7"/>
  <c r="E2" i="7"/>
  <c r="J14" i="8"/>
  <c r="C123" i="7"/>
  <c r="D31" i="7"/>
  <c r="V7" i="7"/>
  <c r="K2" i="8"/>
  <c r="O18" i="7"/>
  <c r="F2" i="8"/>
  <c r="R11" i="8"/>
  <c r="O8" i="8"/>
  <c r="R3" i="8"/>
  <c r="N30" i="8"/>
  <c r="G4" i="8"/>
  <c r="N135" i="8"/>
  <c r="D18" i="8"/>
  <c r="E33" i="8"/>
  <c r="K118" i="8"/>
  <c r="N129" i="8"/>
  <c r="O130" i="8"/>
  <c r="U29" i="8"/>
  <c r="P30" i="7"/>
  <c r="T33" i="7"/>
  <c r="I25" i="8"/>
  <c r="V5" i="7"/>
  <c r="I2" i="7"/>
  <c r="C132" i="7"/>
  <c r="U4" i="7"/>
  <c r="D28" i="7"/>
  <c r="N25" i="7"/>
  <c r="P6" i="7"/>
  <c r="H38" i="7"/>
  <c r="H19" i="8"/>
  <c r="F34" i="8"/>
  <c r="B130" i="8"/>
  <c r="K32" i="8"/>
  <c r="G3" i="7"/>
  <c r="P25" i="8"/>
  <c r="E9" i="8"/>
  <c r="Q21" i="7"/>
  <c r="V6" i="7"/>
  <c r="W29" i="8"/>
  <c r="J32" i="8"/>
  <c r="V19" i="8"/>
  <c r="S29" i="7"/>
  <c r="S119" i="8"/>
  <c r="F137" i="8"/>
  <c r="T16" i="7"/>
  <c r="E27" i="7"/>
  <c r="N37" i="7"/>
  <c r="G134" i="7"/>
  <c r="F8" i="7"/>
  <c r="F31" i="7"/>
  <c r="D27" i="7"/>
  <c r="C126" i="7"/>
  <c r="S138" i="7"/>
  <c r="G2" i="7"/>
  <c r="H21" i="8"/>
  <c r="S9" i="7"/>
  <c r="I2" i="8"/>
  <c r="C18" i="7"/>
  <c r="T14" i="7"/>
  <c r="O9" i="7"/>
  <c r="E16" i="8"/>
  <c r="F131" i="7"/>
  <c r="J121" i="7"/>
  <c r="W134" i="7"/>
  <c r="G6" i="7"/>
  <c r="Q23" i="7"/>
  <c r="C32" i="7"/>
  <c r="C9" i="7"/>
  <c r="B18" i="7"/>
  <c r="G35" i="8"/>
  <c r="B125" i="7"/>
  <c r="J129" i="7"/>
  <c r="K25" i="7"/>
  <c r="K122" i="7"/>
  <c r="C122" i="7"/>
  <c r="R118" i="7"/>
  <c r="F15" i="7"/>
  <c r="U22" i="7"/>
  <c r="J27" i="8"/>
  <c r="N126" i="7"/>
  <c r="J26" i="8"/>
  <c r="E31" i="7"/>
  <c r="D27" i="8"/>
  <c r="J28" i="8"/>
  <c r="F17" i="7"/>
  <c r="E24" i="8"/>
  <c r="U10" i="7"/>
  <c r="G26" i="7"/>
  <c r="B32" i="7"/>
  <c r="C19" i="8"/>
  <c r="J20" i="8"/>
  <c r="H37" i="7"/>
  <c r="H31" i="7"/>
  <c r="V139" i="7"/>
  <c r="G30" i="7"/>
  <c r="N16" i="7"/>
  <c r="C131" i="8"/>
  <c r="C138" i="8"/>
  <c r="F35" i="7"/>
  <c r="V34" i="8"/>
  <c r="H17" i="8"/>
  <c r="Q8" i="7"/>
  <c r="N124" i="7"/>
  <c r="P33" i="7"/>
  <c r="V14" i="8"/>
  <c r="F130" i="7"/>
  <c r="K125" i="7"/>
  <c r="S25" i="7"/>
  <c r="J138" i="7"/>
  <c r="F126" i="7"/>
  <c r="V130" i="7"/>
  <c r="V3" i="7"/>
  <c r="G119" i="7"/>
  <c r="G15" i="7"/>
  <c r="D22" i="7"/>
  <c r="K134" i="7"/>
  <c r="R25" i="7"/>
  <c r="J35" i="8"/>
  <c r="H27" i="7"/>
  <c r="R9" i="7"/>
  <c r="W15" i="8"/>
  <c r="D21" i="7"/>
  <c r="B21" i="7"/>
  <c r="V38" i="7"/>
  <c r="J31" i="7"/>
  <c r="F125" i="7"/>
  <c r="G22" i="8"/>
  <c r="P24" i="7"/>
  <c r="C125" i="7"/>
  <c r="S21" i="7"/>
  <c r="K36" i="7"/>
  <c r="C31" i="7"/>
  <c r="G32" i="8"/>
  <c r="P21" i="7"/>
  <c r="S127" i="8"/>
  <c r="C118" i="8"/>
  <c r="W9" i="8"/>
  <c r="I35" i="7"/>
  <c r="N36" i="7"/>
  <c r="N34" i="7"/>
  <c r="S22" i="7"/>
  <c r="D16" i="7"/>
  <c r="I22" i="7"/>
  <c r="H33" i="8"/>
  <c r="J131" i="7"/>
  <c r="B30" i="7"/>
  <c r="X10" i="7"/>
  <c r="F127" i="7"/>
  <c r="W17" i="7"/>
  <c r="J24" i="8"/>
  <c r="D37" i="7"/>
  <c r="C124" i="8"/>
  <c r="C17" i="7"/>
  <c r="N38" i="7"/>
  <c r="R19" i="7"/>
  <c r="G24" i="8"/>
  <c r="V20" i="7"/>
  <c r="I23" i="7"/>
  <c r="H30" i="7"/>
  <c r="B9" i="7"/>
  <c r="B21" i="8"/>
  <c r="E32" i="7"/>
  <c r="N27" i="7"/>
  <c r="J11" i="7"/>
  <c r="I26" i="7"/>
  <c r="J123" i="7"/>
  <c r="O6" i="7"/>
  <c r="D26" i="7"/>
  <c r="T30" i="7"/>
  <c r="S17" i="7"/>
  <c r="E14" i="8"/>
  <c r="I35" i="8"/>
  <c r="R32" i="8"/>
  <c r="T32" i="7"/>
  <c r="H9" i="7"/>
  <c r="N26" i="7"/>
  <c r="B128" i="7"/>
  <c r="E25" i="7"/>
  <c r="W138" i="7"/>
  <c r="W21" i="7"/>
  <c r="G27" i="7"/>
  <c r="H16" i="7"/>
  <c r="E24" i="7"/>
  <c r="U16" i="8"/>
  <c r="J123" i="8"/>
  <c r="O133" i="7"/>
  <c r="I22" i="8"/>
  <c r="O22" i="7"/>
  <c r="K17" i="7"/>
  <c r="T4" i="8"/>
  <c r="I16" i="8"/>
  <c r="U35" i="7"/>
  <c r="P16" i="7"/>
  <c r="F24" i="7"/>
  <c r="O2" i="7"/>
  <c r="V31" i="7"/>
  <c r="B119" i="7"/>
  <c r="R33" i="7"/>
  <c r="N127" i="7"/>
  <c r="R35" i="7"/>
  <c r="U16" i="7"/>
  <c r="K119" i="8"/>
  <c r="R117" i="7"/>
  <c r="V24" i="7"/>
  <c r="F120" i="7"/>
  <c r="S32" i="7"/>
  <c r="K38" i="7"/>
  <c r="F137" i="7"/>
  <c r="Q20" i="7"/>
  <c r="V123" i="7"/>
  <c r="V122" i="7"/>
  <c r="V37" i="7"/>
  <c r="O124" i="7"/>
  <c r="K138" i="7"/>
  <c r="K23" i="8"/>
  <c r="D33" i="8"/>
  <c r="W30" i="8"/>
  <c r="J17" i="8"/>
  <c r="W17" i="8"/>
  <c r="K35" i="8"/>
  <c r="R117" i="8"/>
  <c r="P27" i="7"/>
  <c r="R29" i="8"/>
  <c r="R15" i="8"/>
  <c r="C28" i="7"/>
  <c r="C18" i="8"/>
  <c r="R120" i="7"/>
  <c r="W128" i="8"/>
  <c r="W4" i="8"/>
  <c r="W137" i="7"/>
  <c r="Q31" i="7"/>
  <c r="H34" i="7"/>
  <c r="S16" i="8"/>
  <c r="C20" i="7"/>
  <c r="B20" i="7"/>
  <c r="E38" i="7"/>
  <c r="S24" i="7"/>
  <c r="I20" i="7"/>
  <c r="W122" i="7"/>
  <c r="P28" i="7"/>
  <c r="G23" i="7"/>
  <c r="K128" i="7"/>
  <c r="G132" i="7"/>
  <c r="D11" i="7"/>
  <c r="H24" i="8"/>
  <c r="B127" i="8"/>
  <c r="B30" i="8"/>
  <c r="S130" i="7"/>
  <c r="D34" i="7"/>
  <c r="U24" i="7"/>
  <c r="P15" i="7"/>
  <c r="T11" i="7"/>
  <c r="T37" i="7"/>
  <c r="H15" i="7"/>
  <c r="C117" i="7"/>
  <c r="J18" i="7"/>
  <c r="P3" i="7"/>
  <c r="S23" i="7"/>
  <c r="F37" i="7"/>
  <c r="D26" i="8"/>
  <c r="N119" i="8"/>
  <c r="H23" i="8"/>
  <c r="J32" i="7"/>
  <c r="W18" i="8"/>
  <c r="Q25" i="7"/>
  <c r="F18" i="8"/>
  <c r="N4" i="8"/>
  <c r="V33" i="8"/>
  <c r="O6" i="8"/>
  <c r="U19" i="7"/>
  <c r="B19" i="8"/>
  <c r="O30" i="8"/>
  <c r="H11" i="8"/>
  <c r="G120" i="7"/>
  <c r="K34" i="7"/>
  <c r="G33" i="8"/>
  <c r="D21" i="8"/>
  <c r="B125" i="8"/>
  <c r="P38" i="7"/>
  <c r="G16" i="7"/>
  <c r="C22" i="7"/>
  <c r="O118" i="7"/>
  <c r="I37" i="7"/>
  <c r="O16" i="7"/>
  <c r="G123" i="8"/>
  <c r="D15" i="7"/>
  <c r="I21" i="8"/>
  <c r="J34" i="7"/>
  <c r="Q33" i="7"/>
  <c r="R127" i="7"/>
  <c r="D18" i="7"/>
  <c r="G29" i="8"/>
  <c r="G128" i="8"/>
  <c r="W35" i="7"/>
  <c r="B135" i="7"/>
  <c r="B23" i="7"/>
  <c r="T38" i="7"/>
  <c r="C14" i="7"/>
  <c r="N35" i="7"/>
  <c r="I28" i="7"/>
  <c r="K137" i="8"/>
  <c r="C126" i="8"/>
  <c r="Q22" i="7"/>
  <c r="W10" i="7"/>
  <c r="Q37" i="7"/>
  <c r="O11" i="7"/>
  <c r="N17" i="7"/>
  <c r="K9" i="7"/>
  <c r="B3" i="7"/>
  <c r="W25" i="7"/>
  <c r="J120" i="7"/>
  <c r="B33" i="7"/>
  <c r="O8" i="7"/>
  <c r="J2" i="7"/>
  <c r="N132" i="7"/>
  <c r="N125" i="7"/>
  <c r="T8" i="7"/>
  <c r="B33" i="8"/>
  <c r="G122" i="8"/>
  <c r="T2" i="7"/>
  <c r="W34" i="8"/>
  <c r="S124" i="8"/>
  <c r="G9" i="7"/>
  <c r="N9" i="7"/>
  <c r="J22" i="7"/>
  <c r="E9" i="7"/>
  <c r="W139" i="8"/>
  <c r="D35" i="8"/>
  <c r="N130" i="7"/>
  <c r="O21" i="7"/>
  <c r="R133" i="8"/>
  <c r="I33" i="8"/>
  <c r="F17" i="8"/>
  <c r="D29" i="7"/>
  <c r="F27" i="7"/>
  <c r="U14" i="8"/>
  <c r="C2" i="7"/>
  <c r="N33" i="8"/>
  <c r="E35" i="7"/>
  <c r="V10" i="8"/>
  <c r="E28" i="8"/>
  <c r="O20" i="7"/>
  <c r="J137" i="7"/>
  <c r="K14" i="7"/>
  <c r="R124" i="7"/>
  <c r="R133" i="7"/>
  <c r="B27" i="7"/>
  <c r="O128" i="7"/>
  <c r="N123" i="7"/>
  <c r="I27" i="8"/>
  <c r="K133" i="7"/>
  <c r="W133" i="7"/>
  <c r="U5" i="7"/>
  <c r="V19" i="7"/>
  <c r="U30" i="7"/>
  <c r="F36" i="7"/>
  <c r="Q33" i="8"/>
  <c r="X6" i="7"/>
  <c r="P22" i="7"/>
  <c r="U32" i="8"/>
  <c r="O29" i="7"/>
  <c r="V136" i="8"/>
  <c r="G23" i="8"/>
  <c r="K124" i="7"/>
  <c r="F21" i="8"/>
  <c r="G15" i="8"/>
  <c r="S11" i="7"/>
  <c r="W130" i="7"/>
  <c r="U11" i="8"/>
  <c r="D7" i="7"/>
  <c r="D29" i="8"/>
  <c r="X9" i="7"/>
  <c r="B126" i="7"/>
  <c r="C28" i="8"/>
  <c r="F22" i="7"/>
  <c r="Q38" i="7"/>
  <c r="D31" i="8"/>
  <c r="U3" i="7"/>
  <c r="U8" i="7"/>
  <c r="C27" i="7"/>
  <c r="R38" i="7"/>
  <c r="C23" i="7"/>
  <c r="W120" i="7"/>
  <c r="S120" i="7"/>
  <c r="J15" i="7"/>
  <c r="J129" i="8"/>
  <c r="K129" i="8"/>
  <c r="V118" i="7"/>
  <c r="F19" i="7"/>
  <c r="V9" i="7"/>
  <c r="K6" i="7"/>
  <c r="S4" i="7"/>
  <c r="E29" i="7"/>
  <c r="W26" i="7"/>
  <c r="K28" i="8"/>
  <c r="P29" i="8"/>
  <c r="O117" i="7"/>
  <c r="W135" i="7"/>
  <c r="I7" i="8"/>
  <c r="W121" i="7"/>
  <c r="G123" i="7"/>
  <c r="O38" i="7"/>
  <c r="O132" i="8"/>
  <c r="O24" i="7"/>
  <c r="I38" i="7"/>
  <c r="N29" i="7"/>
  <c r="W15" i="7"/>
  <c r="V32" i="7"/>
  <c r="N6" i="7"/>
  <c r="G231" i="7" l="1"/>
  <c r="W172" i="7"/>
  <c r="W148" i="7"/>
  <c r="O141" i="7"/>
  <c r="S144" i="7"/>
  <c r="W144" i="7"/>
  <c r="W145" i="7" s="1"/>
  <c r="W146" i="7" s="1"/>
  <c r="W147" i="7" s="1"/>
  <c r="W445" i="7"/>
  <c r="K262" i="7"/>
  <c r="W597" i="7"/>
  <c r="K597" i="7"/>
  <c r="O384" i="7"/>
  <c r="AA2" i="7"/>
  <c r="O142" i="7"/>
  <c r="G144" i="7"/>
  <c r="C141" i="7"/>
  <c r="S445" i="7"/>
  <c r="G781" i="7"/>
  <c r="K384" i="7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W203" i="7"/>
  <c r="W162" i="7"/>
  <c r="K506" i="7"/>
  <c r="O262" i="7"/>
  <c r="O597" i="7"/>
  <c r="W506" i="7"/>
  <c r="W507" i="7" s="1"/>
  <c r="W508" i="7" s="1"/>
  <c r="W509" i="7" s="1"/>
  <c r="W510" i="7" s="1"/>
  <c r="W511" i="7" s="1"/>
  <c r="W512" i="7" s="1"/>
  <c r="W513" i="7" s="1"/>
  <c r="W514" i="7" s="1"/>
  <c r="W515" i="7" s="1"/>
  <c r="W516" i="7" s="1"/>
  <c r="W517" i="7" s="1"/>
  <c r="W518" i="7" s="1"/>
  <c r="W519" i="7" s="1"/>
  <c r="W520" i="7" s="1"/>
  <c r="W521" i="7" s="1"/>
  <c r="W522" i="7" s="1"/>
  <c r="W523" i="7" s="1"/>
  <c r="W524" i="7" s="1"/>
  <c r="W525" i="7" s="1"/>
  <c r="W526" i="7" s="1"/>
  <c r="W527" i="7" s="1"/>
  <c r="W528" i="7" s="1"/>
  <c r="W529" i="7" s="1"/>
  <c r="W530" i="7" s="1"/>
  <c r="W531" i="7" s="1"/>
  <c r="W532" i="7" s="1"/>
  <c r="W533" i="7" s="1"/>
  <c r="W534" i="7" s="1"/>
  <c r="W535" i="7" s="1"/>
  <c r="W536" i="7" s="1"/>
  <c r="W537" i="7" s="1"/>
  <c r="W538" i="7" s="1"/>
  <c r="W539" i="7" s="1"/>
  <c r="W540" i="7" s="1"/>
  <c r="W541" i="7" s="1"/>
  <c r="W542" i="7" s="1"/>
  <c r="W543" i="7" s="1"/>
  <c r="W544" i="7" s="1"/>
  <c r="W545" i="7" s="1"/>
  <c r="W546" i="7" s="1"/>
  <c r="W547" i="7" s="1"/>
  <c r="W548" i="7" s="1"/>
  <c r="W549" i="7" s="1"/>
  <c r="W550" i="7" s="1"/>
  <c r="W551" i="7" s="1"/>
  <c r="W552" i="7" s="1"/>
  <c r="W553" i="7" s="1"/>
  <c r="W554" i="7" s="1"/>
  <c r="W555" i="7" s="1"/>
  <c r="W556" i="7" s="1"/>
  <c r="W557" i="7" s="1"/>
  <c r="W558" i="7" s="1"/>
  <c r="W559" i="7" s="1"/>
  <c r="W560" i="7" s="1"/>
  <c r="W561" i="7" s="1"/>
  <c r="W562" i="7" s="1"/>
  <c r="W563" i="7" s="1"/>
  <c r="W564" i="7" s="1"/>
  <c r="W565" i="7" s="1"/>
  <c r="W566" i="7" s="1"/>
  <c r="W567" i="7" s="1"/>
  <c r="W568" i="7" s="1"/>
  <c r="W569" i="7" s="1"/>
  <c r="W570" i="7" s="1"/>
  <c r="W571" i="7" s="1"/>
  <c r="W572" i="7" s="1"/>
  <c r="W573" i="7" s="1"/>
  <c r="W574" i="7" s="1"/>
  <c r="W575" i="7" s="1"/>
  <c r="W576" i="7" s="1"/>
  <c r="W577" i="7" s="1"/>
  <c r="W578" i="7" s="1"/>
  <c r="W579" i="7" s="1"/>
  <c r="W580" i="7" s="1"/>
  <c r="W581" i="7" s="1"/>
  <c r="W582" i="7" s="1"/>
  <c r="W583" i="7" s="1"/>
  <c r="W584" i="7" s="1"/>
  <c r="W585" i="7" s="1"/>
  <c r="W586" i="7" s="1"/>
  <c r="W587" i="7" s="1"/>
  <c r="W588" i="7" s="1"/>
  <c r="W589" i="7" s="1"/>
  <c r="W590" i="7" s="1"/>
  <c r="W591" i="7" s="1"/>
  <c r="W592" i="7" s="1"/>
  <c r="W593" i="7" s="1"/>
  <c r="W594" i="7" s="1"/>
  <c r="W595" i="7" s="1"/>
  <c r="W596" i="7" s="1"/>
  <c r="C292" i="7"/>
  <c r="K689" i="7"/>
  <c r="G143" i="7"/>
  <c r="K292" i="7"/>
  <c r="C203" i="7"/>
  <c r="K203" i="7"/>
  <c r="W689" i="7"/>
  <c r="S506" i="7"/>
  <c r="C323" i="7"/>
  <c r="G689" i="7"/>
  <c r="C781" i="7"/>
  <c r="C231" i="7"/>
  <c r="AB2" i="7"/>
  <c r="G155" i="7"/>
  <c r="G203" i="7"/>
  <c r="G415" i="7"/>
  <c r="C143" i="7"/>
  <c r="S872" i="7"/>
  <c r="K144" i="7"/>
  <c r="G142" i="7"/>
  <c r="C445" i="7"/>
  <c r="O144" i="7"/>
  <c r="K142" i="7"/>
  <c r="G162" i="7"/>
  <c r="G163" i="7" s="1"/>
  <c r="G164" i="7" s="1"/>
  <c r="G165" i="7" s="1"/>
  <c r="G166" i="7" s="1"/>
  <c r="G167" i="7" s="1"/>
  <c r="G168" i="7" s="1"/>
  <c r="G169" i="7" s="1"/>
  <c r="G170" i="7" s="1"/>
  <c r="G171" i="7" s="1"/>
  <c r="C689" i="7"/>
  <c r="G384" i="7"/>
  <c r="G476" i="7"/>
  <c r="K141" i="7"/>
  <c r="C155" i="7"/>
  <c r="C597" i="7"/>
  <c r="K353" i="7"/>
  <c r="K172" i="7"/>
  <c r="S143" i="7"/>
  <c r="E9" i="1"/>
  <c r="K872" i="7"/>
  <c r="S141" i="7"/>
  <c r="G872" i="7"/>
  <c r="O781" i="7"/>
  <c r="C384" i="7"/>
  <c r="O155" i="7"/>
  <c r="O872" i="7"/>
  <c r="AB3" i="7"/>
  <c r="AC5" i="7"/>
  <c r="W353" i="7"/>
  <c r="G172" i="7"/>
  <c r="G445" i="7"/>
  <c r="K231" i="7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781" i="7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W384" i="7"/>
  <c r="S262" i="7"/>
  <c r="AC3" i="7"/>
  <c r="S781" i="7"/>
  <c r="C148" i="7"/>
  <c r="C149" i="7" s="1"/>
  <c r="C150" i="7" s="1"/>
  <c r="C151" i="7" s="1"/>
  <c r="C152" i="7" s="1"/>
  <c r="C153" i="7" s="1"/>
  <c r="C154" i="7" s="1"/>
  <c r="S292" i="7"/>
  <c r="C872" i="7"/>
  <c r="O323" i="7"/>
  <c r="S597" i="7"/>
  <c r="C162" i="7"/>
  <c r="O148" i="7"/>
  <c r="K162" i="7"/>
  <c r="K163" i="7" s="1"/>
  <c r="K164" i="7" s="1"/>
  <c r="K165" i="7" s="1"/>
  <c r="K166" i="7" s="1"/>
  <c r="K167" i="7" s="1"/>
  <c r="K168" i="7" s="1"/>
  <c r="K169" i="7" s="1"/>
  <c r="K170" i="7" s="1"/>
  <c r="K171" i="7" s="1"/>
  <c r="K155" i="7"/>
  <c r="O689" i="7"/>
  <c r="O690" i="7" s="1"/>
  <c r="O691" i="7" s="1"/>
  <c r="O692" i="7" s="1"/>
  <c r="O693" i="7" s="1"/>
  <c r="O694" i="7" s="1"/>
  <c r="O695" i="7" s="1"/>
  <c r="O696" i="7" s="1"/>
  <c r="O697" i="7" s="1"/>
  <c r="O698" i="7" s="1"/>
  <c r="O699" i="7" s="1"/>
  <c r="O700" i="7" s="1"/>
  <c r="O701" i="7" s="1"/>
  <c r="O702" i="7" s="1"/>
  <c r="O703" i="7" s="1"/>
  <c r="O704" i="7" s="1"/>
  <c r="O705" i="7" s="1"/>
  <c r="O706" i="7" s="1"/>
  <c r="O707" i="7" s="1"/>
  <c r="O708" i="7" s="1"/>
  <c r="O709" i="7" s="1"/>
  <c r="O710" i="7" s="1"/>
  <c r="O711" i="7" s="1"/>
  <c r="O712" i="7" s="1"/>
  <c r="O713" i="7" s="1"/>
  <c r="O714" i="7" s="1"/>
  <c r="O715" i="7" s="1"/>
  <c r="O716" i="7" s="1"/>
  <c r="O717" i="7" s="1"/>
  <c r="O718" i="7" s="1"/>
  <c r="O719" i="7" s="1"/>
  <c r="O720" i="7" s="1"/>
  <c r="O721" i="7" s="1"/>
  <c r="O722" i="7" s="1"/>
  <c r="O723" i="7" s="1"/>
  <c r="O724" i="7" s="1"/>
  <c r="O725" i="7" s="1"/>
  <c r="O726" i="7" s="1"/>
  <c r="O727" i="7" s="1"/>
  <c r="O728" i="7" s="1"/>
  <c r="O729" i="7" s="1"/>
  <c r="O730" i="7" s="1"/>
  <c r="O731" i="7" s="1"/>
  <c r="O732" i="7" s="1"/>
  <c r="O733" i="7" s="1"/>
  <c r="O734" i="7" s="1"/>
  <c r="O735" i="7" s="1"/>
  <c r="O736" i="7" s="1"/>
  <c r="O737" i="7" s="1"/>
  <c r="O738" i="7" s="1"/>
  <c r="O739" i="7" s="1"/>
  <c r="O740" i="7" s="1"/>
  <c r="O741" i="7" s="1"/>
  <c r="O742" i="7" s="1"/>
  <c r="O743" i="7" s="1"/>
  <c r="O744" i="7" s="1"/>
  <c r="O745" i="7" s="1"/>
  <c r="O746" i="7" s="1"/>
  <c r="O747" i="7" s="1"/>
  <c r="O748" i="7" s="1"/>
  <c r="O749" i="7" s="1"/>
  <c r="O750" i="7" s="1"/>
  <c r="O751" i="7" s="1"/>
  <c r="O752" i="7" s="1"/>
  <c r="O753" i="7" s="1"/>
  <c r="O754" i="7" s="1"/>
  <c r="O755" i="7" s="1"/>
  <c r="O756" i="7" s="1"/>
  <c r="O757" i="7" s="1"/>
  <c r="O758" i="7" s="1"/>
  <c r="O759" i="7" s="1"/>
  <c r="O760" i="7" s="1"/>
  <c r="O761" i="7" s="1"/>
  <c r="O762" i="7" s="1"/>
  <c r="O763" i="7" s="1"/>
  <c r="O764" i="7" s="1"/>
  <c r="O765" i="7" s="1"/>
  <c r="O766" i="7" s="1"/>
  <c r="O767" i="7" s="1"/>
  <c r="O768" i="7" s="1"/>
  <c r="O769" i="7" s="1"/>
  <c r="O770" i="7" s="1"/>
  <c r="O771" i="7" s="1"/>
  <c r="O772" i="7" s="1"/>
  <c r="O773" i="7" s="1"/>
  <c r="O774" i="7" s="1"/>
  <c r="O775" i="7" s="1"/>
  <c r="O776" i="7" s="1"/>
  <c r="O777" i="7" s="1"/>
  <c r="O778" i="7" s="1"/>
  <c r="O779" i="7" s="1"/>
  <c r="O780" i="7" s="1"/>
  <c r="G353" i="7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597" i="7"/>
  <c r="C415" i="7"/>
  <c r="C142" i="7"/>
  <c r="O415" i="7"/>
  <c r="G323" i="7"/>
  <c r="AA4" i="7"/>
  <c r="C506" i="7"/>
  <c r="S155" i="7"/>
  <c r="W292" i="7"/>
  <c r="W263" i="7" s="1"/>
  <c r="W264" i="7" s="1"/>
  <c r="W265" i="7" s="1"/>
  <c r="W266" i="7" s="1"/>
  <c r="W267" i="7" s="1"/>
  <c r="W268" i="7" s="1"/>
  <c r="W269" i="7" s="1"/>
  <c r="W270" i="7" s="1"/>
  <c r="W271" i="7" s="1"/>
  <c r="W272" i="7" s="1"/>
  <c r="W273" i="7" s="1"/>
  <c r="W274" i="7" s="1"/>
  <c r="W275" i="7" s="1"/>
  <c r="W276" i="7" s="1"/>
  <c r="W277" i="7" s="1"/>
  <c r="W278" i="7" s="1"/>
  <c r="W279" i="7" s="1"/>
  <c r="W280" i="7" s="1"/>
  <c r="W281" i="7" s="1"/>
  <c r="W282" i="7" s="1"/>
  <c r="W283" i="7" s="1"/>
  <c r="W284" i="7" s="1"/>
  <c r="W285" i="7" s="1"/>
  <c r="W286" i="7" s="1"/>
  <c r="W287" i="7" s="1"/>
  <c r="W288" i="7" s="1"/>
  <c r="W289" i="7" s="1"/>
  <c r="W290" i="7" s="1"/>
  <c r="W291" i="7" s="1"/>
  <c r="AC4" i="7"/>
  <c r="O143" i="7"/>
  <c r="AB5" i="7"/>
  <c r="C172" i="7"/>
  <c r="O353" i="7"/>
  <c r="S203" i="7"/>
  <c r="C476" i="7"/>
  <c r="G292" i="7"/>
  <c r="G293" i="7" s="1"/>
  <c r="G294" i="7" s="1"/>
  <c r="G295" i="7" s="1"/>
  <c r="G296" i="7" s="1"/>
  <c r="G297" i="7" s="1"/>
  <c r="G298" i="7" s="1"/>
  <c r="G299" i="7" s="1"/>
  <c r="G300" i="7" s="1"/>
  <c r="K476" i="7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W142" i="7"/>
  <c r="S323" i="7"/>
  <c r="W231" i="7"/>
  <c r="W232" i="7" s="1"/>
  <c r="W233" i="7" s="1"/>
  <c r="W234" i="7" s="1"/>
  <c r="W235" i="7" s="1"/>
  <c r="W236" i="7" s="1"/>
  <c r="W237" i="7" s="1"/>
  <c r="W238" i="7" s="1"/>
  <c r="W239" i="7" s="1"/>
  <c r="W240" i="7" s="1"/>
  <c r="W241" i="7" s="1"/>
  <c r="W242" i="7" s="1"/>
  <c r="W243" i="7" s="1"/>
  <c r="W244" i="7" s="1"/>
  <c r="W245" i="7" s="1"/>
  <c r="W246" i="7" s="1"/>
  <c r="W247" i="7" s="1"/>
  <c r="W248" i="7" s="1"/>
  <c r="W249" i="7" s="1"/>
  <c r="W250" i="7" s="1"/>
  <c r="W251" i="7" s="1"/>
  <c r="W252" i="7" s="1"/>
  <c r="W253" i="7" s="1"/>
  <c r="W254" i="7" s="1"/>
  <c r="W255" i="7" s="1"/>
  <c r="W256" i="7" s="1"/>
  <c r="W257" i="7" s="1"/>
  <c r="W258" i="7" s="1"/>
  <c r="W259" i="7" s="1"/>
  <c r="W260" i="7" s="1"/>
  <c r="W261" i="7" s="1"/>
  <c r="C262" i="7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W262" i="7"/>
  <c r="C353" i="7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W415" i="7"/>
  <c r="G148" i="7"/>
  <c r="G145" i="7" s="1"/>
  <c r="G146" i="7" s="1"/>
  <c r="G147" i="7" s="1"/>
  <c r="S148" i="7"/>
  <c r="S689" i="7"/>
  <c r="G141" i="7"/>
  <c r="AA6" i="7"/>
  <c r="K445" i="7"/>
  <c r="G506" i="7"/>
  <c r="W781" i="7"/>
  <c r="W872" i="7"/>
  <c r="W155" i="7"/>
  <c r="C144" i="7"/>
  <c r="K148" i="7"/>
  <c r="K415" i="7"/>
  <c r="S172" i="7"/>
  <c r="S173" i="7" s="1"/>
  <c r="S174" i="7" s="1"/>
  <c r="S175" i="7" s="1"/>
  <c r="S176" i="7" s="1"/>
  <c r="S177" i="7" s="1"/>
  <c r="S178" i="7" s="1"/>
  <c r="S179" i="7" s="1"/>
  <c r="S180" i="7" s="1"/>
  <c r="S181" i="7" s="1"/>
  <c r="S182" i="7" s="1"/>
  <c r="S183" i="7" s="1"/>
  <c r="S184" i="7" s="1"/>
  <c r="S185" i="7" s="1"/>
  <c r="S186" i="7" s="1"/>
  <c r="S187" i="7" s="1"/>
  <c r="S188" i="7" s="1"/>
  <c r="S189" i="7" s="1"/>
  <c r="S190" i="7" s="1"/>
  <c r="S191" i="7" s="1"/>
  <c r="S192" i="7" s="1"/>
  <c r="S193" i="7" s="1"/>
  <c r="S194" i="7" s="1"/>
  <c r="S195" i="7" s="1"/>
  <c r="S196" i="7" s="1"/>
  <c r="S197" i="7" s="1"/>
  <c r="S198" i="7" s="1"/>
  <c r="S199" i="7" s="1"/>
  <c r="S200" i="7" s="1"/>
  <c r="S201" i="7" s="1"/>
  <c r="S202" i="7" s="1"/>
  <c r="W476" i="7"/>
  <c r="O172" i="7"/>
  <c r="O231" i="7"/>
  <c r="S162" i="7"/>
  <c r="W143" i="7"/>
  <c r="S353" i="7"/>
  <c r="S384" i="7"/>
  <c r="S476" i="7"/>
  <c r="AA3" i="7"/>
  <c r="W323" i="7"/>
  <c r="O476" i="7"/>
  <c r="K323" i="7"/>
  <c r="G262" i="7"/>
  <c r="S231" i="7"/>
  <c r="S142" i="7"/>
  <c r="AC2" i="7"/>
  <c r="O292" i="7"/>
  <c r="AC6" i="7"/>
  <c r="O506" i="7"/>
  <c r="AB6" i="7"/>
  <c r="AB4" i="7"/>
  <c r="AA5" i="7"/>
  <c r="O203" i="7"/>
  <c r="O162" i="7"/>
  <c r="K143" i="7"/>
  <c r="O445" i="7"/>
  <c r="W141" i="7"/>
  <c r="S415" i="7"/>
  <c r="S416" i="7"/>
  <c r="S417" i="7" s="1"/>
  <c r="S418" i="7" s="1"/>
  <c r="S419" i="7" s="1"/>
  <c r="S420" i="7" s="1"/>
  <c r="S421" i="7" s="1"/>
  <c r="S422" i="7" s="1"/>
  <c r="S423" i="7" s="1"/>
  <c r="S424" i="7" s="1"/>
  <c r="S425" i="7" s="1"/>
  <c r="S426" i="7" s="1"/>
  <c r="S427" i="7" s="1"/>
  <c r="S428" i="7" s="1"/>
  <c r="S429" i="7" s="1"/>
  <c r="S430" i="7" s="1"/>
  <c r="S431" i="7" s="1"/>
  <c r="S432" i="7" s="1"/>
  <c r="S433" i="7" s="1"/>
  <c r="S434" i="7" s="1"/>
  <c r="S435" i="7" s="1"/>
  <c r="S436" i="7" s="1"/>
  <c r="S437" i="7" s="1"/>
  <c r="S438" i="7" s="1"/>
  <c r="S439" i="7" s="1"/>
  <c r="S440" i="7" s="1"/>
  <c r="S441" i="7" s="1"/>
  <c r="S442" i="7" s="1"/>
  <c r="S443" i="7" s="1"/>
  <c r="S444" i="7" s="1"/>
  <c r="K263" i="7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E17" i="1"/>
  <c r="W354" i="7" l="1"/>
  <c r="W355" i="7" s="1"/>
  <c r="W356" i="7" s="1"/>
  <c r="W357" i="7" s="1"/>
  <c r="W358" i="7" s="1"/>
  <c r="W359" i="7" s="1"/>
  <c r="W360" i="7" s="1"/>
  <c r="W361" i="7" s="1"/>
  <c r="W362" i="7" s="1"/>
  <c r="W363" i="7" s="1"/>
  <c r="W364" i="7" s="1"/>
  <c r="W365" i="7" s="1"/>
  <c r="W366" i="7" s="1"/>
  <c r="W367" i="7" s="1"/>
  <c r="W368" i="7" s="1"/>
  <c r="W369" i="7" s="1"/>
  <c r="W370" i="7" s="1"/>
  <c r="W371" i="7" s="1"/>
  <c r="W372" i="7" s="1"/>
  <c r="W373" i="7" s="1"/>
  <c r="W374" i="7" s="1"/>
  <c r="W375" i="7" s="1"/>
  <c r="W376" i="7" s="1"/>
  <c r="W377" i="7" s="1"/>
  <c r="W378" i="7" s="1"/>
  <c r="W379" i="7" s="1"/>
  <c r="W380" i="7" s="1"/>
  <c r="W381" i="7" s="1"/>
  <c r="W382" i="7" s="1"/>
  <c r="W383" i="7" s="1"/>
  <c r="K446" i="7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S354" i="7"/>
  <c r="S355" i="7" s="1"/>
  <c r="S356" i="7" s="1"/>
  <c r="S357" i="7" s="1"/>
  <c r="S358" i="7" s="1"/>
  <c r="S359" i="7" s="1"/>
  <c r="S360" i="7" s="1"/>
  <c r="S361" i="7" s="1"/>
  <c r="S362" i="7" s="1"/>
  <c r="S363" i="7" s="1"/>
  <c r="S364" i="7" s="1"/>
  <c r="S365" i="7" s="1"/>
  <c r="S366" i="7" s="1"/>
  <c r="S367" i="7" s="1"/>
  <c r="S368" i="7" s="1"/>
  <c r="S369" i="7" s="1"/>
  <c r="S370" i="7" s="1"/>
  <c r="S371" i="7" s="1"/>
  <c r="S372" i="7" s="1"/>
  <c r="S373" i="7" s="1"/>
  <c r="S374" i="7" s="1"/>
  <c r="S375" i="7" s="1"/>
  <c r="S376" i="7" s="1"/>
  <c r="S377" i="7" s="1"/>
  <c r="S378" i="7" s="1"/>
  <c r="S379" i="7" s="1"/>
  <c r="S380" i="7" s="1"/>
  <c r="S381" i="7" s="1"/>
  <c r="S382" i="7" s="1"/>
  <c r="S383" i="7" s="1"/>
  <c r="S690" i="7"/>
  <c r="S691" i="7" s="1"/>
  <c r="S692" i="7" s="1"/>
  <c r="S693" i="7" s="1"/>
  <c r="S694" i="7" s="1"/>
  <c r="S695" i="7" s="1"/>
  <c r="S696" i="7" s="1"/>
  <c r="S697" i="7" s="1"/>
  <c r="S698" i="7" s="1"/>
  <c r="S699" i="7" s="1"/>
  <c r="S700" i="7" s="1"/>
  <c r="S701" i="7" s="1"/>
  <c r="S702" i="7" s="1"/>
  <c r="S703" i="7" s="1"/>
  <c r="S704" i="7" s="1"/>
  <c r="S705" i="7" s="1"/>
  <c r="S706" i="7" s="1"/>
  <c r="S707" i="7" s="1"/>
  <c r="S708" i="7" s="1"/>
  <c r="S709" i="7" s="1"/>
  <c r="S710" i="7" s="1"/>
  <c r="S711" i="7" s="1"/>
  <c r="S712" i="7" s="1"/>
  <c r="S713" i="7" s="1"/>
  <c r="S714" i="7" s="1"/>
  <c r="S715" i="7" s="1"/>
  <c r="S716" i="7" s="1"/>
  <c r="S717" i="7" s="1"/>
  <c r="S718" i="7" s="1"/>
  <c r="S719" i="7" s="1"/>
  <c r="S720" i="7" s="1"/>
  <c r="S721" i="7" s="1"/>
  <c r="S722" i="7" s="1"/>
  <c r="S723" i="7" s="1"/>
  <c r="S724" i="7" s="1"/>
  <c r="S725" i="7" s="1"/>
  <c r="S726" i="7" s="1"/>
  <c r="S727" i="7" s="1"/>
  <c r="S728" i="7" s="1"/>
  <c r="S729" i="7" s="1"/>
  <c r="S730" i="7" s="1"/>
  <c r="S731" i="7" s="1"/>
  <c r="S732" i="7" s="1"/>
  <c r="S733" i="7" s="1"/>
  <c r="S734" i="7" s="1"/>
  <c r="S735" i="7" s="1"/>
  <c r="S736" i="7" s="1"/>
  <c r="S737" i="7" s="1"/>
  <c r="S738" i="7" s="1"/>
  <c r="S739" i="7" s="1"/>
  <c r="S740" i="7" s="1"/>
  <c r="S741" i="7" s="1"/>
  <c r="S742" i="7" s="1"/>
  <c r="S743" i="7" s="1"/>
  <c r="S744" i="7" s="1"/>
  <c r="S745" i="7" s="1"/>
  <c r="S746" i="7" s="1"/>
  <c r="S747" i="7" s="1"/>
  <c r="S748" i="7" s="1"/>
  <c r="S749" i="7" s="1"/>
  <c r="S750" i="7" s="1"/>
  <c r="S751" i="7" s="1"/>
  <c r="S752" i="7" s="1"/>
  <c r="S753" i="7" s="1"/>
  <c r="S754" i="7" s="1"/>
  <c r="S755" i="7" s="1"/>
  <c r="S756" i="7" s="1"/>
  <c r="S757" i="7" s="1"/>
  <c r="S758" i="7" s="1"/>
  <c r="S759" i="7" s="1"/>
  <c r="S760" i="7" s="1"/>
  <c r="S761" i="7" s="1"/>
  <c r="S762" i="7" s="1"/>
  <c r="S763" i="7" s="1"/>
  <c r="S764" i="7" s="1"/>
  <c r="S765" i="7" s="1"/>
  <c r="S766" i="7" s="1"/>
  <c r="S767" i="7" s="1"/>
  <c r="S768" i="7" s="1"/>
  <c r="S769" i="7" s="1"/>
  <c r="S770" i="7" s="1"/>
  <c r="S771" i="7" s="1"/>
  <c r="S772" i="7" s="1"/>
  <c r="S773" i="7" s="1"/>
  <c r="S774" i="7" s="1"/>
  <c r="S775" i="7" s="1"/>
  <c r="S776" i="7" s="1"/>
  <c r="S777" i="7" s="1"/>
  <c r="S778" i="7" s="1"/>
  <c r="S779" i="7" s="1"/>
  <c r="S780" i="7" s="1"/>
  <c r="S156" i="7"/>
  <c r="S157" i="7" s="1"/>
  <c r="S158" i="7" s="1"/>
  <c r="S159" i="7" s="1"/>
  <c r="S160" i="7" s="1"/>
  <c r="S161" i="7" s="1"/>
  <c r="W156" i="7"/>
  <c r="W157" i="7" s="1"/>
  <c r="W158" i="7" s="1"/>
  <c r="W159" i="7" s="1"/>
  <c r="W160" i="7" s="1"/>
  <c r="W161" i="7" s="1"/>
  <c r="S507" i="7"/>
  <c r="S508" i="7" s="1"/>
  <c r="S509" i="7" s="1"/>
  <c r="S510" i="7" s="1"/>
  <c r="S511" i="7" s="1"/>
  <c r="S512" i="7" s="1"/>
  <c r="S513" i="7" s="1"/>
  <c r="S514" i="7" s="1"/>
  <c r="S515" i="7" s="1"/>
  <c r="S516" i="7" s="1"/>
  <c r="S517" i="7" s="1"/>
  <c r="S518" i="7" s="1"/>
  <c r="S519" i="7" s="1"/>
  <c r="S520" i="7" s="1"/>
  <c r="S521" i="7" s="1"/>
  <c r="S522" i="7" s="1"/>
  <c r="S523" i="7" s="1"/>
  <c r="S524" i="7" s="1"/>
  <c r="S525" i="7" s="1"/>
  <c r="S526" i="7" s="1"/>
  <c r="S527" i="7" s="1"/>
  <c r="S528" i="7" s="1"/>
  <c r="S529" i="7" s="1"/>
  <c r="S530" i="7" s="1"/>
  <c r="S531" i="7" s="1"/>
  <c r="S532" i="7" s="1"/>
  <c r="S533" i="7" s="1"/>
  <c r="S534" i="7" s="1"/>
  <c r="S535" i="7" s="1"/>
  <c r="S536" i="7" s="1"/>
  <c r="S537" i="7" s="1"/>
  <c r="S538" i="7" s="1"/>
  <c r="S539" i="7" s="1"/>
  <c r="S540" i="7" s="1"/>
  <c r="S541" i="7" s="1"/>
  <c r="S542" i="7" s="1"/>
  <c r="S543" i="7" s="1"/>
  <c r="S544" i="7" s="1"/>
  <c r="S545" i="7" s="1"/>
  <c r="S546" i="7" s="1"/>
  <c r="S547" i="7" s="1"/>
  <c r="S548" i="7" s="1"/>
  <c r="S549" i="7" s="1"/>
  <c r="S550" i="7" s="1"/>
  <c r="S551" i="7" s="1"/>
  <c r="S552" i="7" s="1"/>
  <c r="S553" i="7" s="1"/>
  <c r="S554" i="7" s="1"/>
  <c r="S555" i="7" s="1"/>
  <c r="S556" i="7" s="1"/>
  <c r="S557" i="7" s="1"/>
  <c r="S558" i="7" s="1"/>
  <c r="S559" i="7" s="1"/>
  <c r="S560" i="7" s="1"/>
  <c r="S561" i="7" s="1"/>
  <c r="S562" i="7" s="1"/>
  <c r="S563" i="7" s="1"/>
  <c r="S564" i="7" s="1"/>
  <c r="S565" i="7" s="1"/>
  <c r="S566" i="7" s="1"/>
  <c r="S567" i="7" s="1"/>
  <c r="S568" i="7" s="1"/>
  <c r="S569" i="7" s="1"/>
  <c r="S570" i="7" s="1"/>
  <c r="S571" i="7" s="1"/>
  <c r="S572" i="7" s="1"/>
  <c r="S573" i="7" s="1"/>
  <c r="S574" i="7" s="1"/>
  <c r="S575" i="7" s="1"/>
  <c r="S576" i="7" s="1"/>
  <c r="S577" i="7" s="1"/>
  <c r="S578" i="7" s="1"/>
  <c r="S579" i="7" s="1"/>
  <c r="S580" i="7" s="1"/>
  <c r="S581" i="7" s="1"/>
  <c r="S582" i="7" s="1"/>
  <c r="S583" i="7" s="1"/>
  <c r="S584" i="7" s="1"/>
  <c r="S585" i="7" s="1"/>
  <c r="S586" i="7" s="1"/>
  <c r="S587" i="7" s="1"/>
  <c r="S588" i="7" s="1"/>
  <c r="S589" i="7" s="1"/>
  <c r="S590" i="7" s="1"/>
  <c r="S591" i="7" s="1"/>
  <c r="S592" i="7" s="1"/>
  <c r="S593" i="7" s="1"/>
  <c r="S594" i="7" s="1"/>
  <c r="S595" i="7" s="1"/>
  <c r="S596" i="7" s="1"/>
  <c r="K145" i="7"/>
  <c r="K146" i="7" s="1"/>
  <c r="K147" i="7" s="1"/>
  <c r="G446" i="7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S477" i="7"/>
  <c r="S478" i="7" s="1"/>
  <c r="S479" i="7" s="1"/>
  <c r="S480" i="7" s="1"/>
  <c r="S481" i="7" s="1"/>
  <c r="S482" i="7" s="1"/>
  <c r="S483" i="7" s="1"/>
  <c r="S484" i="7" s="1"/>
  <c r="S485" i="7" s="1"/>
  <c r="S486" i="7" s="1"/>
  <c r="S487" i="7" s="1"/>
  <c r="S488" i="7" s="1"/>
  <c r="S489" i="7" s="1"/>
  <c r="S490" i="7" s="1"/>
  <c r="S491" i="7" s="1"/>
  <c r="S492" i="7" s="1"/>
  <c r="S493" i="7" s="1"/>
  <c r="S494" i="7" s="1"/>
  <c r="S495" i="7" s="1"/>
  <c r="S496" i="7" s="1"/>
  <c r="S497" i="7" s="1"/>
  <c r="S498" i="7" s="1"/>
  <c r="S499" i="7" s="1"/>
  <c r="S500" i="7" s="1"/>
  <c r="S501" i="7" s="1"/>
  <c r="S502" i="7" s="1"/>
  <c r="S503" i="7" s="1"/>
  <c r="S504" i="7" s="1"/>
  <c r="S505" i="7" s="1"/>
  <c r="S232" i="7"/>
  <c r="S233" i="7" s="1"/>
  <c r="S234" i="7" s="1"/>
  <c r="S235" i="7" s="1"/>
  <c r="S236" i="7" s="1"/>
  <c r="S237" i="7" s="1"/>
  <c r="S238" i="7" s="1"/>
  <c r="S239" i="7" s="1"/>
  <c r="S240" i="7" s="1"/>
  <c r="S241" i="7" s="1"/>
  <c r="S242" i="7" s="1"/>
  <c r="S243" i="7" s="1"/>
  <c r="S244" i="7" s="1"/>
  <c r="S245" i="7" s="1"/>
  <c r="S246" i="7" s="1"/>
  <c r="S247" i="7" s="1"/>
  <c r="S248" i="7" s="1"/>
  <c r="S249" i="7" s="1"/>
  <c r="S250" i="7" s="1"/>
  <c r="S251" i="7" s="1"/>
  <c r="S252" i="7" s="1"/>
  <c r="S253" i="7" s="1"/>
  <c r="S254" i="7" s="1"/>
  <c r="S255" i="7" s="1"/>
  <c r="S256" i="7" s="1"/>
  <c r="S257" i="7" s="1"/>
  <c r="S258" i="7" s="1"/>
  <c r="S259" i="7" s="1"/>
  <c r="S260" i="7" s="1"/>
  <c r="S261" i="7" s="1"/>
  <c r="G477" i="7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O149" i="7"/>
  <c r="O150" i="7" s="1"/>
  <c r="O151" i="7" s="1"/>
  <c r="O152" i="7" s="1"/>
  <c r="O153" i="7" s="1"/>
  <c r="O154" i="7" s="1"/>
  <c r="C163" i="7"/>
  <c r="C164" i="7" s="1"/>
  <c r="C165" i="7" s="1"/>
  <c r="C166" i="7" s="1"/>
  <c r="C167" i="7" s="1"/>
  <c r="C168" i="7" s="1"/>
  <c r="C169" i="7" s="1"/>
  <c r="C170" i="7" s="1"/>
  <c r="C171" i="7" s="1"/>
  <c r="G416" i="7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O293" i="7"/>
  <c r="O294" i="7" s="1"/>
  <c r="O295" i="7" s="1"/>
  <c r="O296" i="7" s="1"/>
  <c r="O297" i="7" s="1"/>
  <c r="O298" i="7" s="1"/>
  <c r="O299" i="7" s="1"/>
  <c r="O300" i="7" s="1"/>
  <c r="O301" i="7" s="1"/>
  <c r="O302" i="7" s="1"/>
  <c r="O303" i="7" s="1"/>
  <c r="O304" i="7" s="1"/>
  <c r="O305" i="7" s="1"/>
  <c r="O306" i="7" s="1"/>
  <c r="O307" i="7" s="1"/>
  <c r="O308" i="7" s="1"/>
  <c r="O309" i="7" s="1"/>
  <c r="O310" i="7" s="1"/>
  <c r="O311" i="7" s="1"/>
  <c r="O312" i="7" s="1"/>
  <c r="O313" i="7" s="1"/>
  <c r="O314" i="7" s="1"/>
  <c r="O315" i="7" s="1"/>
  <c r="O316" i="7" s="1"/>
  <c r="O317" i="7" s="1"/>
  <c r="O318" i="7" s="1"/>
  <c r="O319" i="7" s="1"/>
  <c r="O320" i="7" s="1"/>
  <c r="O321" i="7" s="1"/>
  <c r="O322" i="7" s="1"/>
  <c r="W782" i="7"/>
  <c r="W783" i="7" s="1"/>
  <c r="W784" i="7" s="1"/>
  <c r="W785" i="7" s="1"/>
  <c r="W786" i="7" s="1"/>
  <c r="W787" i="7" s="1"/>
  <c r="W788" i="7" s="1"/>
  <c r="W789" i="7" s="1"/>
  <c r="W790" i="7" s="1"/>
  <c r="W791" i="7" s="1"/>
  <c r="W792" i="7" s="1"/>
  <c r="W793" i="7" s="1"/>
  <c r="W794" i="7" s="1"/>
  <c r="W795" i="7" s="1"/>
  <c r="W796" i="7" s="1"/>
  <c r="W797" i="7" s="1"/>
  <c r="W798" i="7" s="1"/>
  <c r="W799" i="7" s="1"/>
  <c r="W800" i="7" s="1"/>
  <c r="W801" i="7" s="1"/>
  <c r="W802" i="7" s="1"/>
  <c r="W803" i="7" s="1"/>
  <c r="W804" i="7" s="1"/>
  <c r="W805" i="7" s="1"/>
  <c r="W806" i="7" s="1"/>
  <c r="W807" i="7" s="1"/>
  <c r="W808" i="7" s="1"/>
  <c r="W809" i="7" s="1"/>
  <c r="W810" i="7" s="1"/>
  <c r="W811" i="7" s="1"/>
  <c r="W812" i="7" s="1"/>
  <c r="W813" i="7" s="1"/>
  <c r="W814" i="7" s="1"/>
  <c r="W815" i="7" s="1"/>
  <c r="W816" i="7" s="1"/>
  <c r="W817" i="7" s="1"/>
  <c r="W818" i="7" s="1"/>
  <c r="W819" i="7" s="1"/>
  <c r="W820" i="7" s="1"/>
  <c r="W821" i="7" s="1"/>
  <c r="W822" i="7" s="1"/>
  <c r="W823" i="7" s="1"/>
  <c r="W824" i="7" s="1"/>
  <c r="W825" i="7" s="1"/>
  <c r="W826" i="7" s="1"/>
  <c r="W827" i="7" s="1"/>
  <c r="W828" i="7" s="1"/>
  <c r="W829" i="7" s="1"/>
  <c r="W830" i="7" s="1"/>
  <c r="W831" i="7" s="1"/>
  <c r="W832" i="7" s="1"/>
  <c r="W833" i="7" s="1"/>
  <c r="W834" i="7" s="1"/>
  <c r="W835" i="7" s="1"/>
  <c r="W836" i="7" s="1"/>
  <c r="W837" i="7" s="1"/>
  <c r="W838" i="7" s="1"/>
  <c r="W839" i="7" s="1"/>
  <c r="W840" i="7" s="1"/>
  <c r="W841" i="7" s="1"/>
  <c r="W842" i="7" s="1"/>
  <c r="W843" i="7" s="1"/>
  <c r="W844" i="7" s="1"/>
  <c r="W845" i="7" s="1"/>
  <c r="W846" i="7" s="1"/>
  <c r="W847" i="7" s="1"/>
  <c r="W848" i="7" s="1"/>
  <c r="W849" i="7" s="1"/>
  <c r="W850" i="7" s="1"/>
  <c r="W851" i="7" s="1"/>
  <c r="W852" i="7" s="1"/>
  <c r="W853" i="7" s="1"/>
  <c r="W854" i="7" s="1"/>
  <c r="W855" i="7" s="1"/>
  <c r="W856" i="7" s="1"/>
  <c r="W857" i="7" s="1"/>
  <c r="W858" i="7" s="1"/>
  <c r="W859" i="7" s="1"/>
  <c r="W860" i="7" s="1"/>
  <c r="W861" i="7" s="1"/>
  <c r="W862" i="7" s="1"/>
  <c r="W863" i="7" s="1"/>
  <c r="W864" i="7" s="1"/>
  <c r="W865" i="7" s="1"/>
  <c r="W866" i="7" s="1"/>
  <c r="W867" i="7" s="1"/>
  <c r="W868" i="7" s="1"/>
  <c r="W869" i="7" s="1"/>
  <c r="W870" i="7" s="1"/>
  <c r="W871" i="7" s="1"/>
  <c r="G385" i="7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S204" i="7"/>
  <c r="S205" i="7" s="1"/>
  <c r="S206" i="7" s="1"/>
  <c r="S207" i="7" s="1"/>
  <c r="S208" i="7" s="1"/>
  <c r="S209" i="7" s="1"/>
  <c r="S210" i="7" s="1"/>
  <c r="S211" i="7" s="1"/>
  <c r="S212" i="7" s="1"/>
  <c r="S213" i="7" s="1"/>
  <c r="S214" i="7" s="1"/>
  <c r="S215" i="7" s="1"/>
  <c r="S216" i="7" s="1"/>
  <c r="S217" i="7" s="1"/>
  <c r="S218" i="7" s="1"/>
  <c r="S219" i="7" s="1"/>
  <c r="S220" i="7" s="1"/>
  <c r="S221" i="7" s="1"/>
  <c r="S222" i="7" s="1"/>
  <c r="S223" i="7" s="1"/>
  <c r="S224" i="7" s="1"/>
  <c r="S225" i="7" s="1"/>
  <c r="S226" i="7" s="1"/>
  <c r="S227" i="7" s="1"/>
  <c r="S228" i="7" s="1"/>
  <c r="S229" i="7" s="1"/>
  <c r="S230" i="7" s="1"/>
  <c r="O156" i="7"/>
  <c r="O157" i="7" s="1"/>
  <c r="O158" i="7" s="1"/>
  <c r="O159" i="7" s="1"/>
  <c r="O160" i="7" s="1"/>
  <c r="O161" i="7" s="1"/>
  <c r="G324" i="7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K149" i="7"/>
  <c r="K150" i="7" s="1"/>
  <c r="K151" i="7" s="1"/>
  <c r="K152" i="7" s="1"/>
  <c r="K153" i="7" s="1"/>
  <c r="K154" i="7" s="1"/>
  <c r="K507" i="7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C232" i="7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O598" i="7"/>
  <c r="O599" i="7" s="1"/>
  <c r="O600" i="7" s="1"/>
  <c r="O601" i="7" s="1"/>
  <c r="O602" i="7" s="1"/>
  <c r="O603" i="7" s="1"/>
  <c r="O604" i="7" s="1"/>
  <c r="O605" i="7" s="1"/>
  <c r="O606" i="7" s="1"/>
  <c r="O607" i="7" s="1"/>
  <c r="O608" i="7" s="1"/>
  <c r="O609" i="7" s="1"/>
  <c r="O610" i="7" s="1"/>
  <c r="O611" i="7" s="1"/>
  <c r="O612" i="7" s="1"/>
  <c r="O613" i="7" s="1"/>
  <c r="O614" i="7" s="1"/>
  <c r="O615" i="7" s="1"/>
  <c r="O616" i="7" s="1"/>
  <c r="O617" i="7" s="1"/>
  <c r="O618" i="7" s="1"/>
  <c r="O619" i="7" s="1"/>
  <c r="O620" i="7" s="1"/>
  <c r="O621" i="7" s="1"/>
  <c r="O622" i="7" s="1"/>
  <c r="O623" i="7" s="1"/>
  <c r="O624" i="7" s="1"/>
  <c r="O625" i="7" s="1"/>
  <c r="O626" i="7" s="1"/>
  <c r="O627" i="7" s="1"/>
  <c r="O628" i="7" s="1"/>
  <c r="O629" i="7" s="1"/>
  <c r="O630" i="7" s="1"/>
  <c r="O631" i="7" s="1"/>
  <c r="O632" i="7" s="1"/>
  <c r="O633" i="7" s="1"/>
  <c r="O634" i="7" s="1"/>
  <c r="O635" i="7" s="1"/>
  <c r="O636" i="7" s="1"/>
  <c r="O637" i="7" s="1"/>
  <c r="O638" i="7" s="1"/>
  <c r="O639" i="7" s="1"/>
  <c r="O640" i="7" s="1"/>
  <c r="O641" i="7" s="1"/>
  <c r="O642" i="7" s="1"/>
  <c r="O643" i="7" s="1"/>
  <c r="O644" i="7" s="1"/>
  <c r="O645" i="7" s="1"/>
  <c r="O646" i="7" s="1"/>
  <c r="O647" i="7" s="1"/>
  <c r="O648" i="7" s="1"/>
  <c r="O649" i="7" s="1"/>
  <c r="O650" i="7" s="1"/>
  <c r="O651" i="7" s="1"/>
  <c r="O652" i="7" s="1"/>
  <c r="O653" i="7" s="1"/>
  <c r="O654" i="7" s="1"/>
  <c r="O655" i="7" s="1"/>
  <c r="O656" i="7" s="1"/>
  <c r="O657" i="7" s="1"/>
  <c r="O658" i="7" s="1"/>
  <c r="O659" i="7" s="1"/>
  <c r="O660" i="7" s="1"/>
  <c r="O661" i="7" s="1"/>
  <c r="O662" i="7" s="1"/>
  <c r="O663" i="7" s="1"/>
  <c r="O664" i="7" s="1"/>
  <c r="O665" i="7" s="1"/>
  <c r="O666" i="7" s="1"/>
  <c r="O667" i="7" s="1"/>
  <c r="O668" i="7" s="1"/>
  <c r="O669" i="7" s="1"/>
  <c r="O670" i="7" s="1"/>
  <c r="O671" i="7" s="1"/>
  <c r="O672" i="7" s="1"/>
  <c r="O673" i="7" s="1"/>
  <c r="O674" i="7" s="1"/>
  <c r="O675" i="7" s="1"/>
  <c r="O676" i="7" s="1"/>
  <c r="O677" i="7" s="1"/>
  <c r="O678" i="7" s="1"/>
  <c r="O679" i="7" s="1"/>
  <c r="O680" i="7" s="1"/>
  <c r="O681" i="7" s="1"/>
  <c r="O682" i="7" s="1"/>
  <c r="O683" i="7" s="1"/>
  <c r="O684" i="7" s="1"/>
  <c r="O685" i="7" s="1"/>
  <c r="O686" i="7" s="1"/>
  <c r="O687" i="7" s="1"/>
  <c r="O688" i="7" s="1"/>
  <c r="K324" i="7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S293" i="7"/>
  <c r="S294" i="7" s="1"/>
  <c r="S295" i="7" s="1"/>
  <c r="S296" i="7" s="1"/>
  <c r="S297" i="7" s="1"/>
  <c r="S298" i="7" s="1"/>
  <c r="S299" i="7" s="1"/>
  <c r="S300" i="7" s="1"/>
  <c r="S301" i="7" s="1"/>
  <c r="S302" i="7" s="1"/>
  <c r="S303" i="7" s="1"/>
  <c r="S304" i="7" s="1"/>
  <c r="S305" i="7" s="1"/>
  <c r="S306" i="7" s="1"/>
  <c r="S307" i="7" s="1"/>
  <c r="S308" i="7" s="1"/>
  <c r="S309" i="7" s="1"/>
  <c r="S310" i="7" s="1"/>
  <c r="S311" i="7" s="1"/>
  <c r="S312" i="7" s="1"/>
  <c r="S313" i="7" s="1"/>
  <c r="S314" i="7" s="1"/>
  <c r="S315" i="7" s="1"/>
  <c r="S316" i="7" s="1"/>
  <c r="S317" i="7" s="1"/>
  <c r="S318" i="7" s="1"/>
  <c r="S319" i="7" s="1"/>
  <c r="S320" i="7" s="1"/>
  <c r="S321" i="7" s="1"/>
  <c r="S322" i="7" s="1"/>
  <c r="C690" i="7"/>
  <c r="C691" i="7" s="1"/>
  <c r="C692" i="7" s="1"/>
  <c r="C693" i="7" s="1"/>
  <c r="C694" i="7" s="1"/>
  <c r="C695" i="7" s="1"/>
  <c r="C696" i="7" s="1"/>
  <c r="C697" i="7" s="1"/>
  <c r="C698" i="7" s="1"/>
  <c r="C699" i="7" s="1"/>
  <c r="C700" i="7" s="1"/>
  <c r="C701" i="7" s="1"/>
  <c r="C702" i="7" s="1"/>
  <c r="C703" i="7" s="1"/>
  <c r="C704" i="7" s="1"/>
  <c r="C705" i="7" s="1"/>
  <c r="C706" i="7" s="1"/>
  <c r="C707" i="7" s="1"/>
  <c r="C708" i="7" s="1"/>
  <c r="C709" i="7" s="1"/>
  <c r="C710" i="7" s="1"/>
  <c r="C711" i="7" s="1"/>
  <c r="C712" i="7" s="1"/>
  <c r="C713" i="7" s="1"/>
  <c r="C714" i="7" s="1"/>
  <c r="C715" i="7" s="1"/>
  <c r="C716" i="7" s="1"/>
  <c r="C717" i="7" s="1"/>
  <c r="C718" i="7" s="1"/>
  <c r="C719" i="7" s="1"/>
  <c r="C720" i="7" s="1"/>
  <c r="C721" i="7" s="1"/>
  <c r="C722" i="7" s="1"/>
  <c r="C723" i="7" s="1"/>
  <c r="C724" i="7" s="1"/>
  <c r="C725" i="7" s="1"/>
  <c r="C726" i="7" s="1"/>
  <c r="C727" i="7" s="1"/>
  <c r="C728" i="7" s="1"/>
  <c r="C729" i="7" s="1"/>
  <c r="C730" i="7" s="1"/>
  <c r="C731" i="7" s="1"/>
  <c r="C732" i="7" s="1"/>
  <c r="C733" i="7" s="1"/>
  <c r="C734" i="7" s="1"/>
  <c r="C735" i="7" s="1"/>
  <c r="C736" i="7" s="1"/>
  <c r="C737" i="7" s="1"/>
  <c r="C738" i="7" s="1"/>
  <c r="C739" i="7" s="1"/>
  <c r="C740" i="7" s="1"/>
  <c r="C741" i="7" s="1"/>
  <c r="C742" i="7" s="1"/>
  <c r="C743" i="7" s="1"/>
  <c r="C744" i="7" s="1"/>
  <c r="C745" i="7" s="1"/>
  <c r="C746" i="7" s="1"/>
  <c r="C747" i="7" s="1"/>
  <c r="C748" i="7" s="1"/>
  <c r="C749" i="7" s="1"/>
  <c r="C750" i="7" s="1"/>
  <c r="C751" i="7" s="1"/>
  <c r="C752" i="7" s="1"/>
  <c r="C753" i="7" s="1"/>
  <c r="C754" i="7" s="1"/>
  <c r="C755" i="7" s="1"/>
  <c r="C756" i="7" s="1"/>
  <c r="C757" i="7" s="1"/>
  <c r="C758" i="7" s="1"/>
  <c r="C759" i="7" s="1"/>
  <c r="C760" i="7" s="1"/>
  <c r="C761" i="7" s="1"/>
  <c r="C762" i="7" s="1"/>
  <c r="C763" i="7" s="1"/>
  <c r="C764" i="7" s="1"/>
  <c r="C765" i="7" s="1"/>
  <c r="C766" i="7" s="1"/>
  <c r="C767" i="7" s="1"/>
  <c r="C768" i="7" s="1"/>
  <c r="C769" i="7" s="1"/>
  <c r="C770" i="7" s="1"/>
  <c r="C771" i="7" s="1"/>
  <c r="C772" i="7" s="1"/>
  <c r="C773" i="7" s="1"/>
  <c r="C774" i="7" s="1"/>
  <c r="C775" i="7" s="1"/>
  <c r="C776" i="7" s="1"/>
  <c r="C777" i="7" s="1"/>
  <c r="C778" i="7" s="1"/>
  <c r="C779" i="7" s="1"/>
  <c r="C780" i="7" s="1"/>
  <c r="C293" i="7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S385" i="7"/>
  <c r="S386" i="7" s="1"/>
  <c r="S387" i="7" s="1"/>
  <c r="S388" i="7" s="1"/>
  <c r="S389" i="7" s="1"/>
  <c r="S390" i="7" s="1"/>
  <c r="S391" i="7" s="1"/>
  <c r="S392" i="7" s="1"/>
  <c r="S393" i="7" s="1"/>
  <c r="S394" i="7" s="1"/>
  <c r="S395" i="7" s="1"/>
  <c r="S396" i="7" s="1"/>
  <c r="S397" i="7" s="1"/>
  <c r="S398" i="7" s="1"/>
  <c r="S399" i="7" s="1"/>
  <c r="S400" i="7" s="1"/>
  <c r="S401" i="7" s="1"/>
  <c r="S402" i="7" s="1"/>
  <c r="S403" i="7" s="1"/>
  <c r="S404" i="7" s="1"/>
  <c r="S405" i="7" s="1"/>
  <c r="S406" i="7" s="1"/>
  <c r="S407" i="7" s="1"/>
  <c r="S408" i="7" s="1"/>
  <c r="S409" i="7" s="1"/>
  <c r="S410" i="7" s="1"/>
  <c r="S411" i="7" s="1"/>
  <c r="S412" i="7" s="1"/>
  <c r="S413" i="7" s="1"/>
  <c r="S414" i="7" s="1"/>
  <c r="C156" i="7"/>
  <c r="C157" i="7" s="1"/>
  <c r="C158" i="7" s="1"/>
  <c r="C159" i="7" s="1"/>
  <c r="C160" i="7" s="1"/>
  <c r="C161" i="7" s="1"/>
  <c r="G782" i="7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S446" i="7"/>
  <c r="S447" i="7" s="1"/>
  <c r="S448" i="7" s="1"/>
  <c r="S449" i="7" s="1"/>
  <c r="S450" i="7" s="1"/>
  <c r="S451" i="7" s="1"/>
  <c r="S452" i="7" s="1"/>
  <c r="S453" i="7" s="1"/>
  <c r="S454" i="7" s="1"/>
  <c r="S455" i="7" s="1"/>
  <c r="S456" i="7" s="1"/>
  <c r="S457" i="7" s="1"/>
  <c r="S458" i="7" s="1"/>
  <c r="S459" i="7" s="1"/>
  <c r="S460" i="7" s="1"/>
  <c r="S461" i="7" s="1"/>
  <c r="S462" i="7" s="1"/>
  <c r="S463" i="7" s="1"/>
  <c r="S464" i="7" s="1"/>
  <c r="S465" i="7" s="1"/>
  <c r="S466" i="7" s="1"/>
  <c r="S467" i="7" s="1"/>
  <c r="S468" i="7" s="1"/>
  <c r="S469" i="7" s="1"/>
  <c r="S470" i="7" s="1"/>
  <c r="S471" i="7" s="1"/>
  <c r="S472" i="7" s="1"/>
  <c r="S473" i="7" s="1"/>
  <c r="S474" i="7" s="1"/>
  <c r="S475" i="7" s="1"/>
  <c r="G204" i="7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C446" i="7"/>
  <c r="C447" i="7" s="1"/>
  <c r="C448" i="7" s="1"/>
  <c r="C449" i="7" s="1"/>
  <c r="C450" i="7" s="1"/>
  <c r="C451" i="7" s="1"/>
  <c r="C452" i="7" s="1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C467" i="7" s="1"/>
  <c r="C468" i="7" s="1"/>
  <c r="C469" i="7" s="1"/>
  <c r="C470" i="7" s="1"/>
  <c r="C471" i="7" s="1"/>
  <c r="C472" i="7" s="1"/>
  <c r="C473" i="7" s="1"/>
  <c r="C474" i="7" s="1"/>
  <c r="C475" i="7" s="1"/>
  <c r="O416" i="7"/>
  <c r="O417" i="7" s="1"/>
  <c r="O418" i="7" s="1"/>
  <c r="O419" i="7" s="1"/>
  <c r="O420" i="7" s="1"/>
  <c r="O421" i="7" s="1"/>
  <c r="O422" i="7" s="1"/>
  <c r="O423" i="7" s="1"/>
  <c r="O424" i="7" s="1"/>
  <c r="O425" i="7" s="1"/>
  <c r="O426" i="7" s="1"/>
  <c r="O427" i="7" s="1"/>
  <c r="O428" i="7" s="1"/>
  <c r="O429" i="7" s="1"/>
  <c r="O430" i="7" s="1"/>
  <c r="O431" i="7" s="1"/>
  <c r="O432" i="7" s="1"/>
  <c r="O433" i="7" s="1"/>
  <c r="O434" i="7" s="1"/>
  <c r="O435" i="7" s="1"/>
  <c r="O436" i="7" s="1"/>
  <c r="O437" i="7" s="1"/>
  <c r="O438" i="7" s="1"/>
  <c r="O439" i="7" s="1"/>
  <c r="O440" i="7" s="1"/>
  <c r="O441" i="7" s="1"/>
  <c r="O442" i="7" s="1"/>
  <c r="O443" i="7" s="1"/>
  <c r="O444" i="7" s="1"/>
  <c r="C598" i="7"/>
  <c r="C599" i="7" s="1"/>
  <c r="C600" i="7" s="1"/>
  <c r="C601" i="7" s="1"/>
  <c r="C602" i="7" s="1"/>
  <c r="C603" i="7" s="1"/>
  <c r="C604" i="7" s="1"/>
  <c r="C605" i="7" s="1"/>
  <c r="C606" i="7" s="1"/>
  <c r="C607" i="7" s="1"/>
  <c r="C608" i="7" s="1"/>
  <c r="C609" i="7" s="1"/>
  <c r="C610" i="7" s="1"/>
  <c r="C611" i="7" s="1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C626" i="7" s="1"/>
  <c r="C627" i="7" s="1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C642" i="7" s="1"/>
  <c r="C643" i="7" s="1"/>
  <c r="C644" i="7" s="1"/>
  <c r="C645" i="7" s="1"/>
  <c r="C646" i="7" s="1"/>
  <c r="C647" i="7" s="1"/>
  <c r="C648" i="7" s="1"/>
  <c r="C649" i="7" s="1"/>
  <c r="C650" i="7" s="1"/>
  <c r="C651" i="7" s="1"/>
  <c r="C652" i="7" s="1"/>
  <c r="C653" i="7" s="1"/>
  <c r="C654" i="7" s="1"/>
  <c r="C655" i="7" s="1"/>
  <c r="C656" i="7" s="1"/>
  <c r="C657" i="7" s="1"/>
  <c r="C658" i="7" s="1"/>
  <c r="C659" i="7" s="1"/>
  <c r="C660" i="7" s="1"/>
  <c r="C661" i="7" s="1"/>
  <c r="C662" i="7" s="1"/>
  <c r="C663" i="7" s="1"/>
  <c r="C664" i="7" s="1"/>
  <c r="C665" i="7" s="1"/>
  <c r="C666" i="7" s="1"/>
  <c r="C667" i="7" s="1"/>
  <c r="C668" i="7" s="1"/>
  <c r="C669" i="7" s="1"/>
  <c r="C670" i="7" s="1"/>
  <c r="C671" i="7" s="1"/>
  <c r="C672" i="7" s="1"/>
  <c r="C673" i="7" s="1"/>
  <c r="C674" i="7" s="1"/>
  <c r="C675" i="7" s="1"/>
  <c r="C676" i="7" s="1"/>
  <c r="C677" i="7" s="1"/>
  <c r="C678" i="7" s="1"/>
  <c r="C679" i="7" s="1"/>
  <c r="C680" i="7" s="1"/>
  <c r="C681" i="7" s="1"/>
  <c r="C682" i="7" s="1"/>
  <c r="C683" i="7" s="1"/>
  <c r="C684" i="7" s="1"/>
  <c r="C685" i="7" s="1"/>
  <c r="C686" i="7" s="1"/>
  <c r="C687" i="7" s="1"/>
  <c r="C688" i="7" s="1"/>
  <c r="O477" i="7"/>
  <c r="O478" i="7" s="1"/>
  <c r="O479" i="7" s="1"/>
  <c r="O480" i="7" s="1"/>
  <c r="O481" i="7" s="1"/>
  <c r="O482" i="7" s="1"/>
  <c r="O483" i="7" s="1"/>
  <c r="O484" i="7" s="1"/>
  <c r="O485" i="7" s="1"/>
  <c r="O486" i="7" s="1"/>
  <c r="O487" i="7" s="1"/>
  <c r="O488" i="7" s="1"/>
  <c r="O489" i="7" s="1"/>
  <c r="O490" i="7" s="1"/>
  <c r="O491" i="7" s="1"/>
  <c r="O492" i="7" s="1"/>
  <c r="O493" i="7" s="1"/>
  <c r="O494" i="7" s="1"/>
  <c r="O495" i="7" s="1"/>
  <c r="O496" i="7" s="1"/>
  <c r="O497" i="7" s="1"/>
  <c r="O498" i="7" s="1"/>
  <c r="O499" i="7" s="1"/>
  <c r="O500" i="7" s="1"/>
  <c r="O501" i="7" s="1"/>
  <c r="O502" i="7" s="1"/>
  <c r="O503" i="7" s="1"/>
  <c r="O504" i="7" s="1"/>
  <c r="O505" i="7" s="1"/>
  <c r="O145" i="7"/>
  <c r="O146" i="7" s="1"/>
  <c r="O147" i="7" s="1"/>
  <c r="S149" i="7"/>
  <c r="S150" i="7" s="1"/>
  <c r="S151" i="7" s="1"/>
  <c r="S152" i="7" s="1"/>
  <c r="S153" i="7" s="1"/>
  <c r="S154" i="7" s="1"/>
  <c r="W149" i="7"/>
  <c r="W150" i="7" s="1"/>
  <c r="W151" i="7" s="1"/>
  <c r="W152" i="7" s="1"/>
  <c r="W153" i="7" s="1"/>
  <c r="W154" i="7" s="1"/>
  <c r="C416" i="7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C431" i="7" s="1"/>
  <c r="C432" i="7" s="1"/>
  <c r="C433" i="7" s="1"/>
  <c r="C434" i="7" s="1"/>
  <c r="C435" i="7" s="1"/>
  <c r="C436" i="7" s="1"/>
  <c r="C437" i="7" s="1"/>
  <c r="C438" i="7" s="1"/>
  <c r="C439" i="7" s="1"/>
  <c r="C440" i="7" s="1"/>
  <c r="C441" i="7" s="1"/>
  <c r="C442" i="7" s="1"/>
  <c r="C443" i="7" s="1"/>
  <c r="C444" i="7" s="1"/>
  <c r="S145" i="7"/>
  <c r="S146" i="7" s="1"/>
  <c r="S147" i="7" s="1"/>
  <c r="W477" i="7"/>
  <c r="W478" i="7" s="1"/>
  <c r="W479" i="7" s="1"/>
  <c r="W480" i="7" s="1"/>
  <c r="W481" i="7" s="1"/>
  <c r="W482" i="7" s="1"/>
  <c r="W483" i="7" s="1"/>
  <c r="W484" i="7" s="1"/>
  <c r="W485" i="7" s="1"/>
  <c r="W486" i="7" s="1"/>
  <c r="W487" i="7" s="1"/>
  <c r="W488" i="7" s="1"/>
  <c r="W489" i="7" s="1"/>
  <c r="W490" i="7" s="1"/>
  <c r="W491" i="7" s="1"/>
  <c r="W492" i="7" s="1"/>
  <c r="W493" i="7" s="1"/>
  <c r="W494" i="7" s="1"/>
  <c r="W495" i="7" s="1"/>
  <c r="W496" i="7" s="1"/>
  <c r="W497" i="7" s="1"/>
  <c r="W498" i="7" s="1"/>
  <c r="W499" i="7" s="1"/>
  <c r="W500" i="7" s="1"/>
  <c r="W501" i="7" s="1"/>
  <c r="W502" i="7" s="1"/>
  <c r="W503" i="7" s="1"/>
  <c r="W504" i="7" s="1"/>
  <c r="W505" i="7" s="1"/>
  <c r="O507" i="7"/>
  <c r="O508" i="7" s="1"/>
  <c r="O509" i="7" s="1"/>
  <c r="O510" i="7" s="1"/>
  <c r="O511" i="7" s="1"/>
  <c r="O512" i="7" s="1"/>
  <c r="O513" i="7" s="1"/>
  <c r="O514" i="7" s="1"/>
  <c r="O515" i="7" s="1"/>
  <c r="O516" i="7" s="1"/>
  <c r="O517" i="7" s="1"/>
  <c r="O518" i="7" s="1"/>
  <c r="O519" i="7" s="1"/>
  <c r="O520" i="7" s="1"/>
  <c r="O521" i="7" s="1"/>
  <c r="O522" i="7" s="1"/>
  <c r="O523" i="7" s="1"/>
  <c r="O524" i="7" s="1"/>
  <c r="O525" i="7" s="1"/>
  <c r="O526" i="7" s="1"/>
  <c r="O527" i="7" s="1"/>
  <c r="O528" i="7" s="1"/>
  <c r="O529" i="7" s="1"/>
  <c r="O530" i="7" s="1"/>
  <c r="O531" i="7" s="1"/>
  <c r="O532" i="7" s="1"/>
  <c r="O533" i="7" s="1"/>
  <c r="O534" i="7" s="1"/>
  <c r="O535" i="7" s="1"/>
  <c r="O536" i="7" s="1"/>
  <c r="O537" i="7" s="1"/>
  <c r="O538" i="7" s="1"/>
  <c r="O539" i="7" s="1"/>
  <c r="O540" i="7" s="1"/>
  <c r="O541" i="7" s="1"/>
  <c r="O542" i="7" s="1"/>
  <c r="O543" i="7" s="1"/>
  <c r="O544" i="7" s="1"/>
  <c r="O545" i="7" s="1"/>
  <c r="O546" i="7" s="1"/>
  <c r="O547" i="7" s="1"/>
  <c r="O548" i="7" s="1"/>
  <c r="O549" i="7" s="1"/>
  <c r="O550" i="7" s="1"/>
  <c r="O551" i="7" s="1"/>
  <c r="O552" i="7" s="1"/>
  <c r="O553" i="7" s="1"/>
  <c r="O554" i="7" s="1"/>
  <c r="O555" i="7" s="1"/>
  <c r="O556" i="7" s="1"/>
  <c r="O557" i="7" s="1"/>
  <c r="O558" i="7" s="1"/>
  <c r="O559" i="7" s="1"/>
  <c r="O560" i="7" s="1"/>
  <c r="O561" i="7" s="1"/>
  <c r="O562" i="7" s="1"/>
  <c r="O563" i="7" s="1"/>
  <c r="O564" i="7" s="1"/>
  <c r="O565" i="7" s="1"/>
  <c r="O566" i="7" s="1"/>
  <c r="O567" i="7" s="1"/>
  <c r="O568" i="7" s="1"/>
  <c r="O569" i="7" s="1"/>
  <c r="O570" i="7" s="1"/>
  <c r="O571" i="7" s="1"/>
  <c r="O572" i="7" s="1"/>
  <c r="O573" i="7" s="1"/>
  <c r="O574" i="7" s="1"/>
  <c r="O575" i="7" s="1"/>
  <c r="O576" i="7" s="1"/>
  <c r="O577" i="7" s="1"/>
  <c r="O578" i="7" s="1"/>
  <c r="O579" i="7" s="1"/>
  <c r="O580" i="7" s="1"/>
  <c r="O581" i="7" s="1"/>
  <c r="O582" i="7" s="1"/>
  <c r="O583" i="7" s="1"/>
  <c r="O584" i="7" s="1"/>
  <c r="O585" i="7" s="1"/>
  <c r="O586" i="7" s="1"/>
  <c r="O587" i="7" s="1"/>
  <c r="O588" i="7" s="1"/>
  <c r="O589" i="7" s="1"/>
  <c r="O590" i="7" s="1"/>
  <c r="O591" i="7" s="1"/>
  <c r="O592" i="7" s="1"/>
  <c r="O593" i="7" s="1"/>
  <c r="O594" i="7" s="1"/>
  <c r="O595" i="7" s="1"/>
  <c r="O596" i="7" s="1"/>
  <c r="G156" i="7"/>
  <c r="G157" i="7" s="1"/>
  <c r="G158" i="7" s="1"/>
  <c r="G159" i="7" s="1"/>
  <c r="G160" i="7" s="1"/>
  <c r="G161" i="7" s="1"/>
  <c r="O232" i="7"/>
  <c r="O233" i="7" s="1"/>
  <c r="O234" i="7" s="1"/>
  <c r="O235" i="7" s="1"/>
  <c r="O236" i="7" s="1"/>
  <c r="O237" i="7" s="1"/>
  <c r="O238" i="7" s="1"/>
  <c r="O239" i="7" s="1"/>
  <c r="O240" i="7" s="1"/>
  <c r="O241" i="7" s="1"/>
  <c r="O242" i="7" s="1"/>
  <c r="O243" i="7" s="1"/>
  <c r="O244" i="7" s="1"/>
  <c r="O245" i="7" s="1"/>
  <c r="O246" i="7" s="1"/>
  <c r="O247" i="7" s="1"/>
  <c r="O248" i="7" s="1"/>
  <c r="O249" i="7" s="1"/>
  <c r="O250" i="7" s="1"/>
  <c r="O251" i="7" s="1"/>
  <c r="O252" i="7" s="1"/>
  <c r="O253" i="7" s="1"/>
  <c r="O254" i="7" s="1"/>
  <c r="O255" i="7" s="1"/>
  <c r="O256" i="7" s="1"/>
  <c r="O257" i="7" s="1"/>
  <c r="O258" i="7" s="1"/>
  <c r="O259" i="7" s="1"/>
  <c r="O260" i="7" s="1"/>
  <c r="O261" i="7" s="1"/>
  <c r="G263" i="7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C477" i="7"/>
  <c r="C478" i="7" s="1"/>
  <c r="C479" i="7" s="1"/>
  <c r="C480" i="7" s="1"/>
  <c r="C481" i="7" s="1"/>
  <c r="C482" i="7" s="1"/>
  <c r="C483" i="7" s="1"/>
  <c r="C484" i="7" s="1"/>
  <c r="C485" i="7" s="1"/>
  <c r="C486" i="7" s="1"/>
  <c r="C487" i="7" s="1"/>
  <c r="C488" i="7" s="1"/>
  <c r="C489" i="7" s="1"/>
  <c r="C490" i="7" s="1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501" i="7" s="1"/>
  <c r="C502" i="7" s="1"/>
  <c r="C503" i="7" s="1"/>
  <c r="C504" i="7" s="1"/>
  <c r="C505" i="7" s="1"/>
  <c r="C782" i="7"/>
  <c r="C783" i="7" s="1"/>
  <c r="C784" i="7" s="1"/>
  <c r="C785" i="7" s="1"/>
  <c r="C786" i="7" s="1"/>
  <c r="C787" i="7" s="1"/>
  <c r="C788" i="7" s="1"/>
  <c r="C789" i="7" s="1"/>
  <c r="C790" i="7" s="1"/>
  <c r="C791" i="7" s="1"/>
  <c r="C792" i="7" s="1"/>
  <c r="C793" i="7" s="1"/>
  <c r="C794" i="7" s="1"/>
  <c r="C795" i="7" s="1"/>
  <c r="C796" i="7" s="1"/>
  <c r="C797" i="7" s="1"/>
  <c r="C798" i="7" s="1"/>
  <c r="C799" i="7" s="1"/>
  <c r="C800" i="7" s="1"/>
  <c r="C801" i="7" s="1"/>
  <c r="C802" i="7" s="1"/>
  <c r="C803" i="7" s="1"/>
  <c r="C804" i="7" s="1"/>
  <c r="C805" i="7" s="1"/>
  <c r="C806" i="7" s="1"/>
  <c r="C807" i="7" s="1"/>
  <c r="C808" i="7" s="1"/>
  <c r="C809" i="7" s="1"/>
  <c r="C810" i="7" s="1"/>
  <c r="C811" i="7" s="1"/>
  <c r="C812" i="7" s="1"/>
  <c r="C813" i="7" s="1"/>
  <c r="C814" i="7" s="1"/>
  <c r="C815" i="7" s="1"/>
  <c r="C816" i="7" s="1"/>
  <c r="C817" i="7" s="1"/>
  <c r="C818" i="7" s="1"/>
  <c r="C819" i="7" s="1"/>
  <c r="C820" i="7" s="1"/>
  <c r="C821" i="7" s="1"/>
  <c r="C822" i="7" s="1"/>
  <c r="C823" i="7" s="1"/>
  <c r="C824" i="7" s="1"/>
  <c r="C825" i="7" s="1"/>
  <c r="C826" i="7" s="1"/>
  <c r="C827" i="7" s="1"/>
  <c r="C828" i="7" s="1"/>
  <c r="C829" i="7" s="1"/>
  <c r="C830" i="7" s="1"/>
  <c r="C831" i="7" s="1"/>
  <c r="C832" i="7" s="1"/>
  <c r="C833" i="7" s="1"/>
  <c r="C834" i="7" s="1"/>
  <c r="C835" i="7" s="1"/>
  <c r="C836" i="7" s="1"/>
  <c r="C837" i="7" s="1"/>
  <c r="C838" i="7" s="1"/>
  <c r="C839" i="7" s="1"/>
  <c r="C840" i="7" s="1"/>
  <c r="C841" i="7" s="1"/>
  <c r="C842" i="7" s="1"/>
  <c r="C843" i="7" s="1"/>
  <c r="C844" i="7" s="1"/>
  <c r="C845" i="7" s="1"/>
  <c r="C846" i="7" s="1"/>
  <c r="C847" i="7" s="1"/>
  <c r="C848" i="7" s="1"/>
  <c r="C849" i="7" s="1"/>
  <c r="C850" i="7" s="1"/>
  <c r="C851" i="7" s="1"/>
  <c r="C852" i="7" s="1"/>
  <c r="C853" i="7" s="1"/>
  <c r="C854" i="7" s="1"/>
  <c r="C855" i="7" s="1"/>
  <c r="C856" i="7" s="1"/>
  <c r="C857" i="7" s="1"/>
  <c r="C858" i="7" s="1"/>
  <c r="C859" i="7" s="1"/>
  <c r="C860" i="7" s="1"/>
  <c r="C861" i="7" s="1"/>
  <c r="C862" i="7" s="1"/>
  <c r="C863" i="7" s="1"/>
  <c r="C864" i="7" s="1"/>
  <c r="C865" i="7" s="1"/>
  <c r="C866" i="7" s="1"/>
  <c r="C867" i="7" s="1"/>
  <c r="C868" i="7" s="1"/>
  <c r="C869" i="7" s="1"/>
  <c r="C870" i="7" s="1"/>
  <c r="C871" i="7" s="1"/>
  <c r="K354" i="7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W690" i="7"/>
  <c r="W691" i="7" s="1"/>
  <c r="W692" i="7" s="1"/>
  <c r="W693" i="7" s="1"/>
  <c r="W694" i="7" s="1"/>
  <c r="W695" i="7" s="1"/>
  <c r="W696" i="7" s="1"/>
  <c r="W697" i="7" s="1"/>
  <c r="W698" i="7" s="1"/>
  <c r="W699" i="7" s="1"/>
  <c r="W700" i="7" s="1"/>
  <c r="W701" i="7" s="1"/>
  <c r="W702" i="7" s="1"/>
  <c r="W703" i="7" s="1"/>
  <c r="W704" i="7" s="1"/>
  <c r="W705" i="7" s="1"/>
  <c r="W706" i="7" s="1"/>
  <c r="W707" i="7" s="1"/>
  <c r="W708" i="7" s="1"/>
  <c r="W709" i="7" s="1"/>
  <c r="W710" i="7" s="1"/>
  <c r="W711" i="7" s="1"/>
  <c r="W712" i="7" s="1"/>
  <c r="W713" i="7" s="1"/>
  <c r="W714" i="7" s="1"/>
  <c r="W715" i="7" s="1"/>
  <c r="W716" i="7" s="1"/>
  <c r="W717" i="7" s="1"/>
  <c r="W718" i="7" s="1"/>
  <c r="W719" i="7" s="1"/>
  <c r="W720" i="7" s="1"/>
  <c r="W721" i="7" s="1"/>
  <c r="W722" i="7" s="1"/>
  <c r="W723" i="7" s="1"/>
  <c r="W724" i="7" s="1"/>
  <c r="W725" i="7" s="1"/>
  <c r="W726" i="7" s="1"/>
  <c r="W727" i="7" s="1"/>
  <c r="W728" i="7" s="1"/>
  <c r="W729" i="7" s="1"/>
  <c r="W730" i="7" s="1"/>
  <c r="W731" i="7" s="1"/>
  <c r="W732" i="7" s="1"/>
  <c r="W733" i="7" s="1"/>
  <c r="W734" i="7" s="1"/>
  <c r="W735" i="7" s="1"/>
  <c r="W736" i="7" s="1"/>
  <c r="W737" i="7" s="1"/>
  <c r="W738" i="7" s="1"/>
  <c r="W739" i="7" s="1"/>
  <c r="W740" i="7" s="1"/>
  <c r="W741" i="7" s="1"/>
  <c r="W742" i="7" s="1"/>
  <c r="W743" i="7" s="1"/>
  <c r="W744" i="7" s="1"/>
  <c r="W745" i="7" s="1"/>
  <c r="W746" i="7" s="1"/>
  <c r="W747" i="7" s="1"/>
  <c r="W748" i="7" s="1"/>
  <c r="W749" i="7" s="1"/>
  <c r="W750" i="7" s="1"/>
  <c r="W751" i="7" s="1"/>
  <c r="W752" i="7" s="1"/>
  <c r="W753" i="7" s="1"/>
  <c r="W754" i="7" s="1"/>
  <c r="W755" i="7" s="1"/>
  <c r="W756" i="7" s="1"/>
  <c r="W757" i="7" s="1"/>
  <c r="W758" i="7" s="1"/>
  <c r="W759" i="7" s="1"/>
  <c r="W760" i="7" s="1"/>
  <c r="W761" i="7" s="1"/>
  <c r="W762" i="7" s="1"/>
  <c r="W763" i="7" s="1"/>
  <c r="W764" i="7" s="1"/>
  <c r="W765" i="7" s="1"/>
  <c r="W766" i="7" s="1"/>
  <c r="W767" i="7" s="1"/>
  <c r="W768" i="7" s="1"/>
  <c r="W769" i="7" s="1"/>
  <c r="W770" i="7" s="1"/>
  <c r="W771" i="7" s="1"/>
  <c r="W772" i="7" s="1"/>
  <c r="W773" i="7" s="1"/>
  <c r="W774" i="7" s="1"/>
  <c r="W775" i="7" s="1"/>
  <c r="W776" i="7" s="1"/>
  <c r="W777" i="7" s="1"/>
  <c r="W778" i="7" s="1"/>
  <c r="W779" i="7" s="1"/>
  <c r="W780" i="7" s="1"/>
  <c r="W446" i="7"/>
  <c r="W447" i="7" s="1"/>
  <c r="W448" i="7" s="1"/>
  <c r="W449" i="7" s="1"/>
  <c r="W450" i="7" s="1"/>
  <c r="W451" i="7" s="1"/>
  <c r="W452" i="7" s="1"/>
  <c r="W453" i="7" s="1"/>
  <c r="W454" i="7" s="1"/>
  <c r="W455" i="7" s="1"/>
  <c r="W456" i="7" s="1"/>
  <c r="W457" i="7" s="1"/>
  <c r="W458" i="7" s="1"/>
  <c r="W459" i="7" s="1"/>
  <c r="W460" i="7" s="1"/>
  <c r="W461" i="7" s="1"/>
  <c r="W462" i="7" s="1"/>
  <c r="W463" i="7" s="1"/>
  <c r="W464" i="7" s="1"/>
  <c r="W465" i="7" s="1"/>
  <c r="W466" i="7" s="1"/>
  <c r="W467" i="7" s="1"/>
  <c r="W468" i="7" s="1"/>
  <c r="W469" i="7" s="1"/>
  <c r="W470" i="7" s="1"/>
  <c r="W471" i="7" s="1"/>
  <c r="W472" i="7" s="1"/>
  <c r="W473" i="7" s="1"/>
  <c r="W474" i="7" s="1"/>
  <c r="W475" i="7" s="1"/>
  <c r="W293" i="7"/>
  <c r="W294" i="7" s="1"/>
  <c r="W295" i="7" s="1"/>
  <c r="W296" i="7" s="1"/>
  <c r="W297" i="7" s="1"/>
  <c r="W298" i="7" s="1"/>
  <c r="W299" i="7" s="1"/>
  <c r="W300" i="7" s="1"/>
  <c r="W301" i="7" s="1"/>
  <c r="W302" i="7" s="1"/>
  <c r="W303" i="7" s="1"/>
  <c r="W304" i="7" s="1"/>
  <c r="W305" i="7" s="1"/>
  <c r="W306" i="7" s="1"/>
  <c r="W307" i="7" s="1"/>
  <c r="W308" i="7" s="1"/>
  <c r="W309" i="7" s="1"/>
  <c r="W310" i="7" s="1"/>
  <c r="W311" i="7" s="1"/>
  <c r="W312" i="7" s="1"/>
  <c r="W313" i="7" s="1"/>
  <c r="W314" i="7" s="1"/>
  <c r="W315" i="7" s="1"/>
  <c r="W316" i="7" s="1"/>
  <c r="W317" i="7" s="1"/>
  <c r="W318" i="7" s="1"/>
  <c r="W319" i="7" s="1"/>
  <c r="W320" i="7" s="1"/>
  <c r="W321" i="7" s="1"/>
  <c r="W322" i="7" s="1"/>
  <c r="W324" i="7"/>
  <c r="W325" i="7" s="1"/>
  <c r="W326" i="7" s="1"/>
  <c r="W327" i="7" s="1"/>
  <c r="W328" i="7" s="1"/>
  <c r="W329" i="7" s="1"/>
  <c r="W330" i="7" s="1"/>
  <c r="W331" i="7" s="1"/>
  <c r="W332" i="7" s="1"/>
  <c r="W333" i="7" s="1"/>
  <c r="W334" i="7" s="1"/>
  <c r="W335" i="7" s="1"/>
  <c r="W336" i="7" s="1"/>
  <c r="W337" i="7" s="1"/>
  <c r="W338" i="7" s="1"/>
  <c r="W339" i="7" s="1"/>
  <c r="W340" i="7" s="1"/>
  <c r="W341" i="7" s="1"/>
  <c r="W342" i="7" s="1"/>
  <c r="W343" i="7" s="1"/>
  <c r="W344" i="7" s="1"/>
  <c r="W345" i="7" s="1"/>
  <c r="W346" i="7" s="1"/>
  <c r="W347" i="7" s="1"/>
  <c r="W348" i="7" s="1"/>
  <c r="W349" i="7" s="1"/>
  <c r="W350" i="7" s="1"/>
  <c r="W351" i="7" s="1"/>
  <c r="W352" i="7" s="1"/>
  <c r="G598" i="7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K293" i="7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O263" i="7"/>
  <c r="O264" i="7" s="1"/>
  <c r="O265" i="7" s="1"/>
  <c r="O266" i="7" s="1"/>
  <c r="O267" i="7" s="1"/>
  <c r="O268" i="7" s="1"/>
  <c r="O269" i="7" s="1"/>
  <c r="O270" i="7" s="1"/>
  <c r="O271" i="7" s="1"/>
  <c r="O272" i="7" s="1"/>
  <c r="O273" i="7" s="1"/>
  <c r="O274" i="7" s="1"/>
  <c r="O275" i="7" s="1"/>
  <c r="O276" i="7" s="1"/>
  <c r="O277" i="7" s="1"/>
  <c r="O278" i="7" s="1"/>
  <c r="O279" i="7" s="1"/>
  <c r="O280" i="7" s="1"/>
  <c r="O281" i="7" s="1"/>
  <c r="O282" i="7" s="1"/>
  <c r="O283" i="7" s="1"/>
  <c r="O284" i="7" s="1"/>
  <c r="O285" i="7" s="1"/>
  <c r="O286" i="7" s="1"/>
  <c r="O287" i="7" s="1"/>
  <c r="O288" i="7" s="1"/>
  <c r="O289" i="7" s="1"/>
  <c r="O290" i="7" s="1"/>
  <c r="O291" i="7" s="1"/>
  <c r="K204" i="7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O204" i="7"/>
  <c r="O205" i="7" s="1"/>
  <c r="O206" i="7" s="1"/>
  <c r="O207" i="7" s="1"/>
  <c r="O208" i="7" s="1"/>
  <c r="O209" i="7" s="1"/>
  <c r="O210" i="7" s="1"/>
  <c r="O211" i="7" s="1"/>
  <c r="O212" i="7" s="1"/>
  <c r="O213" i="7" s="1"/>
  <c r="O214" i="7" s="1"/>
  <c r="O215" i="7" s="1"/>
  <c r="O216" i="7" s="1"/>
  <c r="O217" i="7" s="1"/>
  <c r="O218" i="7" s="1"/>
  <c r="O219" i="7" s="1"/>
  <c r="O220" i="7" s="1"/>
  <c r="O221" i="7" s="1"/>
  <c r="O222" i="7" s="1"/>
  <c r="O223" i="7" s="1"/>
  <c r="O224" i="7" s="1"/>
  <c r="O225" i="7" s="1"/>
  <c r="O226" i="7" s="1"/>
  <c r="O227" i="7" s="1"/>
  <c r="O228" i="7" s="1"/>
  <c r="O229" i="7" s="1"/>
  <c r="O230" i="7" s="1"/>
  <c r="C204" i="7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145" i="7"/>
  <c r="C146" i="7" s="1"/>
  <c r="C147" i="7" s="1"/>
  <c r="C385" i="7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K416" i="7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O354" i="7"/>
  <c r="O355" i="7" s="1"/>
  <c r="O356" i="7" s="1"/>
  <c r="O357" i="7" s="1"/>
  <c r="O358" i="7" s="1"/>
  <c r="O359" i="7" s="1"/>
  <c r="O360" i="7" s="1"/>
  <c r="O361" i="7" s="1"/>
  <c r="O362" i="7" s="1"/>
  <c r="O363" i="7" s="1"/>
  <c r="O364" i="7" s="1"/>
  <c r="O365" i="7" s="1"/>
  <c r="O366" i="7" s="1"/>
  <c r="O367" i="7" s="1"/>
  <c r="O368" i="7" s="1"/>
  <c r="O369" i="7" s="1"/>
  <c r="O370" i="7" s="1"/>
  <c r="O371" i="7" s="1"/>
  <c r="O372" i="7" s="1"/>
  <c r="O373" i="7" s="1"/>
  <c r="O374" i="7" s="1"/>
  <c r="O375" i="7" s="1"/>
  <c r="O376" i="7" s="1"/>
  <c r="O377" i="7" s="1"/>
  <c r="O378" i="7" s="1"/>
  <c r="O379" i="7" s="1"/>
  <c r="O380" i="7" s="1"/>
  <c r="O381" i="7" s="1"/>
  <c r="O382" i="7" s="1"/>
  <c r="O383" i="7" s="1"/>
  <c r="K598" i="7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W204" i="7"/>
  <c r="W205" i="7" s="1"/>
  <c r="W206" i="7" s="1"/>
  <c r="W207" i="7" s="1"/>
  <c r="W208" i="7" s="1"/>
  <c r="W209" i="7" s="1"/>
  <c r="W210" i="7" s="1"/>
  <c r="W211" i="7" s="1"/>
  <c r="W212" i="7" s="1"/>
  <c r="W213" i="7" s="1"/>
  <c r="W214" i="7" s="1"/>
  <c r="W215" i="7" s="1"/>
  <c r="W216" i="7" s="1"/>
  <c r="W217" i="7" s="1"/>
  <c r="W218" i="7" s="1"/>
  <c r="W219" i="7" s="1"/>
  <c r="W220" i="7" s="1"/>
  <c r="W221" i="7" s="1"/>
  <c r="W222" i="7" s="1"/>
  <c r="W223" i="7" s="1"/>
  <c r="W224" i="7" s="1"/>
  <c r="W225" i="7" s="1"/>
  <c r="W226" i="7" s="1"/>
  <c r="W227" i="7" s="1"/>
  <c r="W228" i="7" s="1"/>
  <c r="W229" i="7" s="1"/>
  <c r="W230" i="7" s="1"/>
  <c r="K156" i="7"/>
  <c r="K157" i="7" s="1"/>
  <c r="K158" i="7" s="1"/>
  <c r="K159" i="7" s="1"/>
  <c r="K160" i="7" s="1"/>
  <c r="K161" i="7" s="1"/>
  <c r="G507" i="7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149" i="7"/>
  <c r="G150" i="7" s="1"/>
  <c r="G151" i="7" s="1"/>
  <c r="G152" i="7" s="1"/>
  <c r="G153" i="7" s="1"/>
  <c r="G154" i="7" s="1"/>
  <c r="C324" i="7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 s="1"/>
  <c r="C349" i="7" s="1"/>
  <c r="C350" i="7" s="1"/>
  <c r="C351" i="7" s="1"/>
  <c r="C352" i="7" s="1"/>
  <c r="S324" i="7"/>
  <c r="S325" i="7" s="1"/>
  <c r="S326" i="7" s="1"/>
  <c r="S327" i="7" s="1"/>
  <c r="S328" i="7" s="1"/>
  <c r="S329" i="7" s="1"/>
  <c r="S330" i="7" s="1"/>
  <c r="S331" i="7" s="1"/>
  <c r="S332" i="7" s="1"/>
  <c r="S333" i="7" s="1"/>
  <c r="S334" i="7" s="1"/>
  <c r="S335" i="7" s="1"/>
  <c r="S336" i="7" s="1"/>
  <c r="S337" i="7" s="1"/>
  <c r="S338" i="7" s="1"/>
  <c r="S339" i="7" s="1"/>
  <c r="S340" i="7" s="1"/>
  <c r="S341" i="7" s="1"/>
  <c r="S342" i="7" s="1"/>
  <c r="S343" i="7" s="1"/>
  <c r="S344" i="7" s="1"/>
  <c r="S345" i="7" s="1"/>
  <c r="S346" i="7" s="1"/>
  <c r="S347" i="7" s="1"/>
  <c r="S348" i="7" s="1"/>
  <c r="S349" i="7" s="1"/>
  <c r="S350" i="7" s="1"/>
  <c r="S351" i="7" s="1"/>
  <c r="S352" i="7" s="1"/>
  <c r="O385" i="7"/>
  <c r="O386" i="7" s="1"/>
  <c r="O387" i="7" s="1"/>
  <c r="O388" i="7" s="1"/>
  <c r="O389" i="7" s="1"/>
  <c r="O390" i="7" s="1"/>
  <c r="O391" i="7" s="1"/>
  <c r="O392" i="7" s="1"/>
  <c r="O393" i="7" s="1"/>
  <c r="O394" i="7" s="1"/>
  <c r="O395" i="7" s="1"/>
  <c r="O396" i="7" s="1"/>
  <c r="O397" i="7" s="1"/>
  <c r="O398" i="7" s="1"/>
  <c r="O399" i="7" s="1"/>
  <c r="O400" i="7" s="1"/>
  <c r="O401" i="7" s="1"/>
  <c r="O402" i="7" s="1"/>
  <c r="O403" i="7" s="1"/>
  <c r="O404" i="7" s="1"/>
  <c r="O405" i="7" s="1"/>
  <c r="O406" i="7" s="1"/>
  <c r="O407" i="7" s="1"/>
  <c r="O408" i="7" s="1"/>
  <c r="O409" i="7" s="1"/>
  <c r="O410" i="7" s="1"/>
  <c r="O411" i="7" s="1"/>
  <c r="O412" i="7" s="1"/>
  <c r="O413" i="7" s="1"/>
  <c r="O414" i="7" s="1"/>
  <c r="G690" i="7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232" i="7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173" i="7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C507" i="7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C519" i="7" s="1"/>
  <c r="C520" i="7" s="1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C535" i="7" s="1"/>
  <c r="C536" i="7" s="1"/>
  <c r="C537" i="7" s="1"/>
  <c r="C538" i="7" s="1"/>
  <c r="C539" i="7" s="1"/>
  <c r="C540" i="7" s="1"/>
  <c r="C541" i="7" s="1"/>
  <c r="C542" i="7" s="1"/>
  <c r="C543" i="7" s="1"/>
  <c r="C544" i="7" s="1"/>
  <c r="C545" i="7" s="1"/>
  <c r="C546" i="7" s="1"/>
  <c r="C547" i="7" s="1"/>
  <c r="C548" i="7" s="1"/>
  <c r="C549" i="7" s="1"/>
  <c r="C550" i="7" s="1"/>
  <c r="C551" i="7" s="1"/>
  <c r="C552" i="7" s="1"/>
  <c r="C553" i="7" s="1"/>
  <c r="C554" i="7" s="1"/>
  <c r="C555" i="7" s="1"/>
  <c r="C556" i="7" s="1"/>
  <c r="C557" i="7" s="1"/>
  <c r="C558" i="7" s="1"/>
  <c r="C559" i="7" s="1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C574" i="7" s="1"/>
  <c r="C575" i="7" s="1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C590" i="7" s="1"/>
  <c r="C591" i="7" s="1"/>
  <c r="C592" i="7" s="1"/>
  <c r="C593" i="7" s="1"/>
  <c r="C594" i="7" s="1"/>
  <c r="C595" i="7" s="1"/>
  <c r="C596" i="7" s="1"/>
  <c r="O163" i="7"/>
  <c r="O164" i="7" s="1"/>
  <c r="O165" i="7" s="1"/>
  <c r="O166" i="7" s="1"/>
  <c r="O167" i="7" s="1"/>
  <c r="O168" i="7" s="1"/>
  <c r="O169" i="7" s="1"/>
  <c r="O170" i="7" s="1"/>
  <c r="O171" i="7" s="1"/>
  <c r="W598" i="7"/>
  <c r="W599" i="7" s="1"/>
  <c r="W600" i="7" s="1"/>
  <c r="W601" i="7" s="1"/>
  <c r="W602" i="7" s="1"/>
  <c r="W603" i="7" s="1"/>
  <c r="W604" i="7" s="1"/>
  <c r="W605" i="7" s="1"/>
  <c r="W606" i="7" s="1"/>
  <c r="W607" i="7" s="1"/>
  <c r="W608" i="7" s="1"/>
  <c r="W609" i="7" s="1"/>
  <c r="W610" i="7" s="1"/>
  <c r="W611" i="7" s="1"/>
  <c r="W612" i="7" s="1"/>
  <c r="W613" i="7" s="1"/>
  <c r="W614" i="7" s="1"/>
  <c r="W615" i="7" s="1"/>
  <c r="W616" i="7" s="1"/>
  <c r="W617" i="7" s="1"/>
  <c r="W618" i="7" s="1"/>
  <c r="W619" i="7" s="1"/>
  <c r="W620" i="7" s="1"/>
  <c r="W621" i="7" s="1"/>
  <c r="W622" i="7" s="1"/>
  <c r="W623" i="7" s="1"/>
  <c r="W624" i="7" s="1"/>
  <c r="W625" i="7" s="1"/>
  <c r="W626" i="7" s="1"/>
  <c r="W627" i="7" s="1"/>
  <c r="W628" i="7" s="1"/>
  <c r="W629" i="7" s="1"/>
  <c r="W630" i="7" s="1"/>
  <c r="W631" i="7" s="1"/>
  <c r="W632" i="7" s="1"/>
  <c r="W633" i="7" s="1"/>
  <c r="W634" i="7" s="1"/>
  <c r="W635" i="7" s="1"/>
  <c r="W636" i="7" s="1"/>
  <c r="W637" i="7" s="1"/>
  <c r="W638" i="7" s="1"/>
  <c r="W639" i="7" s="1"/>
  <c r="W640" i="7" s="1"/>
  <c r="W641" i="7" s="1"/>
  <c r="W642" i="7" s="1"/>
  <c r="W643" i="7" s="1"/>
  <c r="W644" i="7" s="1"/>
  <c r="W645" i="7" s="1"/>
  <c r="W646" i="7" s="1"/>
  <c r="W647" i="7" s="1"/>
  <c r="W648" i="7" s="1"/>
  <c r="W649" i="7" s="1"/>
  <c r="W650" i="7" s="1"/>
  <c r="W651" i="7" s="1"/>
  <c r="W652" i="7" s="1"/>
  <c r="W653" i="7" s="1"/>
  <c r="W654" i="7" s="1"/>
  <c r="W655" i="7" s="1"/>
  <c r="W656" i="7" s="1"/>
  <c r="W657" i="7" s="1"/>
  <c r="W658" i="7" s="1"/>
  <c r="W659" i="7" s="1"/>
  <c r="W660" i="7" s="1"/>
  <c r="W661" i="7" s="1"/>
  <c r="W662" i="7" s="1"/>
  <c r="W663" i="7" s="1"/>
  <c r="W664" i="7" s="1"/>
  <c r="W665" i="7" s="1"/>
  <c r="W666" i="7" s="1"/>
  <c r="W667" i="7" s="1"/>
  <c r="W668" i="7" s="1"/>
  <c r="W669" i="7" s="1"/>
  <c r="W670" i="7" s="1"/>
  <c r="W671" i="7" s="1"/>
  <c r="W672" i="7" s="1"/>
  <c r="W673" i="7" s="1"/>
  <c r="W674" i="7" s="1"/>
  <c r="W675" i="7" s="1"/>
  <c r="W676" i="7" s="1"/>
  <c r="W677" i="7" s="1"/>
  <c r="W678" i="7" s="1"/>
  <c r="W679" i="7" s="1"/>
  <c r="W680" i="7" s="1"/>
  <c r="W681" i="7" s="1"/>
  <c r="W682" i="7" s="1"/>
  <c r="W683" i="7" s="1"/>
  <c r="W684" i="7" s="1"/>
  <c r="W685" i="7" s="1"/>
  <c r="W686" i="7" s="1"/>
  <c r="W687" i="7" s="1"/>
  <c r="W688" i="7" s="1"/>
  <c r="S163" i="7"/>
  <c r="S164" i="7" s="1"/>
  <c r="S165" i="7" s="1"/>
  <c r="S166" i="7" s="1"/>
  <c r="S167" i="7" s="1"/>
  <c r="S168" i="7" s="1"/>
  <c r="S169" i="7" s="1"/>
  <c r="S170" i="7" s="1"/>
  <c r="S171" i="7" s="1"/>
  <c r="O446" i="7"/>
  <c r="O447" i="7" s="1"/>
  <c r="O448" i="7" s="1"/>
  <c r="O449" i="7" s="1"/>
  <c r="O450" i="7" s="1"/>
  <c r="O451" i="7" s="1"/>
  <c r="O452" i="7" s="1"/>
  <c r="O453" i="7" s="1"/>
  <c r="O454" i="7" s="1"/>
  <c r="O455" i="7" s="1"/>
  <c r="O456" i="7" s="1"/>
  <c r="O457" i="7" s="1"/>
  <c r="O458" i="7" s="1"/>
  <c r="O459" i="7" s="1"/>
  <c r="O460" i="7" s="1"/>
  <c r="O461" i="7" s="1"/>
  <c r="O462" i="7" s="1"/>
  <c r="O463" i="7" s="1"/>
  <c r="O464" i="7" s="1"/>
  <c r="O465" i="7" s="1"/>
  <c r="O466" i="7" s="1"/>
  <c r="O467" i="7" s="1"/>
  <c r="O468" i="7" s="1"/>
  <c r="O469" i="7" s="1"/>
  <c r="O470" i="7" s="1"/>
  <c r="O471" i="7" s="1"/>
  <c r="O472" i="7" s="1"/>
  <c r="O473" i="7" s="1"/>
  <c r="O474" i="7" s="1"/>
  <c r="O475" i="7" s="1"/>
  <c r="O173" i="7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O324" i="7"/>
  <c r="O325" i="7" s="1"/>
  <c r="O326" i="7" s="1"/>
  <c r="O327" i="7" s="1"/>
  <c r="O328" i="7" s="1"/>
  <c r="O329" i="7" s="1"/>
  <c r="O330" i="7" s="1"/>
  <c r="O331" i="7" s="1"/>
  <c r="O332" i="7" s="1"/>
  <c r="O333" i="7" s="1"/>
  <c r="O334" i="7" s="1"/>
  <c r="O335" i="7" s="1"/>
  <c r="O336" i="7" s="1"/>
  <c r="O337" i="7" s="1"/>
  <c r="O338" i="7" s="1"/>
  <c r="O339" i="7" s="1"/>
  <c r="O340" i="7" s="1"/>
  <c r="O341" i="7" s="1"/>
  <c r="O342" i="7" s="1"/>
  <c r="O343" i="7" s="1"/>
  <c r="O344" i="7" s="1"/>
  <c r="O345" i="7" s="1"/>
  <c r="O346" i="7" s="1"/>
  <c r="O347" i="7" s="1"/>
  <c r="O348" i="7" s="1"/>
  <c r="O349" i="7" s="1"/>
  <c r="O350" i="7" s="1"/>
  <c r="O351" i="7" s="1"/>
  <c r="O352" i="7" s="1"/>
  <c r="K173" i="7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W163" i="7"/>
  <c r="W164" i="7" s="1"/>
  <c r="W165" i="7" s="1"/>
  <c r="W166" i="7" s="1"/>
  <c r="W167" i="7" s="1"/>
  <c r="W168" i="7" s="1"/>
  <c r="W169" i="7" s="1"/>
  <c r="W170" i="7" s="1"/>
  <c r="W171" i="7" s="1"/>
  <c r="W416" i="7"/>
  <c r="W417" i="7" s="1"/>
  <c r="W418" i="7" s="1"/>
  <c r="W419" i="7" s="1"/>
  <c r="W420" i="7" s="1"/>
  <c r="W421" i="7" s="1"/>
  <c r="W422" i="7" s="1"/>
  <c r="W423" i="7" s="1"/>
  <c r="W424" i="7" s="1"/>
  <c r="W425" i="7" s="1"/>
  <c r="W426" i="7" s="1"/>
  <c r="W427" i="7" s="1"/>
  <c r="W428" i="7" s="1"/>
  <c r="W429" i="7" s="1"/>
  <c r="W430" i="7" s="1"/>
  <c r="W431" i="7" s="1"/>
  <c r="W432" i="7" s="1"/>
  <c r="W433" i="7" s="1"/>
  <c r="W434" i="7" s="1"/>
  <c r="W435" i="7" s="1"/>
  <c r="W436" i="7" s="1"/>
  <c r="W437" i="7" s="1"/>
  <c r="W438" i="7" s="1"/>
  <c r="W439" i="7" s="1"/>
  <c r="W440" i="7" s="1"/>
  <c r="W441" i="7" s="1"/>
  <c r="W442" i="7" s="1"/>
  <c r="W443" i="7" s="1"/>
  <c r="W444" i="7" s="1"/>
  <c r="C173" i="7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S782" i="7"/>
  <c r="S783" i="7" s="1"/>
  <c r="S784" i="7" s="1"/>
  <c r="S785" i="7" s="1"/>
  <c r="S786" i="7" s="1"/>
  <c r="S787" i="7" s="1"/>
  <c r="S788" i="7" s="1"/>
  <c r="S789" i="7" s="1"/>
  <c r="S790" i="7" s="1"/>
  <c r="S791" i="7" s="1"/>
  <c r="S792" i="7" s="1"/>
  <c r="S793" i="7" s="1"/>
  <c r="S794" i="7" s="1"/>
  <c r="S795" i="7" s="1"/>
  <c r="S796" i="7" s="1"/>
  <c r="S797" i="7" s="1"/>
  <c r="S798" i="7" s="1"/>
  <c r="S799" i="7" s="1"/>
  <c r="S800" i="7" s="1"/>
  <c r="S801" i="7" s="1"/>
  <c r="S802" i="7" s="1"/>
  <c r="S803" i="7" s="1"/>
  <c r="S804" i="7" s="1"/>
  <c r="S805" i="7" s="1"/>
  <c r="S806" i="7" s="1"/>
  <c r="S807" i="7" s="1"/>
  <c r="S808" i="7" s="1"/>
  <c r="S809" i="7" s="1"/>
  <c r="S810" i="7" s="1"/>
  <c r="S811" i="7" s="1"/>
  <c r="S812" i="7" s="1"/>
  <c r="S813" i="7" s="1"/>
  <c r="S814" i="7" s="1"/>
  <c r="S815" i="7" s="1"/>
  <c r="S816" i="7" s="1"/>
  <c r="S817" i="7" s="1"/>
  <c r="S818" i="7" s="1"/>
  <c r="S819" i="7" s="1"/>
  <c r="S820" i="7" s="1"/>
  <c r="S821" i="7" s="1"/>
  <c r="S822" i="7" s="1"/>
  <c r="S823" i="7" s="1"/>
  <c r="S824" i="7" s="1"/>
  <c r="S825" i="7" s="1"/>
  <c r="S826" i="7" s="1"/>
  <c r="S827" i="7" s="1"/>
  <c r="S828" i="7" s="1"/>
  <c r="S829" i="7" s="1"/>
  <c r="S830" i="7" s="1"/>
  <c r="S831" i="7" s="1"/>
  <c r="S832" i="7" s="1"/>
  <c r="S833" i="7" s="1"/>
  <c r="S834" i="7" s="1"/>
  <c r="S835" i="7" s="1"/>
  <c r="S836" i="7" s="1"/>
  <c r="S837" i="7" s="1"/>
  <c r="S838" i="7" s="1"/>
  <c r="S839" i="7" s="1"/>
  <c r="S840" i="7" s="1"/>
  <c r="S841" i="7" s="1"/>
  <c r="S842" i="7" s="1"/>
  <c r="S843" i="7" s="1"/>
  <c r="S844" i="7" s="1"/>
  <c r="S845" i="7" s="1"/>
  <c r="S846" i="7" s="1"/>
  <c r="S847" i="7" s="1"/>
  <c r="S848" i="7" s="1"/>
  <c r="S849" i="7" s="1"/>
  <c r="S850" i="7" s="1"/>
  <c r="S851" i="7" s="1"/>
  <c r="S852" i="7" s="1"/>
  <c r="S853" i="7" s="1"/>
  <c r="S854" i="7" s="1"/>
  <c r="S855" i="7" s="1"/>
  <c r="S856" i="7" s="1"/>
  <c r="S857" i="7" s="1"/>
  <c r="S858" i="7" s="1"/>
  <c r="S859" i="7" s="1"/>
  <c r="S860" i="7" s="1"/>
  <c r="S861" i="7" s="1"/>
  <c r="S862" i="7" s="1"/>
  <c r="S863" i="7" s="1"/>
  <c r="S864" i="7" s="1"/>
  <c r="S865" i="7" s="1"/>
  <c r="S866" i="7" s="1"/>
  <c r="S867" i="7" s="1"/>
  <c r="S868" i="7" s="1"/>
  <c r="S869" i="7" s="1"/>
  <c r="S870" i="7" s="1"/>
  <c r="S871" i="7" s="1"/>
  <c r="S598" i="7"/>
  <c r="S599" i="7" s="1"/>
  <c r="S600" i="7" s="1"/>
  <c r="S601" i="7" s="1"/>
  <c r="S602" i="7" s="1"/>
  <c r="S603" i="7" s="1"/>
  <c r="S604" i="7" s="1"/>
  <c r="S605" i="7" s="1"/>
  <c r="S606" i="7" s="1"/>
  <c r="S607" i="7" s="1"/>
  <c r="S608" i="7" s="1"/>
  <c r="S609" i="7" s="1"/>
  <c r="S610" i="7" s="1"/>
  <c r="S611" i="7" s="1"/>
  <c r="S612" i="7" s="1"/>
  <c r="S613" i="7" s="1"/>
  <c r="S614" i="7" s="1"/>
  <c r="S615" i="7" s="1"/>
  <c r="S616" i="7" s="1"/>
  <c r="S617" i="7" s="1"/>
  <c r="S618" i="7" s="1"/>
  <c r="S619" i="7" s="1"/>
  <c r="S620" i="7" s="1"/>
  <c r="S621" i="7" s="1"/>
  <c r="S622" i="7" s="1"/>
  <c r="S623" i="7" s="1"/>
  <c r="S624" i="7" s="1"/>
  <c r="S625" i="7" s="1"/>
  <c r="S626" i="7" s="1"/>
  <c r="S627" i="7" s="1"/>
  <c r="S628" i="7" s="1"/>
  <c r="S629" i="7" s="1"/>
  <c r="S630" i="7" s="1"/>
  <c r="S631" i="7" s="1"/>
  <c r="S632" i="7" s="1"/>
  <c r="S633" i="7" s="1"/>
  <c r="S634" i="7" s="1"/>
  <c r="S635" i="7" s="1"/>
  <c r="S636" i="7" s="1"/>
  <c r="S637" i="7" s="1"/>
  <c r="S638" i="7" s="1"/>
  <c r="S639" i="7" s="1"/>
  <c r="S640" i="7" s="1"/>
  <c r="S641" i="7" s="1"/>
  <c r="S642" i="7" s="1"/>
  <c r="S643" i="7" s="1"/>
  <c r="S644" i="7" s="1"/>
  <c r="S645" i="7" s="1"/>
  <c r="S646" i="7" s="1"/>
  <c r="S647" i="7" s="1"/>
  <c r="S648" i="7" s="1"/>
  <c r="S649" i="7" s="1"/>
  <c r="S650" i="7" s="1"/>
  <c r="S651" i="7" s="1"/>
  <c r="S652" i="7" s="1"/>
  <c r="S653" i="7" s="1"/>
  <c r="S654" i="7" s="1"/>
  <c r="S655" i="7" s="1"/>
  <c r="S656" i="7" s="1"/>
  <c r="S657" i="7" s="1"/>
  <c r="S658" i="7" s="1"/>
  <c r="S659" i="7" s="1"/>
  <c r="S660" i="7" s="1"/>
  <c r="S661" i="7" s="1"/>
  <c r="S662" i="7" s="1"/>
  <c r="S663" i="7" s="1"/>
  <c r="S664" i="7" s="1"/>
  <c r="S665" i="7" s="1"/>
  <c r="S666" i="7" s="1"/>
  <c r="S667" i="7" s="1"/>
  <c r="S668" i="7" s="1"/>
  <c r="S669" i="7" s="1"/>
  <c r="S670" i="7" s="1"/>
  <c r="S671" i="7" s="1"/>
  <c r="S672" i="7" s="1"/>
  <c r="S673" i="7" s="1"/>
  <c r="S674" i="7" s="1"/>
  <c r="S675" i="7" s="1"/>
  <c r="S676" i="7" s="1"/>
  <c r="S677" i="7" s="1"/>
  <c r="S678" i="7" s="1"/>
  <c r="S679" i="7" s="1"/>
  <c r="S680" i="7" s="1"/>
  <c r="S681" i="7" s="1"/>
  <c r="S682" i="7" s="1"/>
  <c r="S683" i="7" s="1"/>
  <c r="S684" i="7" s="1"/>
  <c r="S685" i="7" s="1"/>
  <c r="S686" i="7" s="1"/>
  <c r="S687" i="7" s="1"/>
  <c r="S688" i="7" s="1"/>
  <c r="S263" i="7"/>
  <c r="S264" i="7" s="1"/>
  <c r="S265" i="7" s="1"/>
  <c r="S266" i="7" s="1"/>
  <c r="S267" i="7" s="1"/>
  <c r="S268" i="7" s="1"/>
  <c r="S269" i="7" s="1"/>
  <c r="S270" i="7" s="1"/>
  <c r="S271" i="7" s="1"/>
  <c r="S272" i="7" s="1"/>
  <c r="S273" i="7" s="1"/>
  <c r="S274" i="7" s="1"/>
  <c r="S275" i="7" s="1"/>
  <c r="S276" i="7" s="1"/>
  <c r="S277" i="7" s="1"/>
  <c r="S278" i="7" s="1"/>
  <c r="S279" i="7" s="1"/>
  <c r="S280" i="7" s="1"/>
  <c r="S281" i="7" s="1"/>
  <c r="S282" i="7" s="1"/>
  <c r="S283" i="7" s="1"/>
  <c r="S284" i="7" s="1"/>
  <c r="S285" i="7" s="1"/>
  <c r="S286" i="7" s="1"/>
  <c r="S287" i="7" s="1"/>
  <c r="S288" i="7" s="1"/>
  <c r="S289" i="7" s="1"/>
  <c r="S290" i="7" s="1"/>
  <c r="S291" i="7" s="1"/>
  <c r="O782" i="7"/>
  <c r="O783" i="7" s="1"/>
  <c r="O784" i="7" s="1"/>
  <c r="O785" i="7" s="1"/>
  <c r="O786" i="7" s="1"/>
  <c r="O787" i="7" s="1"/>
  <c r="O788" i="7" s="1"/>
  <c r="O789" i="7" s="1"/>
  <c r="O790" i="7" s="1"/>
  <c r="O791" i="7" s="1"/>
  <c r="O792" i="7" s="1"/>
  <c r="O793" i="7" s="1"/>
  <c r="O794" i="7" s="1"/>
  <c r="O795" i="7" s="1"/>
  <c r="O796" i="7" s="1"/>
  <c r="O797" i="7" s="1"/>
  <c r="O798" i="7" s="1"/>
  <c r="O799" i="7" s="1"/>
  <c r="O800" i="7" s="1"/>
  <c r="O801" i="7" s="1"/>
  <c r="O802" i="7" s="1"/>
  <c r="O803" i="7" s="1"/>
  <c r="O804" i="7" s="1"/>
  <c r="O805" i="7" s="1"/>
  <c r="O806" i="7" s="1"/>
  <c r="O807" i="7" s="1"/>
  <c r="O808" i="7" s="1"/>
  <c r="O809" i="7" s="1"/>
  <c r="O810" i="7" s="1"/>
  <c r="O811" i="7" s="1"/>
  <c r="O812" i="7" s="1"/>
  <c r="O813" i="7" s="1"/>
  <c r="O814" i="7" s="1"/>
  <c r="O815" i="7" s="1"/>
  <c r="O816" i="7" s="1"/>
  <c r="O817" i="7" s="1"/>
  <c r="O818" i="7" s="1"/>
  <c r="O819" i="7" s="1"/>
  <c r="O820" i="7" s="1"/>
  <c r="O821" i="7" s="1"/>
  <c r="O822" i="7" s="1"/>
  <c r="O823" i="7" s="1"/>
  <c r="O824" i="7" s="1"/>
  <c r="O825" i="7" s="1"/>
  <c r="O826" i="7" s="1"/>
  <c r="O827" i="7" s="1"/>
  <c r="O828" i="7" s="1"/>
  <c r="O829" i="7" s="1"/>
  <c r="O830" i="7" s="1"/>
  <c r="O831" i="7" s="1"/>
  <c r="O832" i="7" s="1"/>
  <c r="O833" i="7" s="1"/>
  <c r="O834" i="7" s="1"/>
  <c r="O835" i="7" s="1"/>
  <c r="O836" i="7" s="1"/>
  <c r="O837" i="7" s="1"/>
  <c r="O838" i="7" s="1"/>
  <c r="O839" i="7" s="1"/>
  <c r="O840" i="7" s="1"/>
  <c r="O841" i="7" s="1"/>
  <c r="O842" i="7" s="1"/>
  <c r="O843" i="7" s="1"/>
  <c r="O844" i="7" s="1"/>
  <c r="O845" i="7" s="1"/>
  <c r="O846" i="7" s="1"/>
  <c r="O847" i="7" s="1"/>
  <c r="O848" i="7" s="1"/>
  <c r="O849" i="7" s="1"/>
  <c r="O850" i="7" s="1"/>
  <c r="O851" i="7" s="1"/>
  <c r="O852" i="7" s="1"/>
  <c r="O853" i="7" s="1"/>
  <c r="O854" i="7" s="1"/>
  <c r="O855" i="7" s="1"/>
  <c r="O856" i="7" s="1"/>
  <c r="O857" i="7" s="1"/>
  <c r="O858" i="7" s="1"/>
  <c r="O859" i="7" s="1"/>
  <c r="O860" i="7" s="1"/>
  <c r="O861" i="7" s="1"/>
  <c r="O862" i="7" s="1"/>
  <c r="O863" i="7" s="1"/>
  <c r="O864" i="7" s="1"/>
  <c r="O865" i="7" s="1"/>
  <c r="O866" i="7" s="1"/>
  <c r="O867" i="7" s="1"/>
  <c r="O868" i="7" s="1"/>
  <c r="O869" i="7" s="1"/>
  <c r="O870" i="7" s="1"/>
  <c r="O871" i="7" s="1"/>
  <c r="K690" i="7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W173" i="7"/>
  <c r="W174" i="7" s="1"/>
  <c r="W175" i="7" s="1"/>
  <c r="W176" i="7" s="1"/>
  <c r="W177" i="7" s="1"/>
  <c r="W178" i="7" s="1"/>
  <c r="W179" i="7" s="1"/>
  <c r="W180" i="7" s="1"/>
  <c r="W181" i="7" s="1"/>
  <c r="W182" i="7" s="1"/>
  <c r="W183" i="7" s="1"/>
  <c r="W184" i="7" s="1"/>
  <c r="W185" i="7" s="1"/>
  <c r="W186" i="7" s="1"/>
  <c r="W187" i="7" s="1"/>
  <c r="W188" i="7" s="1"/>
  <c r="W189" i="7" s="1"/>
  <c r="W190" i="7" s="1"/>
  <c r="W191" i="7" s="1"/>
  <c r="W192" i="7" s="1"/>
  <c r="W193" i="7" s="1"/>
  <c r="W194" i="7" s="1"/>
  <c r="W195" i="7" s="1"/>
  <c r="W196" i="7" s="1"/>
  <c r="W197" i="7" s="1"/>
  <c r="W198" i="7" s="1"/>
  <c r="W199" i="7" s="1"/>
  <c r="W200" i="7" s="1"/>
  <c r="W201" i="7" s="1"/>
  <c r="W202" i="7" s="1"/>
  <c r="W385" i="7"/>
  <c r="W386" i="7" s="1"/>
  <c r="W387" i="7" s="1"/>
  <c r="W388" i="7" s="1"/>
  <c r="W389" i="7" s="1"/>
  <c r="W390" i="7" s="1"/>
  <c r="W391" i="7" s="1"/>
  <c r="W392" i="7" s="1"/>
  <c r="W393" i="7" s="1"/>
  <c r="W394" i="7" s="1"/>
  <c r="W395" i="7" s="1"/>
  <c r="W396" i="7" s="1"/>
  <c r="W397" i="7" s="1"/>
  <c r="W398" i="7" s="1"/>
  <c r="W399" i="7" s="1"/>
  <c r="W400" i="7" s="1"/>
  <c r="W401" i="7" s="1"/>
  <c r="W402" i="7" s="1"/>
  <c r="W403" i="7" s="1"/>
  <c r="W404" i="7" s="1"/>
  <c r="W405" i="7" s="1"/>
  <c r="W406" i="7" s="1"/>
  <c r="W407" i="7" s="1"/>
  <c r="W408" i="7" s="1"/>
  <c r="W409" i="7" s="1"/>
  <c r="W410" i="7" s="1"/>
  <c r="W411" i="7" s="1"/>
  <c r="W412" i="7" s="1"/>
  <c r="W413" i="7" s="1"/>
  <c r="W414" i="7" s="1"/>
  <c r="G301" i="7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AC9" i="7"/>
  <c r="AA9" i="7"/>
  <c r="AB9" i="7"/>
  <c r="AA7" i="7"/>
  <c r="AC7" i="7"/>
  <c r="AB7" i="7"/>
  <c r="S11" i="3"/>
  <c r="AA11" i="7" l="1"/>
  <c r="AB11" i="7"/>
  <c r="AC11" i="7"/>
  <c r="AC10" i="7"/>
  <c r="AA10" i="7"/>
  <c r="AB10" i="7"/>
  <c r="AA8" i="7"/>
  <c r="AB8" i="7"/>
  <c r="AC8" i="7"/>
  <c r="AC11" i="8"/>
  <c r="D28" i="34" a="1"/>
  <c r="D28" i="34" s="1"/>
  <c r="D51" i="34"/>
  <c r="D53" i="34"/>
  <c r="E53" i="34" s="1"/>
  <c r="G3" i="34"/>
  <c r="H3" i="34"/>
  <c r="J3" i="34"/>
  <c r="K3" i="34"/>
  <c r="L3" i="34"/>
  <c r="N3" i="34"/>
  <c r="G4" i="34"/>
  <c r="H4" i="34"/>
  <c r="K4" i="34"/>
  <c r="P9" i="34"/>
  <c r="E10" i="34"/>
  <c r="L10" i="34"/>
  <c r="P10" i="34"/>
  <c r="P11" i="34"/>
  <c r="E12" i="34"/>
  <c r="J12" i="34"/>
  <c r="M13" i="34"/>
  <c r="M14" i="34"/>
  <c r="O14" i="34"/>
  <c r="P14" i="34"/>
  <c r="E15" i="34"/>
  <c r="E17" i="34"/>
  <c r="E18" i="34"/>
  <c r="L18" i="34"/>
  <c r="M18" i="34"/>
  <c r="P18" i="34"/>
  <c r="E19" i="34"/>
  <c r="M19" i="34"/>
  <c r="E20" i="34"/>
  <c r="B22" i="34"/>
  <c r="D23" i="34"/>
  <c r="C25" i="34"/>
  <c r="J4" i="34" l="1"/>
  <c r="L4" i="34" s="1"/>
  <c r="N4" i="34"/>
  <c r="E15" i="1" l="1"/>
  <c r="J10" i="3" l="1"/>
  <c r="J12" i="3" s="1"/>
  <c r="L10" i="1" l="1"/>
  <c r="A39" i="33" l="1"/>
  <c r="A40" i="33"/>
  <c r="A36" i="33"/>
  <c r="A37" i="33"/>
  <c r="A30" i="33"/>
  <c r="A27" i="33"/>
  <c r="A24" i="33"/>
  <c r="A21" i="33"/>
  <c r="A18" i="33"/>
  <c r="A15" i="33"/>
  <c r="A12" i="33"/>
  <c r="A33" i="33"/>
  <c r="A34" i="33"/>
  <c r="C14" i="24"/>
  <c r="C14" i="30"/>
  <c r="C14" i="29"/>
  <c r="C14" i="27"/>
  <c r="C14" i="26"/>
  <c r="C14" i="25"/>
  <c r="C14" i="32"/>
  <c r="C13" i="23"/>
  <c r="C14" i="22"/>
  <c r="C14" i="21"/>
  <c r="C14" i="20"/>
  <c r="C14" i="18"/>
  <c r="D14" i="17"/>
  <c r="A9" i="33"/>
  <c r="A6" i="33"/>
  <c r="I3" i="17"/>
  <c r="A3" i="33"/>
  <c r="A17" i="32"/>
  <c r="A16" i="32"/>
  <c r="C13" i="32"/>
  <c r="C12" i="32"/>
  <c r="C11" i="32"/>
  <c r="C10" i="32"/>
  <c r="C9" i="32"/>
  <c r="C8" i="32"/>
  <c r="C7" i="32"/>
  <c r="C6" i="32"/>
  <c r="C5" i="32"/>
  <c r="C4" i="32"/>
  <c r="A17" i="30"/>
  <c r="A16" i="30"/>
  <c r="C13" i="30"/>
  <c r="C12" i="30"/>
  <c r="C11" i="30"/>
  <c r="C10" i="30"/>
  <c r="C9" i="30"/>
  <c r="C8" i="30"/>
  <c r="C7" i="30"/>
  <c r="C6" i="30"/>
  <c r="C5" i="30"/>
  <c r="C4" i="30"/>
  <c r="A17" i="29"/>
  <c r="A16" i="29"/>
  <c r="C13" i="29"/>
  <c r="C12" i="29"/>
  <c r="C11" i="29"/>
  <c r="C10" i="29"/>
  <c r="C9" i="29"/>
  <c r="C8" i="29"/>
  <c r="C7" i="29"/>
  <c r="C6" i="29"/>
  <c r="C5" i="29"/>
  <c r="C4" i="29"/>
  <c r="A17" i="27"/>
  <c r="A16" i="27"/>
  <c r="C13" i="27"/>
  <c r="C12" i="27"/>
  <c r="C11" i="27"/>
  <c r="C10" i="27"/>
  <c r="C9" i="27"/>
  <c r="C8" i="27"/>
  <c r="C7" i="27"/>
  <c r="C6" i="27"/>
  <c r="C5" i="27"/>
  <c r="C4" i="27"/>
  <c r="A17" i="26"/>
  <c r="A16" i="26"/>
  <c r="C13" i="26"/>
  <c r="C12" i="26"/>
  <c r="C11" i="26"/>
  <c r="C10" i="26"/>
  <c r="C9" i="26"/>
  <c r="C8" i="26"/>
  <c r="C7" i="26"/>
  <c r="C6" i="26"/>
  <c r="C5" i="26"/>
  <c r="C4" i="26"/>
  <c r="A17" i="25"/>
  <c r="A16" i="25"/>
  <c r="C13" i="25"/>
  <c r="C12" i="25"/>
  <c r="C11" i="25"/>
  <c r="C10" i="25"/>
  <c r="C9" i="25"/>
  <c r="C8" i="25"/>
  <c r="C7" i="25"/>
  <c r="C6" i="25"/>
  <c r="C5" i="25"/>
  <c r="C4" i="25"/>
  <c r="A17" i="24"/>
  <c r="A16" i="24"/>
  <c r="C13" i="24"/>
  <c r="C12" i="24"/>
  <c r="C11" i="24"/>
  <c r="C10" i="24"/>
  <c r="C9" i="24"/>
  <c r="C8" i="24"/>
  <c r="C7" i="24"/>
  <c r="C6" i="24"/>
  <c r="C5" i="24"/>
  <c r="C4" i="24"/>
  <c r="A17" i="23"/>
  <c r="A16" i="23"/>
  <c r="C14" i="23"/>
  <c r="C12" i="23"/>
  <c r="C11" i="23"/>
  <c r="C10" i="23"/>
  <c r="C9" i="23"/>
  <c r="C8" i="23"/>
  <c r="C7" i="23"/>
  <c r="C6" i="23"/>
  <c r="C5" i="23"/>
  <c r="C4" i="23"/>
  <c r="A17" i="22"/>
  <c r="A16" i="22"/>
  <c r="C13" i="22"/>
  <c r="C12" i="22"/>
  <c r="C11" i="22"/>
  <c r="C10" i="22"/>
  <c r="C9" i="22"/>
  <c r="C8" i="22"/>
  <c r="C7" i="22"/>
  <c r="C6" i="22"/>
  <c r="C5" i="22"/>
  <c r="C4" i="22"/>
  <c r="A17" i="21"/>
  <c r="A16" i="21"/>
  <c r="C13" i="21"/>
  <c r="C12" i="21"/>
  <c r="C11" i="21"/>
  <c r="C10" i="21"/>
  <c r="C9" i="21"/>
  <c r="C8" i="21"/>
  <c r="C7" i="21"/>
  <c r="C6" i="21"/>
  <c r="C5" i="21"/>
  <c r="C4" i="21"/>
  <c r="A17" i="20"/>
  <c r="A16" i="20"/>
  <c r="C13" i="20"/>
  <c r="C12" i="20"/>
  <c r="C11" i="20"/>
  <c r="C10" i="20"/>
  <c r="C9" i="20"/>
  <c r="C8" i="20"/>
  <c r="C7" i="20"/>
  <c r="C6" i="20"/>
  <c r="C5" i="20"/>
  <c r="C4" i="20"/>
  <c r="A17" i="18"/>
  <c r="A16" i="18"/>
  <c r="C13" i="18"/>
  <c r="C12" i="18"/>
  <c r="C11" i="18"/>
  <c r="C10" i="18"/>
  <c r="C9" i="18"/>
  <c r="C8" i="18"/>
  <c r="C7" i="18"/>
  <c r="C6" i="18"/>
  <c r="C5" i="18"/>
  <c r="C4" i="18"/>
  <c r="A17" i="17"/>
  <c r="A16" i="17"/>
  <c r="D13" i="17"/>
  <c r="D12" i="17"/>
  <c r="D11" i="17"/>
  <c r="D10" i="17"/>
  <c r="D9" i="17"/>
  <c r="D8" i="17"/>
  <c r="D7" i="17"/>
  <c r="D6" i="17"/>
  <c r="D5" i="17"/>
  <c r="D4" i="17"/>
  <c r="C11" i="16"/>
  <c r="C6" i="16"/>
  <c r="C13" i="16"/>
  <c r="C10" i="16"/>
  <c r="C5" i="16"/>
  <c r="C7" i="16"/>
  <c r="C8" i="16"/>
  <c r="C9" i="16"/>
  <c r="C12" i="16"/>
  <c r="C14" i="16"/>
  <c r="A2" i="2" a="1"/>
  <c r="C1" i="3" l="1"/>
  <c r="A2" i="2"/>
  <c r="A4" i="23" a="1"/>
  <c r="A4" i="23" s="1"/>
  <c r="A4" i="18" a="1"/>
  <c r="A4" i="18" s="1"/>
  <c r="A4" i="24" a="1"/>
  <c r="A4" i="29" a="1"/>
  <c r="A4" i="29" s="1"/>
  <c r="A4" i="20" a="1"/>
  <c r="A4" i="20" s="1"/>
  <c r="A4" i="22" a="1"/>
  <c r="A4" i="22" s="1"/>
  <c r="A4" i="27" a="1"/>
  <c r="A4" i="27" s="1"/>
  <c r="A4" i="21" a="1"/>
  <c r="A4" i="21" s="1"/>
  <c r="A4" i="17" a="1"/>
  <c r="A4" i="17" s="1"/>
  <c r="A4" i="32" a="1"/>
  <c r="A4" i="32" s="1"/>
  <c r="A4" i="25" a="1"/>
  <c r="A4" i="25" s="1"/>
  <c r="A4" i="30" a="1"/>
  <c r="A4" i="30" s="1"/>
  <c r="A4" i="26" a="1"/>
  <c r="A4" i="26" s="1"/>
  <c r="C2" i="34" l="1"/>
  <c r="C3" i="3"/>
  <c r="B16" i="25"/>
  <c r="B16" i="22"/>
  <c r="B16" i="18"/>
  <c r="B16" i="23"/>
  <c r="B16" i="32"/>
  <c r="B16" i="20"/>
  <c r="B16" i="29"/>
  <c r="B16" i="27"/>
  <c r="B16" i="24"/>
  <c r="B16" i="30"/>
  <c r="B16" i="26"/>
  <c r="B16" i="21"/>
  <c r="B16" i="17"/>
  <c r="C17" i="18"/>
  <c r="C17" i="21"/>
  <c r="C17" i="32"/>
  <c r="C17" i="30"/>
  <c r="C17" i="29"/>
  <c r="C17" i="27"/>
  <c r="C17" i="25"/>
  <c r="C17" i="24"/>
  <c r="C17" i="17"/>
  <c r="C17" i="26"/>
  <c r="C17" i="23"/>
  <c r="C17" i="20"/>
  <c r="C17" i="22"/>
  <c r="B17" i="17"/>
  <c r="B17" i="30"/>
  <c r="B17" i="21"/>
  <c r="B17" i="26"/>
  <c r="B17" i="27"/>
  <c r="B17" i="20"/>
  <c r="B17" i="32"/>
  <c r="B17" i="24"/>
  <c r="B17" i="23"/>
  <c r="B17" i="29"/>
  <c r="B17" i="25"/>
  <c r="B17" i="22"/>
  <c r="B17" i="18"/>
  <c r="C4" i="3"/>
  <c r="C4" i="34"/>
  <c r="E35" i="34" s="1"/>
  <c r="C6" i="34"/>
  <c r="C16" i="29"/>
  <c r="B8" i="29" s="1"/>
  <c r="C16" i="18"/>
  <c r="B13" i="18" s="1"/>
  <c r="C16" i="25"/>
  <c r="B13" i="25" s="1"/>
  <c r="C16" i="22"/>
  <c r="B13" i="22" s="1"/>
  <c r="C16" i="32"/>
  <c r="B13" i="32" s="1"/>
  <c r="C16" i="21"/>
  <c r="E5" i="21" s="1"/>
  <c r="C16" i="20"/>
  <c r="B13" i="20" s="1"/>
  <c r="C16" i="24"/>
  <c r="B13" i="24" s="1"/>
  <c r="C16" i="23"/>
  <c r="B14" i="23" s="1"/>
  <c r="C16" i="27"/>
  <c r="B13" i="27" s="1"/>
  <c r="C16" i="17"/>
  <c r="C10" i="17" s="1"/>
  <c r="C16" i="30"/>
  <c r="B13" i="30" s="1"/>
  <c r="C16" i="26"/>
  <c r="B13" i="26" s="1"/>
  <c r="E9" i="34"/>
  <c r="L9" i="34"/>
  <c r="L17" i="34"/>
  <c r="L19" i="34" s="1"/>
  <c r="F7" i="33"/>
  <c r="A4" i="24"/>
  <c r="E7" i="21" l="1"/>
  <c r="E12" i="20"/>
  <c r="B12" i="20"/>
  <c r="D8" i="21"/>
  <c r="D6" i="20"/>
  <c r="B11" i="24"/>
  <c r="D9" i="20"/>
  <c r="E8" i="20"/>
  <c r="B6" i="20"/>
  <c r="B5" i="20"/>
  <c r="B5" i="32"/>
  <c r="E9" i="21"/>
  <c r="E4" i="21"/>
  <c r="E12" i="32"/>
  <c r="E7" i="32"/>
  <c r="E4" i="23"/>
  <c r="D12" i="20"/>
  <c r="E4" i="20"/>
  <c r="B7" i="20"/>
  <c r="B6" i="23"/>
  <c r="E6" i="20"/>
  <c r="B14" i="21"/>
  <c r="D13" i="20"/>
  <c r="E4" i="24"/>
  <c r="D7" i="20"/>
  <c r="D8" i="20"/>
  <c r="E11" i="20"/>
  <c r="D10" i="20"/>
  <c r="E7" i="20"/>
  <c r="E9" i="20"/>
  <c r="E6" i="23"/>
  <c r="B10" i="20"/>
  <c r="B14" i="20"/>
  <c r="D9" i="21"/>
  <c r="B11" i="25"/>
  <c r="B11" i="22"/>
  <c r="E10" i="24"/>
  <c r="E13" i="21"/>
  <c r="E10" i="23"/>
  <c r="B14" i="25"/>
  <c r="B4" i="32"/>
  <c r="D5" i="32"/>
  <c r="B11" i="20"/>
  <c r="B7" i="24"/>
  <c r="E5" i="24"/>
  <c r="D4" i="20"/>
  <c r="D5" i="22"/>
  <c r="E4" i="32"/>
  <c r="D9" i="25"/>
  <c r="E10" i="27"/>
  <c r="D8" i="23"/>
  <c r="D6" i="24"/>
  <c r="E12" i="24"/>
  <c r="D14" i="20"/>
  <c r="E10" i="20"/>
  <c r="D11" i="20"/>
  <c r="D7" i="24"/>
  <c r="E6" i="24"/>
  <c r="E5" i="20"/>
  <c r="D4" i="21"/>
  <c r="B8" i="20"/>
  <c r="B10" i="21"/>
  <c r="B4" i="24"/>
  <c r="B8" i="24"/>
  <c r="E4" i="27"/>
  <c r="B8" i="27"/>
  <c r="E14" i="20"/>
  <c r="E13" i="24"/>
  <c r="E14" i="23"/>
  <c r="D6" i="23"/>
  <c r="D7" i="23"/>
  <c r="B9" i="20"/>
  <c r="D5" i="20"/>
  <c r="E7" i="22"/>
  <c r="D11" i="22"/>
  <c r="B10" i="22"/>
  <c r="D8" i="22"/>
  <c r="D4" i="22"/>
  <c r="D9" i="32"/>
  <c r="D11" i="23"/>
  <c r="B12" i="22"/>
  <c r="D13" i="22"/>
  <c r="D4" i="32"/>
  <c r="E12" i="23"/>
  <c r="D13" i="32"/>
  <c r="E9" i="22"/>
  <c r="B5" i="30"/>
  <c r="E10" i="22"/>
  <c r="B7" i="32"/>
  <c r="E10" i="21"/>
  <c r="E8" i="21"/>
  <c r="D11" i="21"/>
  <c r="E6" i="21"/>
  <c r="D7" i="32"/>
  <c r="B5" i="21"/>
  <c r="B9" i="21"/>
  <c r="E4" i="22"/>
  <c r="D13" i="21"/>
  <c r="B11" i="23"/>
  <c r="D6" i="21"/>
  <c r="E11" i="32"/>
  <c r="E6" i="32"/>
  <c r="D7" i="21"/>
  <c r="D13" i="25"/>
  <c r="E14" i="21"/>
  <c r="B12" i="21"/>
  <c r="B8" i="21"/>
  <c r="D11" i="32"/>
  <c r="D12" i="30"/>
  <c r="B8" i="32"/>
  <c r="B12" i="30"/>
  <c r="B6" i="21"/>
  <c r="B5" i="22"/>
  <c r="D12" i="21"/>
  <c r="B4" i="21"/>
  <c r="B13" i="21"/>
  <c r="D10" i="21"/>
  <c r="D14" i="21"/>
  <c r="E12" i="21"/>
  <c r="B11" i="21"/>
  <c r="B7" i="21"/>
  <c r="E11" i="21"/>
  <c r="D5" i="21"/>
  <c r="B6" i="22"/>
  <c r="E8" i="25"/>
  <c r="D7" i="22"/>
  <c r="B10" i="25"/>
  <c r="E4" i="25"/>
  <c r="E6" i="22"/>
  <c r="B10" i="30"/>
  <c r="E5" i="22"/>
  <c r="E8" i="22"/>
  <c r="D11" i="30"/>
  <c r="E9" i="25"/>
  <c r="B8" i="22"/>
  <c r="E11" i="25"/>
  <c r="B4" i="22"/>
  <c r="B7" i="22"/>
  <c r="B12" i="32"/>
  <c r="E5" i="32"/>
  <c r="B14" i="32"/>
  <c r="D14" i="30"/>
  <c r="D6" i="22"/>
  <c r="B8" i="25"/>
  <c r="D6" i="25"/>
  <c r="E5" i="23"/>
  <c r="B14" i="30"/>
  <c r="B9" i="32"/>
  <c r="D10" i="22"/>
  <c r="B14" i="22"/>
  <c r="D14" i="22"/>
  <c r="E11" i="22"/>
  <c r="D10" i="25"/>
  <c r="E4" i="26"/>
  <c r="E10" i="30"/>
  <c r="E13" i="22"/>
  <c r="E14" i="32"/>
  <c r="D8" i="24"/>
  <c r="D11" i="25"/>
  <c r="D12" i="22"/>
  <c r="E14" i="22"/>
  <c r="B6" i="25"/>
  <c r="B10" i="23"/>
  <c r="E13" i="20"/>
  <c r="D10" i="26"/>
  <c r="B4" i="20"/>
  <c r="B9" i="22"/>
  <c r="D5" i="24"/>
  <c r="B8" i="30"/>
  <c r="D8" i="32"/>
  <c r="D5" i="30"/>
  <c r="D4" i="25"/>
  <c r="E12" i="22"/>
  <c r="D9" i="22"/>
  <c r="D12" i="25"/>
  <c r="B4" i="30"/>
  <c r="E12" i="30"/>
  <c r="B13" i="17"/>
  <c r="D4" i="30"/>
  <c r="E6" i="29"/>
  <c r="B10" i="29"/>
  <c r="E7" i="26"/>
  <c r="E4" i="30"/>
  <c r="B5" i="24"/>
  <c r="E7" i="24"/>
  <c r="E5" i="30"/>
  <c r="E6" i="30"/>
  <c r="B7" i="30"/>
  <c r="D10" i="30"/>
  <c r="E8" i="30"/>
  <c r="D11" i="18"/>
  <c r="E4" i="18"/>
  <c r="D13" i="29"/>
  <c r="B11" i="26"/>
  <c r="B5" i="26"/>
  <c r="D12" i="26"/>
  <c r="E9" i="24"/>
  <c r="E9" i="30"/>
  <c r="B6" i="24"/>
  <c r="E13" i="32"/>
  <c r="D9" i="30"/>
  <c r="D4" i="24"/>
  <c r="D14" i="29"/>
  <c r="D10" i="32"/>
  <c r="D8" i="25"/>
  <c r="D8" i="27"/>
  <c r="D9" i="24"/>
  <c r="B7" i="25"/>
  <c r="D11" i="29"/>
  <c r="E11" i="30"/>
  <c r="B14" i="26"/>
  <c r="B9" i="30"/>
  <c r="B5" i="23"/>
  <c r="D6" i="30"/>
  <c r="E11" i="23"/>
  <c r="B8" i="23"/>
  <c r="B9" i="23"/>
  <c r="B7" i="23"/>
  <c r="E6" i="26"/>
  <c r="E11" i="26"/>
  <c r="E13" i="26"/>
  <c r="E14" i="30"/>
  <c r="E13" i="30"/>
  <c r="D7" i="26"/>
  <c r="B6" i="30"/>
  <c r="D12" i="29"/>
  <c r="D10" i="23"/>
  <c r="D14" i="18"/>
  <c r="B4" i="23"/>
  <c r="D7" i="30"/>
  <c r="D11" i="24"/>
  <c r="B10" i="24"/>
  <c r="B9" i="24"/>
  <c r="B11" i="30"/>
  <c r="E6" i="27"/>
  <c r="E11" i="24"/>
  <c r="D14" i="23"/>
  <c r="D14" i="26"/>
  <c r="E13" i="23"/>
  <c r="D12" i="24"/>
  <c r="B6" i="32"/>
  <c r="B12" i="24"/>
  <c r="D14" i="24"/>
  <c r="E7" i="30"/>
  <c r="D13" i="30"/>
  <c r="B11" i="32"/>
  <c r="D5" i="26"/>
  <c r="D8" i="30"/>
  <c r="B6" i="26"/>
  <c r="D5" i="23"/>
  <c r="E5" i="26"/>
  <c r="D13" i="24"/>
  <c r="E14" i="24"/>
  <c r="E8" i="24"/>
  <c r="B9" i="26"/>
  <c r="D10" i="24"/>
  <c r="B14" i="24"/>
  <c r="E11" i="27"/>
  <c r="B12" i="26"/>
  <c r="B11" i="18"/>
  <c r="E5" i="18"/>
  <c r="B8" i="26"/>
  <c r="D6" i="29"/>
  <c r="D10" i="29"/>
  <c r="B6" i="18"/>
  <c r="E14" i="18"/>
  <c r="B12" i="18"/>
  <c r="E8" i="18"/>
  <c r="E7" i="29"/>
  <c r="B7" i="29"/>
  <c r="B5" i="18"/>
  <c r="E9" i="18"/>
  <c r="E7" i="18"/>
  <c r="D5" i="18"/>
  <c r="B8" i="18"/>
  <c r="D4" i="26"/>
  <c r="B9" i="18"/>
  <c r="E4" i="29"/>
  <c r="E10" i="29"/>
  <c r="E12" i="18"/>
  <c r="E12" i="29"/>
  <c r="E6" i="17"/>
  <c r="B10" i="17"/>
  <c r="B7" i="18"/>
  <c r="D8" i="26"/>
  <c r="E12" i="26"/>
  <c r="D4" i="18"/>
  <c r="E13" i="29"/>
  <c r="D7" i="18"/>
  <c r="D7" i="29"/>
  <c r="B12" i="29"/>
  <c r="B4" i="18"/>
  <c r="D11" i="26"/>
  <c r="E10" i="26"/>
  <c r="D9" i="26"/>
  <c r="E11" i="18"/>
  <c r="D8" i="18"/>
  <c r="E9" i="26"/>
  <c r="B10" i="26"/>
  <c r="D9" i="29"/>
  <c r="B7" i="26"/>
  <c r="B14" i="18"/>
  <c r="D13" i="18"/>
  <c r="E13" i="18"/>
  <c r="B4" i="26"/>
  <c r="E8" i="26"/>
  <c r="D6" i="18"/>
  <c r="E6" i="18"/>
  <c r="E9" i="29"/>
  <c r="D6" i="26"/>
  <c r="E14" i="26"/>
  <c r="D13" i="26"/>
  <c r="D9" i="18"/>
  <c r="D12" i="18"/>
  <c r="B10" i="18"/>
  <c r="D10" i="18"/>
  <c r="E14" i="29"/>
  <c r="E10" i="18"/>
  <c r="B13" i="29"/>
  <c r="E5" i="29"/>
  <c r="E47" i="34"/>
  <c r="L11" i="34"/>
  <c r="L12" i="34" s="1" a="1"/>
  <c r="L12" i="34" s="1"/>
  <c r="L13" i="34" s="1"/>
  <c r="S10" i="3"/>
  <c r="E23" i="34"/>
  <c r="E46" i="34"/>
  <c r="E48" i="34"/>
  <c r="E29" i="34"/>
  <c r="D5" i="27"/>
  <c r="D9" i="27"/>
  <c r="D7" i="27"/>
  <c r="B14" i="17"/>
  <c r="C6" i="17"/>
  <c r="C14" i="17"/>
  <c r="E43" i="34"/>
  <c r="B13" i="23"/>
  <c r="E8" i="23"/>
  <c r="E44" i="34"/>
  <c r="E9" i="23"/>
  <c r="E37" i="34"/>
  <c r="E7" i="23"/>
  <c r="E45" i="34"/>
  <c r="E39" i="34"/>
  <c r="D14" i="32"/>
  <c r="E14" i="25"/>
  <c r="B9" i="25"/>
  <c r="E5" i="27"/>
  <c r="B9" i="27"/>
  <c r="D12" i="27"/>
  <c r="E8" i="17"/>
  <c r="C11" i="17"/>
  <c r="F8" i="17"/>
  <c r="E4" i="17"/>
  <c r="F14" i="17"/>
  <c r="B12" i="17"/>
  <c r="B12" i="27"/>
  <c r="E7" i="27"/>
  <c r="E10" i="25"/>
  <c r="F11" i="17"/>
  <c r="B11" i="17"/>
  <c r="B9" i="29"/>
  <c r="D8" i="29"/>
  <c r="E8" i="29"/>
  <c r="E40" i="34"/>
  <c r="E49" i="34"/>
  <c r="E31" i="34"/>
  <c r="E30" i="34"/>
  <c r="B12" i="25"/>
  <c r="D13" i="27"/>
  <c r="D4" i="27"/>
  <c r="E12" i="27"/>
  <c r="B9" i="17"/>
  <c r="B4" i="25"/>
  <c r="E12" i="17"/>
  <c r="B6" i="17"/>
  <c r="E11" i="17"/>
  <c r="E51" i="34"/>
  <c r="E41" i="34"/>
  <c r="L20" i="34"/>
  <c r="L21" i="34" s="1" a="1"/>
  <c r="L21" i="34" s="1"/>
  <c r="E7" i="17"/>
  <c r="E10" i="17"/>
  <c r="F4" i="17"/>
  <c r="B8" i="17"/>
  <c r="C12" i="17"/>
  <c r="E14" i="27"/>
  <c r="B11" i="27"/>
  <c r="D11" i="27"/>
  <c r="B5" i="25"/>
  <c r="F6" i="17"/>
  <c r="E7" i="25"/>
  <c r="B3" i="17"/>
  <c r="F9" i="17"/>
  <c r="B7" i="27"/>
  <c r="D4" i="23"/>
  <c r="D14" i="25"/>
  <c r="B14" i="27"/>
  <c r="B5" i="27"/>
  <c r="F10" i="17"/>
  <c r="D10" i="27"/>
  <c r="B7" i="17"/>
  <c r="D7" i="25"/>
  <c r="B4" i="17"/>
  <c r="C8" i="17"/>
  <c r="C7" i="17"/>
  <c r="D13" i="23"/>
  <c r="D12" i="23"/>
  <c r="E34" i="34"/>
  <c r="B10" i="32"/>
  <c r="B14" i="29"/>
  <c r="E9" i="32"/>
  <c r="D12" i="32"/>
  <c r="E5" i="25"/>
  <c r="E9" i="27"/>
  <c r="E13" i="27"/>
  <c r="B10" i="27"/>
  <c r="E11" i="29"/>
  <c r="F5" i="17"/>
  <c r="B11" i="29"/>
  <c r="B5" i="29"/>
  <c r="B4" i="29"/>
  <c r="B5" i="17"/>
  <c r="E5" i="17"/>
  <c r="F7" i="17"/>
  <c r="Q14" i="34"/>
  <c r="E33" i="34"/>
  <c r="E42" i="34"/>
  <c r="E13" i="25"/>
  <c r="E6" i="25"/>
  <c r="C13" i="17"/>
  <c r="B6" i="27"/>
  <c r="E14" i="17"/>
  <c r="D5" i="25"/>
  <c r="C4" i="17"/>
  <c r="E13" i="17"/>
  <c r="F12" i="17"/>
  <c r="E50" i="34"/>
  <c r="E32" i="34"/>
  <c r="B12" i="23"/>
  <c r="E8" i="32"/>
  <c r="E10" i="32"/>
  <c r="D6" i="32"/>
  <c r="E38" i="34"/>
  <c r="D9" i="23"/>
  <c r="D6" i="27"/>
  <c r="D14" i="27"/>
  <c r="E8" i="27"/>
  <c r="B4" i="27"/>
  <c r="E12" i="25"/>
  <c r="B6" i="29"/>
  <c r="D5" i="29"/>
  <c r="D4" i="29"/>
  <c r="F13" i="17"/>
  <c r="C9" i="17"/>
  <c r="C5" i="17"/>
  <c r="E9" i="17"/>
  <c r="B18" i="26"/>
  <c r="B18" i="21"/>
  <c r="B18" i="32"/>
  <c r="B18" i="22"/>
  <c r="B18" i="18"/>
  <c r="B18" i="20"/>
  <c r="B18" i="17"/>
  <c r="B18" i="23"/>
  <c r="B18" i="30"/>
  <c r="B18" i="25"/>
  <c r="B18" i="27"/>
  <c r="B18" i="29"/>
  <c r="B18" i="24"/>
  <c r="S2" i="2"/>
  <c r="S3" i="2"/>
  <c r="C4" i="16"/>
  <c r="B17" i="16"/>
  <c r="B16" i="16"/>
  <c r="C17" i="16"/>
  <c r="C16" i="16"/>
  <c r="A17" i="16"/>
  <c r="A16" i="16"/>
  <c r="B36" i="8"/>
  <c r="D38" i="8"/>
  <c r="K38" i="8"/>
  <c r="H38" i="8"/>
  <c r="N36" i="8"/>
  <c r="D37" i="8"/>
  <c r="G38" i="8"/>
  <c r="O36" i="8"/>
  <c r="S38" i="8"/>
  <c r="I36" i="8"/>
  <c r="C37" i="8"/>
  <c r="G37" i="8"/>
  <c r="E36" i="8"/>
  <c r="R36" i="8"/>
  <c r="F36" i="8"/>
  <c r="T38" i="8"/>
  <c r="F37" i="8"/>
  <c r="K37" i="8"/>
  <c r="O37" i="8"/>
  <c r="R37" i="8"/>
  <c r="J38" i="8"/>
  <c r="N37" i="8"/>
  <c r="I38" i="8"/>
  <c r="Q38" i="8"/>
  <c r="F38" i="8"/>
  <c r="V37" i="8"/>
  <c r="T36" i="8"/>
  <c r="K36" i="8"/>
  <c r="H37" i="8"/>
  <c r="E37" i="8"/>
  <c r="B38" i="8"/>
  <c r="P36" i="8"/>
  <c r="P37" i="8"/>
  <c r="J37" i="8"/>
  <c r="C38" i="8"/>
  <c r="Q37" i="8"/>
  <c r="U38" i="8"/>
  <c r="I37" i="8"/>
  <c r="E38" i="8"/>
  <c r="C36" i="8"/>
  <c r="W36" i="8"/>
  <c r="J36" i="8"/>
  <c r="R38" i="8"/>
  <c r="S36" i="8"/>
  <c r="B37" i="8"/>
  <c r="N38" i="8"/>
  <c r="V38" i="8"/>
  <c r="O38" i="8"/>
  <c r="S37" i="8"/>
  <c r="V36" i="8"/>
  <c r="D36" i="8"/>
  <c r="H36" i="8"/>
  <c r="U37" i="8"/>
  <c r="U36" i="8"/>
  <c r="P38" i="8"/>
  <c r="Q36" i="8"/>
  <c r="T37" i="8"/>
  <c r="W38" i="8"/>
  <c r="W37" i="8"/>
  <c r="G36" i="8"/>
  <c r="S141" i="8" l="1"/>
  <c r="S143" i="8"/>
  <c r="G142" i="8"/>
  <c r="O144" i="8"/>
  <c r="K597" i="8"/>
  <c r="W148" i="8"/>
  <c r="O143" i="8"/>
  <c r="K323" i="8"/>
  <c r="O597" i="8"/>
  <c r="S781" i="8"/>
  <c r="W476" i="8"/>
  <c r="O323" i="8"/>
  <c r="AB2" i="8"/>
  <c r="G872" i="8"/>
  <c r="O353" i="8"/>
  <c r="W872" i="8"/>
  <c r="S445" i="8"/>
  <c r="AC3" i="8"/>
  <c r="G445" i="8"/>
  <c r="C144" i="8"/>
  <c r="C162" i="8"/>
  <c r="W781" i="8"/>
  <c r="W141" i="8"/>
  <c r="K148" i="8"/>
  <c r="W262" i="8"/>
  <c r="C445" i="8"/>
  <c r="O203" i="8"/>
  <c r="S142" i="8"/>
  <c r="AA2" i="8"/>
  <c r="S506" i="8"/>
  <c r="AA5" i="8"/>
  <c r="K292" i="8"/>
  <c r="K506" i="8"/>
  <c r="S148" i="8"/>
  <c r="AC8" i="8"/>
  <c r="AB8" i="8"/>
  <c r="K143" i="8"/>
  <c r="C203" i="8"/>
  <c r="K445" i="8"/>
  <c r="C781" i="8"/>
  <c r="AC4" i="8"/>
  <c r="C292" i="8"/>
  <c r="O262" i="8"/>
  <c r="K203" i="8"/>
  <c r="AB6" i="8"/>
  <c r="G162" i="8"/>
  <c r="AC7" i="8"/>
  <c r="C143" i="8"/>
  <c r="G172" i="8"/>
  <c r="S476" i="8"/>
  <c r="W597" i="8"/>
  <c r="K141" i="8"/>
  <c r="C323" i="8"/>
  <c r="O415" i="8"/>
  <c r="O445" i="8"/>
  <c r="G781" i="8"/>
  <c r="C476" i="8"/>
  <c r="W155" i="8"/>
  <c r="O142" i="8"/>
  <c r="O476" i="8"/>
  <c r="C353" i="8"/>
  <c r="K689" i="8"/>
  <c r="K144" i="8"/>
  <c r="W415" i="8"/>
  <c r="W144" i="8"/>
  <c r="AB10" i="8"/>
  <c r="AC6" i="8"/>
  <c r="G323" i="8"/>
  <c r="AB7" i="8"/>
  <c r="W292" i="8"/>
  <c r="S172" i="8"/>
  <c r="G415" i="8"/>
  <c r="K262" i="8"/>
  <c r="G597" i="8"/>
  <c r="G141" i="8"/>
  <c r="W231" i="8"/>
  <c r="G148" i="8"/>
  <c r="C872" i="8"/>
  <c r="AC5" i="8"/>
  <c r="W689" i="8"/>
  <c r="AC10" i="8"/>
  <c r="K142" i="8"/>
  <c r="G506" i="8"/>
  <c r="S689" i="8"/>
  <c r="C415" i="8"/>
  <c r="AA9" i="8"/>
  <c r="C172" i="8"/>
  <c r="K155" i="8"/>
  <c r="K353" i="8"/>
  <c r="O384" i="8"/>
  <c r="G689" i="8"/>
  <c r="W162" i="8"/>
  <c r="C597" i="8"/>
  <c r="G231" i="8"/>
  <c r="AB5" i="8"/>
  <c r="AA6" i="8"/>
  <c r="C231" i="8"/>
  <c r="S384" i="8"/>
  <c r="S155" i="8"/>
  <c r="C384" i="8"/>
  <c r="K162" i="8"/>
  <c r="G262" i="8"/>
  <c r="S415" i="8"/>
  <c r="C148" i="8"/>
  <c r="AC9" i="8"/>
  <c r="W506" i="8"/>
  <c r="K231" i="8"/>
  <c r="K172" i="8"/>
  <c r="W384" i="8"/>
  <c r="S353" i="8"/>
  <c r="O231" i="8"/>
  <c r="AB9" i="8"/>
  <c r="S162" i="8"/>
  <c r="W445" i="8"/>
  <c r="W203" i="8"/>
  <c r="G203" i="8"/>
  <c r="O689" i="8"/>
  <c r="C262" i="8"/>
  <c r="G353" i="8"/>
  <c r="K384" i="8"/>
  <c r="K415" i="8"/>
  <c r="C506" i="8"/>
  <c r="G155" i="8"/>
  <c r="W172" i="8"/>
  <c r="W143" i="8"/>
  <c r="C689" i="8"/>
  <c r="S231" i="8"/>
  <c r="C142" i="8"/>
  <c r="AA7" i="8"/>
  <c r="S262" i="8"/>
  <c r="AA3" i="8"/>
  <c r="AB4" i="8"/>
  <c r="G143" i="8"/>
  <c r="S872" i="8"/>
  <c r="S203" i="8"/>
  <c r="O155" i="8"/>
  <c r="C141" i="8"/>
  <c r="AA11" i="8"/>
  <c r="W353" i="8"/>
  <c r="AB3" i="8"/>
  <c r="C155" i="8"/>
  <c r="O506" i="8"/>
  <c r="W142" i="8"/>
  <c r="S597" i="8"/>
  <c r="AA10" i="8"/>
  <c r="O141" i="8"/>
  <c r="K872" i="8"/>
  <c r="S323" i="8"/>
  <c r="O292" i="8"/>
  <c r="O172" i="8"/>
  <c r="O872" i="8"/>
  <c r="AC2" i="8"/>
  <c r="O148" i="8"/>
  <c r="K476" i="8"/>
  <c r="G292" i="8"/>
  <c r="S292" i="8"/>
  <c r="G476" i="8"/>
  <c r="O162" i="8"/>
  <c r="S144" i="8"/>
  <c r="O781" i="8"/>
  <c r="K781" i="8"/>
  <c r="W323" i="8"/>
  <c r="AB11" i="8"/>
  <c r="G144" i="8"/>
  <c r="G384" i="8"/>
  <c r="AA4" i="8"/>
  <c r="AA8" i="8"/>
  <c r="B19" i="30"/>
  <c r="B19" i="27"/>
  <c r="B19" i="22"/>
  <c r="B19" i="32"/>
  <c r="B19" i="29"/>
  <c r="B19" i="24"/>
  <c r="B19" i="18"/>
  <c r="B19" i="16"/>
  <c r="B19" i="26"/>
  <c r="B19" i="17"/>
  <c r="G7" i="17" s="1"/>
  <c r="H7" i="17" s="1"/>
  <c r="B19" i="21"/>
  <c r="B19" i="23"/>
  <c r="B19" i="20"/>
  <c r="B19" i="25"/>
  <c r="B11" i="16"/>
  <c r="E11" i="16"/>
  <c r="D11" i="16"/>
  <c r="B6" i="16"/>
  <c r="D6" i="16"/>
  <c r="E6" i="16"/>
  <c r="B13" i="16"/>
  <c r="D13" i="16"/>
  <c r="E13" i="16"/>
  <c r="B10" i="16"/>
  <c r="D10" i="16"/>
  <c r="E10" i="16"/>
  <c r="E4" i="16"/>
  <c r="D5" i="16"/>
  <c r="E8" i="16"/>
  <c r="B9" i="16"/>
  <c r="D7" i="16"/>
  <c r="D8" i="16"/>
  <c r="D14" i="16"/>
  <c r="D9" i="16"/>
  <c r="E9" i="16"/>
  <c r="D12" i="16"/>
  <c r="D4" i="16"/>
  <c r="B5" i="16"/>
  <c r="B12" i="16"/>
  <c r="E7" i="16"/>
  <c r="E5" i="16"/>
  <c r="E12" i="16"/>
  <c r="B7" i="16"/>
  <c r="E14" i="16"/>
  <c r="B14" i="16"/>
  <c r="B8" i="16"/>
  <c r="B4" i="16"/>
  <c r="B18" i="16"/>
  <c r="E10" i="1"/>
  <c r="S598" i="8" l="1"/>
  <c r="S599" i="8" s="1"/>
  <c r="S600" i="8" s="1"/>
  <c r="S601" i="8" s="1"/>
  <c r="S602" i="8" s="1"/>
  <c r="S603" i="8" s="1"/>
  <c r="S604" i="8" s="1"/>
  <c r="S605" i="8" s="1"/>
  <c r="S606" i="8" s="1"/>
  <c r="S607" i="8" s="1"/>
  <c r="S608" i="8" s="1"/>
  <c r="S609" i="8" s="1"/>
  <c r="S610" i="8" s="1"/>
  <c r="S611" i="8" s="1"/>
  <c r="S612" i="8" s="1"/>
  <c r="S613" i="8" s="1"/>
  <c r="S614" i="8" s="1"/>
  <c r="S615" i="8" s="1"/>
  <c r="S616" i="8" s="1"/>
  <c r="S617" i="8" s="1"/>
  <c r="S618" i="8" s="1"/>
  <c r="S619" i="8" s="1"/>
  <c r="S620" i="8" s="1"/>
  <c r="S621" i="8" s="1"/>
  <c r="S622" i="8" s="1"/>
  <c r="S623" i="8" s="1"/>
  <c r="S624" i="8" s="1"/>
  <c r="S625" i="8" s="1"/>
  <c r="S626" i="8" s="1"/>
  <c r="S627" i="8" s="1"/>
  <c r="S628" i="8" s="1"/>
  <c r="S629" i="8" s="1"/>
  <c r="S630" i="8" s="1"/>
  <c r="S631" i="8" s="1"/>
  <c r="S632" i="8" s="1"/>
  <c r="S633" i="8" s="1"/>
  <c r="S634" i="8" s="1"/>
  <c r="S635" i="8" s="1"/>
  <c r="S636" i="8" s="1"/>
  <c r="S637" i="8" s="1"/>
  <c r="S638" i="8" s="1"/>
  <c r="S639" i="8" s="1"/>
  <c r="S640" i="8" s="1"/>
  <c r="S641" i="8" s="1"/>
  <c r="S642" i="8" s="1"/>
  <c r="S643" i="8" s="1"/>
  <c r="S644" i="8" s="1"/>
  <c r="S645" i="8" s="1"/>
  <c r="S646" i="8" s="1"/>
  <c r="S647" i="8" s="1"/>
  <c r="S648" i="8" s="1"/>
  <c r="S649" i="8" s="1"/>
  <c r="S650" i="8" s="1"/>
  <c r="S651" i="8" s="1"/>
  <c r="S652" i="8" s="1"/>
  <c r="S653" i="8" s="1"/>
  <c r="S654" i="8" s="1"/>
  <c r="S655" i="8" s="1"/>
  <c r="S656" i="8" s="1"/>
  <c r="S657" i="8" s="1"/>
  <c r="S658" i="8" s="1"/>
  <c r="S659" i="8" s="1"/>
  <c r="S660" i="8" s="1"/>
  <c r="S661" i="8" s="1"/>
  <c r="S662" i="8" s="1"/>
  <c r="S663" i="8" s="1"/>
  <c r="S664" i="8" s="1"/>
  <c r="S665" i="8" s="1"/>
  <c r="S666" i="8" s="1"/>
  <c r="S667" i="8" s="1"/>
  <c r="S668" i="8" s="1"/>
  <c r="S669" i="8" s="1"/>
  <c r="S670" i="8" s="1"/>
  <c r="S671" i="8" s="1"/>
  <c r="S672" i="8" s="1"/>
  <c r="S673" i="8" s="1"/>
  <c r="S674" i="8" s="1"/>
  <c r="S675" i="8" s="1"/>
  <c r="S676" i="8" s="1"/>
  <c r="S677" i="8" s="1"/>
  <c r="S678" i="8" s="1"/>
  <c r="S679" i="8" s="1"/>
  <c r="S680" i="8" s="1"/>
  <c r="S681" i="8" s="1"/>
  <c r="S682" i="8" s="1"/>
  <c r="S683" i="8" s="1"/>
  <c r="S684" i="8" s="1"/>
  <c r="S685" i="8" s="1"/>
  <c r="S686" i="8" s="1"/>
  <c r="S687" i="8" s="1"/>
  <c r="S688" i="8" s="1"/>
  <c r="G145" i="8"/>
  <c r="G146" i="8" s="1"/>
  <c r="G147" i="8" s="1"/>
  <c r="S293" i="8"/>
  <c r="S294" i="8" s="1"/>
  <c r="S295" i="8" s="1"/>
  <c r="S296" i="8" s="1"/>
  <c r="S297" i="8" s="1"/>
  <c r="S298" i="8" s="1"/>
  <c r="S299" i="8" s="1"/>
  <c r="S300" i="8" s="1"/>
  <c r="S301" i="8" s="1"/>
  <c r="S302" i="8" s="1"/>
  <c r="S303" i="8" s="1"/>
  <c r="S304" i="8" s="1"/>
  <c r="S305" i="8" s="1"/>
  <c r="S306" i="8" s="1"/>
  <c r="S307" i="8" s="1"/>
  <c r="S308" i="8" s="1"/>
  <c r="S309" i="8" s="1"/>
  <c r="S310" i="8" s="1"/>
  <c r="S311" i="8" s="1"/>
  <c r="S312" i="8" s="1"/>
  <c r="S313" i="8" s="1"/>
  <c r="S314" i="8" s="1"/>
  <c r="S315" i="8" s="1"/>
  <c r="S316" i="8" s="1"/>
  <c r="S317" i="8" s="1"/>
  <c r="S318" i="8" s="1"/>
  <c r="S319" i="8" s="1"/>
  <c r="S320" i="8" s="1"/>
  <c r="S321" i="8" s="1"/>
  <c r="S322" i="8" s="1"/>
  <c r="S690" i="8"/>
  <c r="S691" i="8" s="1"/>
  <c r="S692" i="8" s="1"/>
  <c r="S693" i="8" s="1"/>
  <c r="S694" i="8" s="1"/>
  <c r="S695" i="8" s="1"/>
  <c r="S696" i="8" s="1"/>
  <c r="S697" i="8" s="1"/>
  <c r="S698" i="8" s="1"/>
  <c r="S699" i="8" s="1"/>
  <c r="S700" i="8" s="1"/>
  <c r="S701" i="8" s="1"/>
  <c r="S702" i="8" s="1"/>
  <c r="S703" i="8" s="1"/>
  <c r="S704" i="8" s="1"/>
  <c r="S705" i="8" s="1"/>
  <c r="S706" i="8" s="1"/>
  <c r="S707" i="8" s="1"/>
  <c r="S708" i="8" s="1"/>
  <c r="S709" i="8" s="1"/>
  <c r="S710" i="8" s="1"/>
  <c r="S711" i="8" s="1"/>
  <c r="S712" i="8" s="1"/>
  <c r="S713" i="8" s="1"/>
  <c r="S714" i="8" s="1"/>
  <c r="S715" i="8" s="1"/>
  <c r="S716" i="8" s="1"/>
  <c r="S717" i="8" s="1"/>
  <c r="S718" i="8" s="1"/>
  <c r="S719" i="8" s="1"/>
  <c r="S720" i="8" s="1"/>
  <c r="S721" i="8" s="1"/>
  <c r="S722" i="8" s="1"/>
  <c r="S723" i="8" s="1"/>
  <c r="S724" i="8" s="1"/>
  <c r="S725" i="8" s="1"/>
  <c r="S726" i="8" s="1"/>
  <c r="S727" i="8" s="1"/>
  <c r="S728" i="8" s="1"/>
  <c r="S729" i="8" s="1"/>
  <c r="S730" i="8" s="1"/>
  <c r="S731" i="8" s="1"/>
  <c r="S732" i="8" s="1"/>
  <c r="S733" i="8" s="1"/>
  <c r="S734" i="8" s="1"/>
  <c r="S735" i="8" s="1"/>
  <c r="S736" i="8" s="1"/>
  <c r="S737" i="8" s="1"/>
  <c r="S738" i="8" s="1"/>
  <c r="S739" i="8" s="1"/>
  <c r="S740" i="8" s="1"/>
  <c r="S741" i="8" s="1"/>
  <c r="S742" i="8" s="1"/>
  <c r="S743" i="8" s="1"/>
  <c r="S744" i="8" s="1"/>
  <c r="S745" i="8" s="1"/>
  <c r="S746" i="8" s="1"/>
  <c r="S747" i="8" s="1"/>
  <c r="S748" i="8" s="1"/>
  <c r="S749" i="8" s="1"/>
  <c r="S750" i="8" s="1"/>
  <c r="S751" i="8" s="1"/>
  <c r="S752" i="8" s="1"/>
  <c r="S753" i="8" s="1"/>
  <c r="S754" i="8" s="1"/>
  <c r="S755" i="8" s="1"/>
  <c r="S756" i="8" s="1"/>
  <c r="S757" i="8" s="1"/>
  <c r="S758" i="8" s="1"/>
  <c r="S759" i="8" s="1"/>
  <c r="S760" i="8" s="1"/>
  <c r="S761" i="8" s="1"/>
  <c r="S762" i="8" s="1"/>
  <c r="S763" i="8" s="1"/>
  <c r="S764" i="8" s="1"/>
  <c r="S765" i="8" s="1"/>
  <c r="S766" i="8" s="1"/>
  <c r="S767" i="8" s="1"/>
  <c r="S768" i="8" s="1"/>
  <c r="S769" i="8" s="1"/>
  <c r="S770" i="8" s="1"/>
  <c r="S771" i="8" s="1"/>
  <c r="S772" i="8" s="1"/>
  <c r="S773" i="8" s="1"/>
  <c r="S774" i="8" s="1"/>
  <c r="S775" i="8" s="1"/>
  <c r="S776" i="8" s="1"/>
  <c r="S777" i="8" s="1"/>
  <c r="S778" i="8" s="1"/>
  <c r="S779" i="8" s="1"/>
  <c r="S780" i="8" s="1"/>
  <c r="W507" i="8"/>
  <c r="W508" i="8" s="1"/>
  <c r="W509" i="8" s="1"/>
  <c r="W510" i="8" s="1"/>
  <c r="W511" i="8" s="1"/>
  <c r="W512" i="8" s="1"/>
  <c r="W513" i="8" s="1"/>
  <c r="W514" i="8" s="1"/>
  <c r="W515" i="8" s="1"/>
  <c r="W516" i="8" s="1"/>
  <c r="W517" i="8" s="1"/>
  <c r="W518" i="8" s="1"/>
  <c r="W519" i="8" s="1"/>
  <c r="W520" i="8" s="1"/>
  <c r="W521" i="8" s="1"/>
  <c r="W522" i="8" s="1"/>
  <c r="W523" i="8" s="1"/>
  <c r="W524" i="8" s="1"/>
  <c r="W525" i="8" s="1"/>
  <c r="W526" i="8" s="1"/>
  <c r="W527" i="8" s="1"/>
  <c r="W528" i="8" s="1"/>
  <c r="W529" i="8" s="1"/>
  <c r="W530" i="8" s="1"/>
  <c r="W531" i="8" s="1"/>
  <c r="W532" i="8" s="1"/>
  <c r="W533" i="8" s="1"/>
  <c r="W534" i="8" s="1"/>
  <c r="W535" i="8" s="1"/>
  <c r="W536" i="8" s="1"/>
  <c r="W537" i="8" s="1"/>
  <c r="W538" i="8" s="1"/>
  <c r="W539" i="8" s="1"/>
  <c r="W540" i="8" s="1"/>
  <c r="W541" i="8" s="1"/>
  <c r="W542" i="8" s="1"/>
  <c r="W543" i="8" s="1"/>
  <c r="W544" i="8" s="1"/>
  <c r="W545" i="8" s="1"/>
  <c r="W546" i="8" s="1"/>
  <c r="W547" i="8" s="1"/>
  <c r="W548" i="8" s="1"/>
  <c r="W549" i="8" s="1"/>
  <c r="W550" i="8" s="1"/>
  <c r="W551" i="8" s="1"/>
  <c r="W552" i="8" s="1"/>
  <c r="W553" i="8" s="1"/>
  <c r="W554" i="8" s="1"/>
  <c r="W555" i="8" s="1"/>
  <c r="W556" i="8" s="1"/>
  <c r="W557" i="8" s="1"/>
  <c r="W558" i="8" s="1"/>
  <c r="W559" i="8" s="1"/>
  <c r="W560" i="8" s="1"/>
  <c r="W561" i="8" s="1"/>
  <c r="W562" i="8" s="1"/>
  <c r="W563" i="8" s="1"/>
  <c r="W564" i="8" s="1"/>
  <c r="W565" i="8" s="1"/>
  <c r="W566" i="8" s="1"/>
  <c r="W567" i="8" s="1"/>
  <c r="W568" i="8" s="1"/>
  <c r="W569" i="8" s="1"/>
  <c r="W570" i="8" s="1"/>
  <c r="W571" i="8" s="1"/>
  <c r="W572" i="8" s="1"/>
  <c r="W573" i="8" s="1"/>
  <c r="W574" i="8" s="1"/>
  <c r="W575" i="8" s="1"/>
  <c r="W576" i="8" s="1"/>
  <c r="W577" i="8" s="1"/>
  <c r="W578" i="8" s="1"/>
  <c r="W579" i="8" s="1"/>
  <c r="W580" i="8" s="1"/>
  <c r="W581" i="8" s="1"/>
  <c r="W582" i="8" s="1"/>
  <c r="W583" i="8" s="1"/>
  <c r="W584" i="8" s="1"/>
  <c r="W585" i="8" s="1"/>
  <c r="W586" i="8" s="1"/>
  <c r="W587" i="8" s="1"/>
  <c r="W588" i="8" s="1"/>
  <c r="W589" i="8" s="1"/>
  <c r="W590" i="8" s="1"/>
  <c r="W591" i="8" s="1"/>
  <c r="W592" i="8" s="1"/>
  <c r="W593" i="8" s="1"/>
  <c r="W594" i="8" s="1"/>
  <c r="W595" i="8" s="1"/>
  <c r="W596" i="8" s="1"/>
  <c r="S782" i="8"/>
  <c r="S783" i="8" s="1"/>
  <c r="S784" i="8" s="1"/>
  <c r="S785" i="8" s="1"/>
  <c r="S786" i="8" s="1"/>
  <c r="S787" i="8" s="1"/>
  <c r="S788" i="8" s="1"/>
  <c r="S789" i="8" s="1"/>
  <c r="S790" i="8" s="1"/>
  <c r="S791" i="8" s="1"/>
  <c r="S792" i="8" s="1"/>
  <c r="S793" i="8" s="1"/>
  <c r="S794" i="8" s="1"/>
  <c r="S795" i="8" s="1"/>
  <c r="S796" i="8" s="1"/>
  <c r="S797" i="8" s="1"/>
  <c r="S798" i="8" s="1"/>
  <c r="S799" i="8" s="1"/>
  <c r="S800" i="8" s="1"/>
  <c r="S801" i="8" s="1"/>
  <c r="S802" i="8" s="1"/>
  <c r="S803" i="8" s="1"/>
  <c r="S804" i="8" s="1"/>
  <c r="S805" i="8" s="1"/>
  <c r="S806" i="8" s="1"/>
  <c r="S807" i="8" s="1"/>
  <c r="S808" i="8" s="1"/>
  <c r="S809" i="8" s="1"/>
  <c r="S810" i="8" s="1"/>
  <c r="S811" i="8" s="1"/>
  <c r="S812" i="8" s="1"/>
  <c r="S813" i="8" s="1"/>
  <c r="S814" i="8" s="1"/>
  <c r="S815" i="8" s="1"/>
  <c r="S816" i="8" s="1"/>
  <c r="S817" i="8" s="1"/>
  <c r="S818" i="8" s="1"/>
  <c r="S819" i="8" s="1"/>
  <c r="S820" i="8" s="1"/>
  <c r="S821" i="8" s="1"/>
  <c r="S822" i="8" s="1"/>
  <c r="S823" i="8" s="1"/>
  <c r="S824" i="8" s="1"/>
  <c r="S825" i="8" s="1"/>
  <c r="S826" i="8" s="1"/>
  <c r="S827" i="8" s="1"/>
  <c r="S828" i="8" s="1"/>
  <c r="S829" i="8" s="1"/>
  <c r="S830" i="8" s="1"/>
  <c r="S831" i="8" s="1"/>
  <c r="S832" i="8" s="1"/>
  <c r="S833" i="8" s="1"/>
  <c r="S834" i="8" s="1"/>
  <c r="S835" i="8" s="1"/>
  <c r="S836" i="8" s="1"/>
  <c r="S837" i="8" s="1"/>
  <c r="S838" i="8" s="1"/>
  <c r="S839" i="8" s="1"/>
  <c r="S840" i="8" s="1"/>
  <c r="S841" i="8" s="1"/>
  <c r="S842" i="8" s="1"/>
  <c r="S843" i="8" s="1"/>
  <c r="S844" i="8" s="1"/>
  <c r="S845" i="8" s="1"/>
  <c r="S846" i="8" s="1"/>
  <c r="S847" i="8" s="1"/>
  <c r="S848" i="8" s="1"/>
  <c r="S849" i="8" s="1"/>
  <c r="S850" i="8" s="1"/>
  <c r="S851" i="8" s="1"/>
  <c r="S852" i="8" s="1"/>
  <c r="S853" i="8" s="1"/>
  <c r="S854" i="8" s="1"/>
  <c r="S855" i="8" s="1"/>
  <c r="S856" i="8" s="1"/>
  <c r="S857" i="8" s="1"/>
  <c r="S858" i="8" s="1"/>
  <c r="S859" i="8" s="1"/>
  <c r="S860" i="8" s="1"/>
  <c r="S861" i="8" s="1"/>
  <c r="S862" i="8" s="1"/>
  <c r="S863" i="8" s="1"/>
  <c r="S864" i="8" s="1"/>
  <c r="S865" i="8" s="1"/>
  <c r="S866" i="8" s="1"/>
  <c r="S867" i="8" s="1"/>
  <c r="S868" i="8" s="1"/>
  <c r="S869" i="8" s="1"/>
  <c r="S870" i="8" s="1"/>
  <c r="S871" i="8" s="1"/>
  <c r="C156" i="8"/>
  <c r="C157" i="8" s="1"/>
  <c r="C158" i="8" s="1"/>
  <c r="C159" i="8" s="1"/>
  <c r="C160" i="8" s="1"/>
  <c r="C161" i="8" s="1"/>
  <c r="K145" i="8"/>
  <c r="K146" i="8" s="1"/>
  <c r="K147" i="8" s="1"/>
  <c r="S149" i="8"/>
  <c r="S150" i="8" s="1"/>
  <c r="S151" i="8" s="1"/>
  <c r="S152" i="8" s="1"/>
  <c r="S153" i="8" s="1"/>
  <c r="S154" i="8" s="1"/>
  <c r="G293" i="8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416" i="8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O690" i="8"/>
  <c r="O691" i="8" s="1"/>
  <c r="O692" i="8" s="1"/>
  <c r="O693" i="8" s="1"/>
  <c r="O694" i="8" s="1"/>
  <c r="O695" i="8" s="1"/>
  <c r="O696" i="8" s="1"/>
  <c r="O697" i="8" s="1"/>
  <c r="O698" i="8" s="1"/>
  <c r="O699" i="8" s="1"/>
  <c r="O700" i="8" s="1"/>
  <c r="O701" i="8" s="1"/>
  <c r="O702" i="8" s="1"/>
  <c r="O703" i="8" s="1"/>
  <c r="O704" i="8" s="1"/>
  <c r="O705" i="8" s="1"/>
  <c r="O706" i="8" s="1"/>
  <c r="O707" i="8" s="1"/>
  <c r="O708" i="8" s="1"/>
  <c r="O709" i="8" s="1"/>
  <c r="O710" i="8" s="1"/>
  <c r="O711" i="8" s="1"/>
  <c r="O712" i="8" s="1"/>
  <c r="O713" i="8" s="1"/>
  <c r="O714" i="8" s="1"/>
  <c r="O715" i="8" s="1"/>
  <c r="O716" i="8" s="1"/>
  <c r="O717" i="8" s="1"/>
  <c r="O718" i="8" s="1"/>
  <c r="O719" i="8" s="1"/>
  <c r="O720" i="8" s="1"/>
  <c r="O721" i="8" s="1"/>
  <c r="O722" i="8" s="1"/>
  <c r="O723" i="8" s="1"/>
  <c r="O724" i="8" s="1"/>
  <c r="O725" i="8" s="1"/>
  <c r="O726" i="8" s="1"/>
  <c r="O727" i="8" s="1"/>
  <c r="O728" i="8" s="1"/>
  <c r="O729" i="8" s="1"/>
  <c r="O730" i="8" s="1"/>
  <c r="O731" i="8" s="1"/>
  <c r="O732" i="8" s="1"/>
  <c r="O733" i="8" s="1"/>
  <c r="O734" i="8" s="1"/>
  <c r="O735" i="8" s="1"/>
  <c r="O736" i="8" s="1"/>
  <c r="O737" i="8" s="1"/>
  <c r="O738" i="8" s="1"/>
  <c r="O739" i="8" s="1"/>
  <c r="O740" i="8" s="1"/>
  <c r="O741" i="8" s="1"/>
  <c r="O742" i="8" s="1"/>
  <c r="O743" i="8" s="1"/>
  <c r="O744" i="8" s="1"/>
  <c r="O745" i="8" s="1"/>
  <c r="O746" i="8" s="1"/>
  <c r="O747" i="8" s="1"/>
  <c r="O748" i="8" s="1"/>
  <c r="O749" i="8" s="1"/>
  <c r="O750" i="8" s="1"/>
  <c r="O751" i="8" s="1"/>
  <c r="O752" i="8" s="1"/>
  <c r="O753" i="8" s="1"/>
  <c r="O754" i="8" s="1"/>
  <c r="O755" i="8" s="1"/>
  <c r="O756" i="8" s="1"/>
  <c r="O757" i="8" s="1"/>
  <c r="O758" i="8" s="1"/>
  <c r="O759" i="8" s="1"/>
  <c r="O760" i="8" s="1"/>
  <c r="O761" i="8" s="1"/>
  <c r="O762" i="8" s="1"/>
  <c r="O763" i="8" s="1"/>
  <c r="O764" i="8" s="1"/>
  <c r="O765" i="8" s="1"/>
  <c r="O766" i="8" s="1"/>
  <c r="O767" i="8" s="1"/>
  <c r="O768" i="8" s="1"/>
  <c r="O769" i="8" s="1"/>
  <c r="O770" i="8" s="1"/>
  <c r="O771" i="8" s="1"/>
  <c r="O772" i="8" s="1"/>
  <c r="O773" i="8" s="1"/>
  <c r="O774" i="8" s="1"/>
  <c r="O775" i="8" s="1"/>
  <c r="O776" i="8" s="1"/>
  <c r="O777" i="8" s="1"/>
  <c r="O778" i="8" s="1"/>
  <c r="O779" i="8" s="1"/>
  <c r="O780" i="8" s="1"/>
  <c r="G156" i="8"/>
  <c r="G157" i="8" s="1"/>
  <c r="G158" i="8" s="1"/>
  <c r="G159" i="8" s="1"/>
  <c r="G160" i="8" s="1"/>
  <c r="G161" i="8" s="1"/>
  <c r="G149" i="8"/>
  <c r="G150" i="8" s="1"/>
  <c r="G151" i="8" s="1"/>
  <c r="G152" i="8" s="1"/>
  <c r="G153" i="8" s="1"/>
  <c r="G154" i="8" s="1"/>
  <c r="S173" i="8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K293" i="8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W145" i="8"/>
  <c r="W146" i="8" s="1"/>
  <c r="W147" i="8" s="1"/>
  <c r="S446" i="8"/>
  <c r="S447" i="8" s="1"/>
  <c r="S448" i="8" s="1"/>
  <c r="S449" i="8" s="1"/>
  <c r="S450" i="8" s="1"/>
  <c r="S451" i="8" s="1"/>
  <c r="S452" i="8" s="1"/>
  <c r="S453" i="8" s="1"/>
  <c r="S454" i="8" s="1"/>
  <c r="S455" i="8" s="1"/>
  <c r="S456" i="8" s="1"/>
  <c r="S457" i="8" s="1"/>
  <c r="S458" i="8" s="1"/>
  <c r="S459" i="8" s="1"/>
  <c r="S460" i="8" s="1"/>
  <c r="S461" i="8" s="1"/>
  <c r="S462" i="8" s="1"/>
  <c r="S463" i="8" s="1"/>
  <c r="S464" i="8" s="1"/>
  <c r="S465" i="8" s="1"/>
  <c r="S466" i="8" s="1"/>
  <c r="S467" i="8" s="1"/>
  <c r="S468" i="8" s="1"/>
  <c r="S469" i="8" s="1"/>
  <c r="S470" i="8" s="1"/>
  <c r="S471" i="8" s="1"/>
  <c r="S472" i="8" s="1"/>
  <c r="S473" i="8" s="1"/>
  <c r="S474" i="8" s="1"/>
  <c r="S475" i="8" s="1"/>
  <c r="G477" i="8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O204" i="8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K385" i="8"/>
  <c r="K386" i="8" s="1"/>
  <c r="K387" i="8" s="1"/>
  <c r="K388" i="8" s="1"/>
  <c r="K389" i="8" s="1"/>
  <c r="K390" i="8" s="1"/>
  <c r="K391" i="8" s="1"/>
  <c r="K392" i="8" s="1"/>
  <c r="K393" i="8" s="1"/>
  <c r="K394" i="8" s="1"/>
  <c r="K395" i="8" s="1"/>
  <c r="K396" i="8" s="1"/>
  <c r="K397" i="8" s="1"/>
  <c r="K398" i="8" s="1"/>
  <c r="K399" i="8" s="1"/>
  <c r="K400" i="8" s="1"/>
  <c r="K401" i="8" s="1"/>
  <c r="K402" i="8" s="1"/>
  <c r="K403" i="8" s="1"/>
  <c r="K404" i="8" s="1"/>
  <c r="K405" i="8" s="1"/>
  <c r="K406" i="8" s="1"/>
  <c r="K407" i="8" s="1"/>
  <c r="K408" i="8" s="1"/>
  <c r="K409" i="8" s="1"/>
  <c r="K410" i="8" s="1"/>
  <c r="K411" i="8" s="1"/>
  <c r="K412" i="8" s="1"/>
  <c r="K413" i="8" s="1"/>
  <c r="K414" i="8" s="1"/>
  <c r="W163" i="8"/>
  <c r="W164" i="8" s="1"/>
  <c r="W165" i="8" s="1"/>
  <c r="W166" i="8" s="1"/>
  <c r="W167" i="8" s="1"/>
  <c r="W168" i="8" s="1"/>
  <c r="W169" i="8" s="1"/>
  <c r="W170" i="8" s="1"/>
  <c r="W171" i="8" s="1"/>
  <c r="K232" i="8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S204" i="8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G782" i="8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K782" i="8"/>
  <c r="K783" i="8" s="1"/>
  <c r="K784" i="8" s="1"/>
  <c r="K785" i="8" s="1"/>
  <c r="K786" i="8" s="1"/>
  <c r="K787" i="8" s="1"/>
  <c r="K788" i="8" s="1"/>
  <c r="K789" i="8" s="1"/>
  <c r="K790" i="8" s="1"/>
  <c r="K791" i="8" s="1"/>
  <c r="K792" i="8" s="1"/>
  <c r="K793" i="8" s="1"/>
  <c r="K794" i="8" s="1"/>
  <c r="K795" i="8" s="1"/>
  <c r="K796" i="8" s="1"/>
  <c r="K797" i="8" s="1"/>
  <c r="K798" i="8" s="1"/>
  <c r="K799" i="8" s="1"/>
  <c r="K800" i="8" s="1"/>
  <c r="K801" i="8" s="1"/>
  <c r="K802" i="8" s="1"/>
  <c r="K803" i="8" s="1"/>
  <c r="K804" i="8" s="1"/>
  <c r="K805" i="8" s="1"/>
  <c r="K806" i="8" s="1"/>
  <c r="K807" i="8" s="1"/>
  <c r="K808" i="8" s="1"/>
  <c r="K809" i="8" s="1"/>
  <c r="K810" i="8" s="1"/>
  <c r="K811" i="8" s="1"/>
  <c r="K812" i="8" s="1"/>
  <c r="K813" i="8" s="1"/>
  <c r="K814" i="8" s="1"/>
  <c r="K815" i="8" s="1"/>
  <c r="K816" i="8" s="1"/>
  <c r="K817" i="8" s="1"/>
  <c r="K818" i="8" s="1"/>
  <c r="K819" i="8" s="1"/>
  <c r="K820" i="8" s="1"/>
  <c r="K821" i="8" s="1"/>
  <c r="K822" i="8" s="1"/>
  <c r="K823" i="8" s="1"/>
  <c r="K824" i="8" s="1"/>
  <c r="K825" i="8" s="1"/>
  <c r="K826" i="8" s="1"/>
  <c r="K827" i="8" s="1"/>
  <c r="K828" i="8" s="1"/>
  <c r="K829" i="8" s="1"/>
  <c r="K830" i="8" s="1"/>
  <c r="K831" i="8" s="1"/>
  <c r="K832" i="8" s="1"/>
  <c r="K833" i="8" s="1"/>
  <c r="K834" i="8" s="1"/>
  <c r="K835" i="8" s="1"/>
  <c r="K836" i="8" s="1"/>
  <c r="K837" i="8" s="1"/>
  <c r="K838" i="8" s="1"/>
  <c r="K839" i="8" s="1"/>
  <c r="K840" i="8" s="1"/>
  <c r="K841" i="8" s="1"/>
  <c r="K842" i="8" s="1"/>
  <c r="K843" i="8" s="1"/>
  <c r="K844" i="8" s="1"/>
  <c r="K845" i="8" s="1"/>
  <c r="K846" i="8" s="1"/>
  <c r="K847" i="8" s="1"/>
  <c r="K848" i="8" s="1"/>
  <c r="K849" i="8" s="1"/>
  <c r="K850" i="8" s="1"/>
  <c r="K851" i="8" s="1"/>
  <c r="K852" i="8" s="1"/>
  <c r="K853" i="8" s="1"/>
  <c r="K854" i="8" s="1"/>
  <c r="K855" i="8" s="1"/>
  <c r="K856" i="8" s="1"/>
  <c r="K857" i="8" s="1"/>
  <c r="K858" i="8" s="1"/>
  <c r="K859" i="8" s="1"/>
  <c r="K860" i="8" s="1"/>
  <c r="K861" i="8" s="1"/>
  <c r="K862" i="8" s="1"/>
  <c r="K863" i="8" s="1"/>
  <c r="K864" i="8" s="1"/>
  <c r="K865" i="8" s="1"/>
  <c r="K866" i="8" s="1"/>
  <c r="K867" i="8" s="1"/>
  <c r="K868" i="8" s="1"/>
  <c r="K869" i="8" s="1"/>
  <c r="K870" i="8" s="1"/>
  <c r="K871" i="8" s="1"/>
  <c r="K416" i="8"/>
  <c r="K417" i="8" s="1"/>
  <c r="K418" i="8" s="1"/>
  <c r="K419" i="8" s="1"/>
  <c r="K420" i="8" s="1"/>
  <c r="K421" i="8" s="1"/>
  <c r="K422" i="8" s="1"/>
  <c r="K423" i="8" s="1"/>
  <c r="K424" i="8" s="1"/>
  <c r="K425" i="8" s="1"/>
  <c r="K426" i="8" s="1"/>
  <c r="K427" i="8" s="1"/>
  <c r="K428" i="8" s="1"/>
  <c r="K429" i="8" s="1"/>
  <c r="K430" i="8" s="1"/>
  <c r="K431" i="8" s="1"/>
  <c r="K432" i="8" s="1"/>
  <c r="K433" i="8" s="1"/>
  <c r="K434" i="8" s="1"/>
  <c r="K435" i="8" s="1"/>
  <c r="K436" i="8" s="1"/>
  <c r="K437" i="8" s="1"/>
  <c r="K438" i="8" s="1"/>
  <c r="K439" i="8" s="1"/>
  <c r="K440" i="8" s="1"/>
  <c r="K441" i="8" s="1"/>
  <c r="K442" i="8" s="1"/>
  <c r="K443" i="8" s="1"/>
  <c r="K444" i="8" s="1"/>
  <c r="K690" i="8"/>
  <c r="K691" i="8" s="1"/>
  <c r="K692" i="8" s="1"/>
  <c r="K693" i="8" s="1"/>
  <c r="K694" i="8" s="1"/>
  <c r="K695" i="8" s="1"/>
  <c r="K696" i="8" s="1"/>
  <c r="K697" i="8" s="1"/>
  <c r="K698" i="8" s="1"/>
  <c r="K699" i="8" s="1"/>
  <c r="K700" i="8" s="1"/>
  <c r="K701" i="8" s="1"/>
  <c r="K702" i="8" s="1"/>
  <c r="K703" i="8" s="1"/>
  <c r="K704" i="8" s="1"/>
  <c r="K705" i="8" s="1"/>
  <c r="K706" i="8" s="1"/>
  <c r="K707" i="8" s="1"/>
  <c r="K708" i="8" s="1"/>
  <c r="K709" i="8" s="1"/>
  <c r="K710" i="8" s="1"/>
  <c r="K711" i="8" s="1"/>
  <c r="K712" i="8" s="1"/>
  <c r="K713" i="8" s="1"/>
  <c r="K714" i="8" s="1"/>
  <c r="K715" i="8" s="1"/>
  <c r="K716" i="8" s="1"/>
  <c r="K717" i="8" s="1"/>
  <c r="K718" i="8" s="1"/>
  <c r="K719" i="8" s="1"/>
  <c r="K720" i="8" s="1"/>
  <c r="K721" i="8" s="1"/>
  <c r="K722" i="8" s="1"/>
  <c r="K723" i="8" s="1"/>
  <c r="K724" i="8" s="1"/>
  <c r="K725" i="8" s="1"/>
  <c r="K726" i="8" s="1"/>
  <c r="K727" i="8" s="1"/>
  <c r="K728" i="8" s="1"/>
  <c r="K729" i="8" s="1"/>
  <c r="K730" i="8" s="1"/>
  <c r="K731" i="8" s="1"/>
  <c r="K732" i="8" s="1"/>
  <c r="K733" i="8" s="1"/>
  <c r="K734" i="8" s="1"/>
  <c r="K735" i="8" s="1"/>
  <c r="K736" i="8" s="1"/>
  <c r="K737" i="8" s="1"/>
  <c r="K738" i="8" s="1"/>
  <c r="K739" i="8" s="1"/>
  <c r="K740" i="8" s="1"/>
  <c r="K741" i="8" s="1"/>
  <c r="K742" i="8" s="1"/>
  <c r="K743" i="8" s="1"/>
  <c r="K744" i="8" s="1"/>
  <c r="K745" i="8" s="1"/>
  <c r="K746" i="8" s="1"/>
  <c r="K747" i="8" s="1"/>
  <c r="K748" i="8" s="1"/>
  <c r="K749" i="8" s="1"/>
  <c r="K750" i="8" s="1"/>
  <c r="K751" i="8" s="1"/>
  <c r="K752" i="8" s="1"/>
  <c r="K753" i="8" s="1"/>
  <c r="K754" i="8" s="1"/>
  <c r="K755" i="8" s="1"/>
  <c r="K756" i="8" s="1"/>
  <c r="K757" i="8" s="1"/>
  <c r="K758" i="8" s="1"/>
  <c r="K759" i="8" s="1"/>
  <c r="K760" i="8" s="1"/>
  <c r="K761" i="8" s="1"/>
  <c r="K762" i="8" s="1"/>
  <c r="K763" i="8" s="1"/>
  <c r="K764" i="8" s="1"/>
  <c r="K765" i="8" s="1"/>
  <c r="K766" i="8" s="1"/>
  <c r="K767" i="8" s="1"/>
  <c r="K768" i="8" s="1"/>
  <c r="K769" i="8" s="1"/>
  <c r="K770" i="8" s="1"/>
  <c r="K771" i="8" s="1"/>
  <c r="K772" i="8" s="1"/>
  <c r="K773" i="8" s="1"/>
  <c r="K774" i="8" s="1"/>
  <c r="K775" i="8" s="1"/>
  <c r="K776" i="8" s="1"/>
  <c r="K777" i="8" s="1"/>
  <c r="K778" i="8" s="1"/>
  <c r="K779" i="8" s="1"/>
  <c r="K780" i="8" s="1"/>
  <c r="W204" i="8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S385" i="8"/>
  <c r="S386" i="8" s="1"/>
  <c r="S387" i="8" s="1"/>
  <c r="S388" i="8" s="1"/>
  <c r="S389" i="8" s="1"/>
  <c r="S390" i="8" s="1"/>
  <c r="S391" i="8" s="1"/>
  <c r="S392" i="8" s="1"/>
  <c r="S393" i="8" s="1"/>
  <c r="S394" i="8" s="1"/>
  <c r="S395" i="8" s="1"/>
  <c r="S396" i="8" s="1"/>
  <c r="S397" i="8" s="1"/>
  <c r="S398" i="8" s="1"/>
  <c r="S399" i="8" s="1"/>
  <c r="S400" i="8" s="1"/>
  <c r="S401" i="8" s="1"/>
  <c r="S402" i="8" s="1"/>
  <c r="S403" i="8" s="1"/>
  <c r="S404" i="8" s="1"/>
  <c r="S405" i="8" s="1"/>
  <c r="S406" i="8" s="1"/>
  <c r="S407" i="8" s="1"/>
  <c r="S408" i="8" s="1"/>
  <c r="S409" i="8" s="1"/>
  <c r="S410" i="8" s="1"/>
  <c r="S411" i="8" s="1"/>
  <c r="S412" i="8" s="1"/>
  <c r="S413" i="8" s="1"/>
  <c r="S414" i="8" s="1"/>
  <c r="O782" i="8"/>
  <c r="O783" i="8" s="1"/>
  <c r="O784" i="8" s="1"/>
  <c r="O785" i="8" s="1"/>
  <c r="O786" i="8" s="1"/>
  <c r="O787" i="8" s="1"/>
  <c r="O788" i="8" s="1"/>
  <c r="O789" i="8" s="1"/>
  <c r="O790" i="8" s="1"/>
  <c r="O791" i="8" s="1"/>
  <c r="O792" i="8" s="1"/>
  <c r="O793" i="8" s="1"/>
  <c r="O794" i="8" s="1"/>
  <c r="O795" i="8" s="1"/>
  <c r="O796" i="8" s="1"/>
  <c r="O797" i="8" s="1"/>
  <c r="O798" i="8" s="1"/>
  <c r="O799" i="8" s="1"/>
  <c r="O800" i="8" s="1"/>
  <c r="O801" i="8" s="1"/>
  <c r="O802" i="8" s="1"/>
  <c r="O803" i="8" s="1"/>
  <c r="O804" i="8" s="1"/>
  <c r="O805" i="8" s="1"/>
  <c r="O806" i="8" s="1"/>
  <c r="O807" i="8" s="1"/>
  <c r="O808" i="8" s="1"/>
  <c r="O809" i="8" s="1"/>
  <c r="O810" i="8" s="1"/>
  <c r="O811" i="8" s="1"/>
  <c r="O812" i="8" s="1"/>
  <c r="O813" i="8" s="1"/>
  <c r="O814" i="8" s="1"/>
  <c r="O815" i="8" s="1"/>
  <c r="O816" i="8" s="1"/>
  <c r="O817" i="8" s="1"/>
  <c r="O818" i="8" s="1"/>
  <c r="O819" i="8" s="1"/>
  <c r="O820" i="8" s="1"/>
  <c r="O821" i="8" s="1"/>
  <c r="O822" i="8" s="1"/>
  <c r="O823" i="8" s="1"/>
  <c r="O824" i="8" s="1"/>
  <c r="O825" i="8" s="1"/>
  <c r="O826" i="8" s="1"/>
  <c r="O827" i="8" s="1"/>
  <c r="O828" i="8" s="1"/>
  <c r="O829" i="8" s="1"/>
  <c r="O830" i="8" s="1"/>
  <c r="O831" i="8" s="1"/>
  <c r="O832" i="8" s="1"/>
  <c r="O833" i="8" s="1"/>
  <c r="O834" i="8" s="1"/>
  <c r="O835" i="8" s="1"/>
  <c r="O836" i="8" s="1"/>
  <c r="O837" i="8" s="1"/>
  <c r="O838" i="8" s="1"/>
  <c r="O839" i="8" s="1"/>
  <c r="O840" i="8" s="1"/>
  <c r="O841" i="8" s="1"/>
  <c r="O842" i="8" s="1"/>
  <c r="O843" i="8" s="1"/>
  <c r="O844" i="8" s="1"/>
  <c r="O845" i="8" s="1"/>
  <c r="O846" i="8" s="1"/>
  <c r="O847" i="8" s="1"/>
  <c r="O848" i="8" s="1"/>
  <c r="O849" i="8" s="1"/>
  <c r="O850" i="8" s="1"/>
  <c r="O851" i="8" s="1"/>
  <c r="O852" i="8" s="1"/>
  <c r="O853" i="8" s="1"/>
  <c r="O854" i="8" s="1"/>
  <c r="O855" i="8" s="1"/>
  <c r="O856" i="8" s="1"/>
  <c r="O857" i="8" s="1"/>
  <c r="O858" i="8" s="1"/>
  <c r="O859" i="8" s="1"/>
  <c r="O860" i="8" s="1"/>
  <c r="O861" i="8" s="1"/>
  <c r="O862" i="8" s="1"/>
  <c r="O863" i="8" s="1"/>
  <c r="O864" i="8" s="1"/>
  <c r="O865" i="8" s="1"/>
  <c r="O866" i="8" s="1"/>
  <c r="O867" i="8" s="1"/>
  <c r="O868" i="8" s="1"/>
  <c r="O869" i="8" s="1"/>
  <c r="O870" i="8" s="1"/>
  <c r="O871" i="8" s="1"/>
  <c r="W385" i="8"/>
  <c r="W386" i="8" s="1"/>
  <c r="W387" i="8" s="1"/>
  <c r="W388" i="8" s="1"/>
  <c r="W389" i="8" s="1"/>
  <c r="W390" i="8" s="1"/>
  <c r="W391" i="8" s="1"/>
  <c r="W392" i="8" s="1"/>
  <c r="W393" i="8" s="1"/>
  <c r="W394" i="8" s="1"/>
  <c r="W395" i="8" s="1"/>
  <c r="W396" i="8" s="1"/>
  <c r="W397" i="8" s="1"/>
  <c r="W398" i="8" s="1"/>
  <c r="W399" i="8" s="1"/>
  <c r="W400" i="8" s="1"/>
  <c r="W401" i="8" s="1"/>
  <c r="W402" i="8" s="1"/>
  <c r="W403" i="8" s="1"/>
  <c r="W404" i="8" s="1"/>
  <c r="W405" i="8" s="1"/>
  <c r="W406" i="8" s="1"/>
  <c r="W407" i="8" s="1"/>
  <c r="W408" i="8" s="1"/>
  <c r="W409" i="8" s="1"/>
  <c r="W410" i="8" s="1"/>
  <c r="W411" i="8" s="1"/>
  <c r="W412" i="8" s="1"/>
  <c r="W413" i="8" s="1"/>
  <c r="W414" i="8" s="1"/>
  <c r="S354" i="8"/>
  <c r="S355" i="8" s="1"/>
  <c r="S356" i="8" s="1"/>
  <c r="S357" i="8" s="1"/>
  <c r="S358" i="8" s="1"/>
  <c r="S359" i="8" s="1"/>
  <c r="S360" i="8" s="1"/>
  <c r="S361" i="8" s="1"/>
  <c r="S362" i="8" s="1"/>
  <c r="S363" i="8" s="1"/>
  <c r="S364" i="8" s="1"/>
  <c r="S365" i="8" s="1"/>
  <c r="S366" i="8" s="1"/>
  <c r="S367" i="8" s="1"/>
  <c r="S368" i="8" s="1"/>
  <c r="S369" i="8" s="1"/>
  <c r="S370" i="8" s="1"/>
  <c r="S371" i="8" s="1"/>
  <c r="S372" i="8" s="1"/>
  <c r="S373" i="8" s="1"/>
  <c r="S374" i="8" s="1"/>
  <c r="S375" i="8" s="1"/>
  <c r="S376" i="8" s="1"/>
  <c r="S377" i="8" s="1"/>
  <c r="S378" i="8" s="1"/>
  <c r="S379" i="8" s="1"/>
  <c r="S380" i="8" s="1"/>
  <c r="S381" i="8" s="1"/>
  <c r="S382" i="8" s="1"/>
  <c r="S383" i="8" s="1"/>
  <c r="C690" i="8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2" i="8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G446" i="8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S416" i="8"/>
  <c r="S417" i="8" s="1"/>
  <c r="S418" i="8" s="1"/>
  <c r="S419" i="8" s="1"/>
  <c r="S420" i="8" s="1"/>
  <c r="S421" i="8" s="1"/>
  <c r="S422" i="8" s="1"/>
  <c r="S423" i="8" s="1"/>
  <c r="S424" i="8" s="1"/>
  <c r="S425" i="8" s="1"/>
  <c r="S426" i="8" s="1"/>
  <c r="S427" i="8" s="1"/>
  <c r="S428" i="8" s="1"/>
  <c r="S429" i="8" s="1"/>
  <c r="S430" i="8" s="1"/>
  <c r="S431" i="8" s="1"/>
  <c r="S432" i="8" s="1"/>
  <c r="S433" i="8" s="1"/>
  <c r="S434" i="8" s="1"/>
  <c r="S435" i="8" s="1"/>
  <c r="S436" i="8" s="1"/>
  <c r="S437" i="8" s="1"/>
  <c r="S438" i="8" s="1"/>
  <c r="S439" i="8" s="1"/>
  <c r="S440" i="8" s="1"/>
  <c r="S441" i="8" s="1"/>
  <c r="S442" i="8" s="1"/>
  <c r="S443" i="8" s="1"/>
  <c r="S444" i="8" s="1"/>
  <c r="K446" i="8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K464" i="8" s="1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G173" i="8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C173" i="8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G204" i="8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S507" i="8"/>
  <c r="S508" i="8" s="1"/>
  <c r="S509" i="8" s="1"/>
  <c r="S510" i="8" s="1"/>
  <c r="S511" i="8" s="1"/>
  <c r="S512" i="8" s="1"/>
  <c r="S513" i="8" s="1"/>
  <c r="S514" i="8" s="1"/>
  <c r="S515" i="8" s="1"/>
  <c r="S516" i="8" s="1"/>
  <c r="S517" i="8" s="1"/>
  <c r="S518" i="8" s="1"/>
  <c r="S519" i="8" s="1"/>
  <c r="S520" i="8" s="1"/>
  <c r="S521" i="8" s="1"/>
  <c r="S522" i="8" s="1"/>
  <c r="S523" i="8" s="1"/>
  <c r="S524" i="8" s="1"/>
  <c r="S525" i="8" s="1"/>
  <c r="S526" i="8" s="1"/>
  <c r="S527" i="8" s="1"/>
  <c r="S528" i="8" s="1"/>
  <c r="S529" i="8" s="1"/>
  <c r="S530" i="8" s="1"/>
  <c r="S531" i="8" s="1"/>
  <c r="S532" i="8" s="1"/>
  <c r="S533" i="8" s="1"/>
  <c r="S534" i="8" s="1"/>
  <c r="S535" i="8" s="1"/>
  <c r="S536" i="8" s="1"/>
  <c r="S537" i="8" s="1"/>
  <c r="S538" i="8" s="1"/>
  <c r="S539" i="8" s="1"/>
  <c r="S540" i="8" s="1"/>
  <c r="S541" i="8" s="1"/>
  <c r="S542" i="8" s="1"/>
  <c r="S543" i="8" s="1"/>
  <c r="S544" i="8" s="1"/>
  <c r="S545" i="8" s="1"/>
  <c r="S546" i="8" s="1"/>
  <c r="S547" i="8" s="1"/>
  <c r="S548" i="8" s="1"/>
  <c r="S549" i="8" s="1"/>
  <c r="S550" i="8" s="1"/>
  <c r="S551" i="8" s="1"/>
  <c r="S552" i="8" s="1"/>
  <c r="S553" i="8" s="1"/>
  <c r="S554" i="8" s="1"/>
  <c r="S555" i="8" s="1"/>
  <c r="S556" i="8" s="1"/>
  <c r="S557" i="8" s="1"/>
  <c r="S558" i="8" s="1"/>
  <c r="S559" i="8" s="1"/>
  <c r="S560" i="8" s="1"/>
  <c r="S561" i="8" s="1"/>
  <c r="S562" i="8" s="1"/>
  <c r="S563" i="8" s="1"/>
  <c r="S564" i="8" s="1"/>
  <c r="S565" i="8" s="1"/>
  <c r="S566" i="8" s="1"/>
  <c r="S567" i="8" s="1"/>
  <c r="S568" i="8" s="1"/>
  <c r="S569" i="8" s="1"/>
  <c r="S570" i="8" s="1"/>
  <c r="S571" i="8" s="1"/>
  <c r="S572" i="8" s="1"/>
  <c r="S573" i="8" s="1"/>
  <c r="S574" i="8" s="1"/>
  <c r="S575" i="8" s="1"/>
  <c r="S576" i="8" s="1"/>
  <c r="S577" i="8" s="1"/>
  <c r="S578" i="8" s="1"/>
  <c r="S579" i="8" s="1"/>
  <c r="S580" i="8" s="1"/>
  <c r="S581" i="8" s="1"/>
  <c r="S582" i="8" s="1"/>
  <c r="S583" i="8" s="1"/>
  <c r="S584" i="8" s="1"/>
  <c r="S585" i="8" s="1"/>
  <c r="S586" i="8" s="1"/>
  <c r="S587" i="8" s="1"/>
  <c r="S588" i="8" s="1"/>
  <c r="S589" i="8" s="1"/>
  <c r="S590" i="8" s="1"/>
  <c r="S591" i="8" s="1"/>
  <c r="S592" i="8" s="1"/>
  <c r="S593" i="8" s="1"/>
  <c r="S594" i="8" s="1"/>
  <c r="S595" i="8" s="1"/>
  <c r="S596" i="8" s="1"/>
  <c r="G690" i="8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W598" i="8"/>
  <c r="W599" i="8" s="1"/>
  <c r="W600" i="8" s="1"/>
  <c r="W601" i="8" s="1"/>
  <c r="W602" i="8" s="1"/>
  <c r="W603" i="8" s="1"/>
  <c r="W604" i="8" s="1"/>
  <c r="W605" i="8" s="1"/>
  <c r="W606" i="8" s="1"/>
  <c r="W607" i="8" s="1"/>
  <c r="W608" i="8" s="1"/>
  <c r="W609" i="8" s="1"/>
  <c r="W610" i="8" s="1"/>
  <c r="W611" i="8" s="1"/>
  <c r="W612" i="8" s="1"/>
  <c r="W613" i="8" s="1"/>
  <c r="W614" i="8" s="1"/>
  <c r="W615" i="8" s="1"/>
  <c r="W616" i="8" s="1"/>
  <c r="W617" i="8" s="1"/>
  <c r="W618" i="8" s="1"/>
  <c r="W619" i="8" s="1"/>
  <c r="W620" i="8" s="1"/>
  <c r="W621" i="8" s="1"/>
  <c r="W622" i="8" s="1"/>
  <c r="W623" i="8" s="1"/>
  <c r="W624" i="8" s="1"/>
  <c r="W625" i="8" s="1"/>
  <c r="W626" i="8" s="1"/>
  <c r="W627" i="8" s="1"/>
  <c r="W628" i="8" s="1"/>
  <c r="W629" i="8" s="1"/>
  <c r="W630" i="8" s="1"/>
  <c r="W631" i="8" s="1"/>
  <c r="W632" i="8" s="1"/>
  <c r="W633" i="8" s="1"/>
  <c r="W634" i="8" s="1"/>
  <c r="W635" i="8" s="1"/>
  <c r="W636" i="8" s="1"/>
  <c r="W637" i="8" s="1"/>
  <c r="W638" i="8" s="1"/>
  <c r="W639" i="8" s="1"/>
  <c r="W640" i="8" s="1"/>
  <c r="W641" i="8" s="1"/>
  <c r="W642" i="8" s="1"/>
  <c r="W643" i="8" s="1"/>
  <c r="W644" i="8" s="1"/>
  <c r="W645" i="8" s="1"/>
  <c r="W646" i="8" s="1"/>
  <c r="W647" i="8" s="1"/>
  <c r="W648" i="8" s="1"/>
  <c r="W649" i="8" s="1"/>
  <c r="W650" i="8" s="1"/>
  <c r="W651" i="8" s="1"/>
  <c r="W652" i="8" s="1"/>
  <c r="W653" i="8" s="1"/>
  <c r="W654" i="8" s="1"/>
  <c r="W655" i="8" s="1"/>
  <c r="W656" i="8" s="1"/>
  <c r="W657" i="8" s="1"/>
  <c r="W658" i="8" s="1"/>
  <c r="W659" i="8" s="1"/>
  <c r="W660" i="8" s="1"/>
  <c r="W661" i="8" s="1"/>
  <c r="W662" i="8" s="1"/>
  <c r="W663" i="8" s="1"/>
  <c r="W664" i="8" s="1"/>
  <c r="W665" i="8" s="1"/>
  <c r="W666" i="8" s="1"/>
  <c r="W667" i="8" s="1"/>
  <c r="W668" i="8" s="1"/>
  <c r="W669" i="8" s="1"/>
  <c r="W670" i="8" s="1"/>
  <c r="W671" i="8" s="1"/>
  <c r="W672" i="8" s="1"/>
  <c r="W673" i="8" s="1"/>
  <c r="W674" i="8" s="1"/>
  <c r="W675" i="8" s="1"/>
  <c r="W676" i="8" s="1"/>
  <c r="W677" i="8" s="1"/>
  <c r="W678" i="8" s="1"/>
  <c r="W679" i="8" s="1"/>
  <c r="W680" i="8" s="1"/>
  <c r="W681" i="8" s="1"/>
  <c r="W682" i="8" s="1"/>
  <c r="W683" i="8" s="1"/>
  <c r="W684" i="8" s="1"/>
  <c r="W685" i="8" s="1"/>
  <c r="W686" i="8" s="1"/>
  <c r="W687" i="8" s="1"/>
  <c r="W688" i="8" s="1"/>
  <c r="W782" i="8"/>
  <c r="W783" i="8" s="1"/>
  <c r="W784" i="8" s="1"/>
  <c r="W785" i="8" s="1"/>
  <c r="W786" i="8" s="1"/>
  <c r="W787" i="8" s="1"/>
  <c r="W788" i="8" s="1"/>
  <c r="W789" i="8" s="1"/>
  <c r="W790" i="8" s="1"/>
  <c r="W791" i="8" s="1"/>
  <c r="W792" i="8" s="1"/>
  <c r="W793" i="8" s="1"/>
  <c r="W794" i="8" s="1"/>
  <c r="W795" i="8" s="1"/>
  <c r="W796" i="8" s="1"/>
  <c r="W797" i="8" s="1"/>
  <c r="W798" i="8" s="1"/>
  <c r="W799" i="8" s="1"/>
  <c r="W800" i="8" s="1"/>
  <c r="W801" i="8" s="1"/>
  <c r="W802" i="8" s="1"/>
  <c r="W803" i="8" s="1"/>
  <c r="W804" i="8" s="1"/>
  <c r="W805" i="8" s="1"/>
  <c r="W806" i="8" s="1"/>
  <c r="W807" i="8" s="1"/>
  <c r="W808" i="8" s="1"/>
  <c r="W809" i="8" s="1"/>
  <c r="W810" i="8" s="1"/>
  <c r="W811" i="8" s="1"/>
  <c r="W812" i="8" s="1"/>
  <c r="W813" i="8" s="1"/>
  <c r="W814" i="8" s="1"/>
  <c r="W815" i="8" s="1"/>
  <c r="W816" i="8" s="1"/>
  <c r="W817" i="8" s="1"/>
  <c r="W818" i="8" s="1"/>
  <c r="W819" i="8" s="1"/>
  <c r="W820" i="8" s="1"/>
  <c r="W821" i="8" s="1"/>
  <c r="W822" i="8" s="1"/>
  <c r="W823" i="8" s="1"/>
  <c r="W824" i="8" s="1"/>
  <c r="W825" i="8" s="1"/>
  <c r="W826" i="8" s="1"/>
  <c r="W827" i="8" s="1"/>
  <c r="W828" i="8" s="1"/>
  <c r="W829" i="8" s="1"/>
  <c r="W830" i="8" s="1"/>
  <c r="W831" i="8" s="1"/>
  <c r="W832" i="8" s="1"/>
  <c r="W833" i="8" s="1"/>
  <c r="W834" i="8" s="1"/>
  <c r="W835" i="8" s="1"/>
  <c r="W836" i="8" s="1"/>
  <c r="W837" i="8" s="1"/>
  <c r="W838" i="8" s="1"/>
  <c r="W839" i="8" s="1"/>
  <c r="W840" i="8" s="1"/>
  <c r="W841" i="8" s="1"/>
  <c r="W842" i="8" s="1"/>
  <c r="W843" i="8" s="1"/>
  <c r="W844" i="8" s="1"/>
  <c r="W845" i="8" s="1"/>
  <c r="W846" i="8" s="1"/>
  <c r="W847" i="8" s="1"/>
  <c r="W848" i="8" s="1"/>
  <c r="W849" i="8" s="1"/>
  <c r="W850" i="8" s="1"/>
  <c r="W851" i="8" s="1"/>
  <c r="W852" i="8" s="1"/>
  <c r="W853" i="8" s="1"/>
  <c r="W854" i="8" s="1"/>
  <c r="W855" i="8" s="1"/>
  <c r="W856" i="8" s="1"/>
  <c r="W857" i="8" s="1"/>
  <c r="W858" i="8" s="1"/>
  <c r="W859" i="8" s="1"/>
  <c r="W860" i="8" s="1"/>
  <c r="W861" i="8" s="1"/>
  <c r="W862" i="8" s="1"/>
  <c r="W863" i="8" s="1"/>
  <c r="W864" i="8" s="1"/>
  <c r="W865" i="8" s="1"/>
  <c r="W866" i="8" s="1"/>
  <c r="W867" i="8" s="1"/>
  <c r="W868" i="8" s="1"/>
  <c r="W869" i="8" s="1"/>
  <c r="W870" i="8" s="1"/>
  <c r="W871" i="8" s="1"/>
  <c r="C507" i="8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O263" i="8"/>
  <c r="O264" i="8" s="1"/>
  <c r="O265" i="8" s="1"/>
  <c r="O266" i="8" s="1"/>
  <c r="O267" i="8" s="1"/>
  <c r="O268" i="8" s="1"/>
  <c r="O269" i="8" s="1"/>
  <c r="O270" i="8" s="1"/>
  <c r="O271" i="8" s="1"/>
  <c r="O272" i="8" s="1"/>
  <c r="O273" i="8" s="1"/>
  <c r="O274" i="8" s="1"/>
  <c r="O275" i="8" s="1"/>
  <c r="O276" i="8" s="1"/>
  <c r="O277" i="8" s="1"/>
  <c r="O278" i="8" s="1"/>
  <c r="O279" i="8" s="1"/>
  <c r="O280" i="8" s="1"/>
  <c r="O281" i="8" s="1"/>
  <c r="O282" i="8" s="1"/>
  <c r="O283" i="8" s="1"/>
  <c r="O284" i="8" s="1"/>
  <c r="O285" i="8" s="1"/>
  <c r="O286" i="8" s="1"/>
  <c r="O287" i="8" s="1"/>
  <c r="O288" i="8" s="1"/>
  <c r="O289" i="8" s="1"/>
  <c r="O290" i="8" s="1"/>
  <c r="O291" i="8" s="1"/>
  <c r="K324" i="8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K342" i="8" s="1"/>
  <c r="K343" i="8" s="1"/>
  <c r="K344" i="8" s="1"/>
  <c r="K345" i="8" s="1"/>
  <c r="K346" i="8" s="1"/>
  <c r="K347" i="8" s="1"/>
  <c r="K348" i="8" s="1"/>
  <c r="K349" i="8" s="1"/>
  <c r="K350" i="8" s="1"/>
  <c r="K351" i="8" s="1"/>
  <c r="K352" i="8" s="1"/>
  <c r="O149" i="8"/>
  <c r="O150" i="8" s="1"/>
  <c r="O151" i="8" s="1"/>
  <c r="O152" i="8" s="1"/>
  <c r="O153" i="8" s="1"/>
  <c r="O154" i="8" s="1"/>
  <c r="C145" i="8"/>
  <c r="C146" i="8" s="1"/>
  <c r="C147" i="8" s="1"/>
  <c r="C149" i="8"/>
  <c r="C150" i="8" s="1"/>
  <c r="C151" i="8" s="1"/>
  <c r="C152" i="8" s="1"/>
  <c r="C153" i="8" s="1"/>
  <c r="C154" i="8" s="1"/>
  <c r="W293" i="8"/>
  <c r="W294" i="8" s="1"/>
  <c r="W295" i="8" s="1"/>
  <c r="W296" i="8" s="1"/>
  <c r="W297" i="8" s="1"/>
  <c r="W298" i="8" s="1"/>
  <c r="W299" i="8" s="1"/>
  <c r="W300" i="8" s="1"/>
  <c r="W301" i="8" s="1"/>
  <c r="W302" i="8" s="1"/>
  <c r="W303" i="8" s="1"/>
  <c r="W304" i="8" s="1"/>
  <c r="W305" i="8" s="1"/>
  <c r="W306" i="8" s="1"/>
  <c r="W307" i="8" s="1"/>
  <c r="W308" i="8" s="1"/>
  <c r="W309" i="8" s="1"/>
  <c r="W310" i="8" s="1"/>
  <c r="W311" i="8" s="1"/>
  <c r="W312" i="8" s="1"/>
  <c r="W313" i="8" s="1"/>
  <c r="W314" i="8" s="1"/>
  <c r="W315" i="8" s="1"/>
  <c r="W316" i="8" s="1"/>
  <c r="W317" i="8" s="1"/>
  <c r="W318" i="8" s="1"/>
  <c r="W319" i="8" s="1"/>
  <c r="W320" i="8" s="1"/>
  <c r="W321" i="8" s="1"/>
  <c r="W322" i="8" s="1"/>
  <c r="K598" i="8"/>
  <c r="K599" i="8" s="1"/>
  <c r="K600" i="8" s="1"/>
  <c r="K601" i="8" s="1"/>
  <c r="K602" i="8" s="1"/>
  <c r="K603" i="8" s="1"/>
  <c r="K604" i="8" s="1"/>
  <c r="K605" i="8" s="1"/>
  <c r="K606" i="8" s="1"/>
  <c r="K607" i="8" s="1"/>
  <c r="K608" i="8" s="1"/>
  <c r="K609" i="8" s="1"/>
  <c r="K610" i="8" s="1"/>
  <c r="K611" i="8" s="1"/>
  <c r="K612" i="8" s="1"/>
  <c r="K613" i="8" s="1"/>
  <c r="K614" i="8" s="1"/>
  <c r="K615" i="8" s="1"/>
  <c r="K616" i="8" s="1"/>
  <c r="K617" i="8" s="1"/>
  <c r="K618" i="8" s="1"/>
  <c r="K619" i="8" s="1"/>
  <c r="K620" i="8" s="1"/>
  <c r="K621" i="8" s="1"/>
  <c r="K622" i="8" s="1"/>
  <c r="K623" i="8" s="1"/>
  <c r="K624" i="8" s="1"/>
  <c r="K625" i="8" s="1"/>
  <c r="K626" i="8" s="1"/>
  <c r="K627" i="8" s="1"/>
  <c r="K628" i="8" s="1"/>
  <c r="K629" i="8" s="1"/>
  <c r="K630" i="8" s="1"/>
  <c r="K631" i="8" s="1"/>
  <c r="K632" i="8" s="1"/>
  <c r="K633" i="8" s="1"/>
  <c r="K634" i="8" s="1"/>
  <c r="K635" i="8" s="1"/>
  <c r="K636" i="8" s="1"/>
  <c r="K637" i="8" s="1"/>
  <c r="K638" i="8" s="1"/>
  <c r="K639" i="8" s="1"/>
  <c r="K640" i="8" s="1"/>
  <c r="K641" i="8" s="1"/>
  <c r="K642" i="8" s="1"/>
  <c r="K643" i="8" s="1"/>
  <c r="K644" i="8" s="1"/>
  <c r="K645" i="8" s="1"/>
  <c r="K646" i="8" s="1"/>
  <c r="K647" i="8" s="1"/>
  <c r="K648" i="8" s="1"/>
  <c r="K649" i="8" s="1"/>
  <c r="K650" i="8" s="1"/>
  <c r="K651" i="8" s="1"/>
  <c r="K652" i="8" s="1"/>
  <c r="K653" i="8" s="1"/>
  <c r="K654" i="8" s="1"/>
  <c r="K655" i="8" s="1"/>
  <c r="K656" i="8" s="1"/>
  <c r="K657" i="8" s="1"/>
  <c r="K658" i="8" s="1"/>
  <c r="K659" i="8" s="1"/>
  <c r="K660" i="8" s="1"/>
  <c r="K661" i="8" s="1"/>
  <c r="K662" i="8" s="1"/>
  <c r="K663" i="8" s="1"/>
  <c r="K664" i="8" s="1"/>
  <c r="K665" i="8" s="1"/>
  <c r="K666" i="8" s="1"/>
  <c r="K667" i="8" s="1"/>
  <c r="K668" i="8" s="1"/>
  <c r="K669" i="8" s="1"/>
  <c r="K670" i="8" s="1"/>
  <c r="K671" i="8" s="1"/>
  <c r="K672" i="8" s="1"/>
  <c r="K673" i="8" s="1"/>
  <c r="K674" i="8" s="1"/>
  <c r="K675" i="8" s="1"/>
  <c r="K676" i="8" s="1"/>
  <c r="K677" i="8" s="1"/>
  <c r="K678" i="8" s="1"/>
  <c r="K679" i="8" s="1"/>
  <c r="K680" i="8" s="1"/>
  <c r="K681" i="8" s="1"/>
  <c r="K682" i="8" s="1"/>
  <c r="K683" i="8" s="1"/>
  <c r="K684" i="8" s="1"/>
  <c r="K685" i="8" s="1"/>
  <c r="K686" i="8" s="1"/>
  <c r="K687" i="8" s="1"/>
  <c r="K688" i="8" s="1"/>
  <c r="S156" i="8"/>
  <c r="S157" i="8" s="1"/>
  <c r="S158" i="8" s="1"/>
  <c r="S159" i="8" s="1"/>
  <c r="S160" i="8" s="1"/>
  <c r="S161" i="8" s="1"/>
  <c r="S232" i="8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S250" i="8" s="1"/>
  <c r="S251" i="8" s="1"/>
  <c r="S252" i="8" s="1"/>
  <c r="S253" i="8" s="1"/>
  <c r="S254" i="8" s="1"/>
  <c r="S255" i="8" s="1"/>
  <c r="S256" i="8" s="1"/>
  <c r="S257" i="8" s="1"/>
  <c r="S258" i="8" s="1"/>
  <c r="S259" i="8" s="1"/>
  <c r="S260" i="8" s="1"/>
  <c r="S261" i="8" s="1"/>
  <c r="K163" i="8"/>
  <c r="K164" i="8" s="1"/>
  <c r="K165" i="8" s="1"/>
  <c r="K166" i="8" s="1"/>
  <c r="K167" i="8" s="1"/>
  <c r="K168" i="8" s="1"/>
  <c r="K169" i="8" s="1"/>
  <c r="K170" i="8" s="1"/>
  <c r="K171" i="8" s="1"/>
  <c r="G163" i="8"/>
  <c r="G164" i="8" s="1"/>
  <c r="G165" i="8" s="1"/>
  <c r="G166" i="8" s="1"/>
  <c r="G167" i="8" s="1"/>
  <c r="G168" i="8" s="1"/>
  <c r="G169" i="8" s="1"/>
  <c r="G170" i="8" s="1"/>
  <c r="G171" i="8" s="1"/>
  <c r="C263" i="8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416" i="8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W354" i="8"/>
  <c r="W355" i="8" s="1"/>
  <c r="W356" i="8" s="1"/>
  <c r="W357" i="8" s="1"/>
  <c r="W358" i="8" s="1"/>
  <c r="W359" i="8" s="1"/>
  <c r="W360" i="8" s="1"/>
  <c r="W361" i="8" s="1"/>
  <c r="W362" i="8" s="1"/>
  <c r="W363" i="8" s="1"/>
  <c r="W364" i="8" s="1"/>
  <c r="W365" i="8" s="1"/>
  <c r="W366" i="8" s="1"/>
  <c r="W367" i="8" s="1"/>
  <c r="W368" i="8" s="1"/>
  <c r="W369" i="8" s="1"/>
  <c r="W370" i="8" s="1"/>
  <c r="W371" i="8" s="1"/>
  <c r="W372" i="8" s="1"/>
  <c r="W373" i="8" s="1"/>
  <c r="W374" i="8" s="1"/>
  <c r="W375" i="8" s="1"/>
  <c r="W376" i="8" s="1"/>
  <c r="W377" i="8" s="1"/>
  <c r="W378" i="8" s="1"/>
  <c r="W379" i="8" s="1"/>
  <c r="W380" i="8" s="1"/>
  <c r="W381" i="8" s="1"/>
  <c r="W382" i="8" s="1"/>
  <c r="W383" i="8" s="1"/>
  <c r="O416" i="8"/>
  <c r="O417" i="8" s="1"/>
  <c r="O418" i="8" s="1"/>
  <c r="O419" i="8" s="1"/>
  <c r="O420" i="8" s="1"/>
  <c r="O421" i="8" s="1"/>
  <c r="O422" i="8" s="1"/>
  <c r="O423" i="8" s="1"/>
  <c r="O424" i="8" s="1"/>
  <c r="O425" i="8" s="1"/>
  <c r="O426" i="8" s="1"/>
  <c r="O427" i="8" s="1"/>
  <c r="O428" i="8" s="1"/>
  <c r="O429" i="8" s="1"/>
  <c r="O430" i="8" s="1"/>
  <c r="O431" i="8" s="1"/>
  <c r="O432" i="8" s="1"/>
  <c r="O433" i="8" s="1"/>
  <c r="O434" i="8" s="1"/>
  <c r="O435" i="8" s="1"/>
  <c r="O436" i="8" s="1"/>
  <c r="O437" i="8" s="1"/>
  <c r="O438" i="8" s="1"/>
  <c r="O439" i="8" s="1"/>
  <c r="O440" i="8" s="1"/>
  <c r="O441" i="8" s="1"/>
  <c r="O442" i="8" s="1"/>
  <c r="O443" i="8" s="1"/>
  <c r="O444" i="8" s="1"/>
  <c r="W446" i="8"/>
  <c r="W447" i="8" s="1"/>
  <c r="W448" i="8" s="1"/>
  <c r="W449" i="8" s="1"/>
  <c r="W450" i="8" s="1"/>
  <c r="W451" i="8" s="1"/>
  <c r="W452" i="8" s="1"/>
  <c r="W453" i="8" s="1"/>
  <c r="W454" i="8" s="1"/>
  <c r="W455" i="8" s="1"/>
  <c r="W456" i="8" s="1"/>
  <c r="W457" i="8" s="1"/>
  <c r="W458" i="8" s="1"/>
  <c r="W459" i="8" s="1"/>
  <c r="W460" i="8" s="1"/>
  <c r="W461" i="8" s="1"/>
  <c r="W462" i="8" s="1"/>
  <c r="W463" i="8" s="1"/>
  <c r="W464" i="8" s="1"/>
  <c r="W465" i="8" s="1"/>
  <c r="W466" i="8" s="1"/>
  <c r="W467" i="8" s="1"/>
  <c r="W468" i="8" s="1"/>
  <c r="W469" i="8" s="1"/>
  <c r="W470" i="8" s="1"/>
  <c r="W471" i="8" s="1"/>
  <c r="W472" i="8" s="1"/>
  <c r="W473" i="8" s="1"/>
  <c r="W474" i="8" s="1"/>
  <c r="W475" i="8" s="1"/>
  <c r="S477" i="8"/>
  <c r="S478" i="8" s="1"/>
  <c r="S479" i="8" s="1"/>
  <c r="S480" i="8" s="1"/>
  <c r="S481" i="8" s="1"/>
  <c r="S482" i="8" s="1"/>
  <c r="S483" i="8" s="1"/>
  <c r="S484" i="8" s="1"/>
  <c r="S485" i="8" s="1"/>
  <c r="S486" i="8" s="1"/>
  <c r="S487" i="8" s="1"/>
  <c r="S488" i="8" s="1"/>
  <c r="S489" i="8" s="1"/>
  <c r="S490" i="8" s="1"/>
  <c r="S491" i="8" s="1"/>
  <c r="S492" i="8" s="1"/>
  <c r="S493" i="8" s="1"/>
  <c r="S494" i="8" s="1"/>
  <c r="S495" i="8" s="1"/>
  <c r="S496" i="8" s="1"/>
  <c r="S497" i="8" s="1"/>
  <c r="S498" i="8" s="1"/>
  <c r="S499" i="8" s="1"/>
  <c r="S500" i="8" s="1"/>
  <c r="S501" i="8" s="1"/>
  <c r="S502" i="8" s="1"/>
  <c r="S503" i="8" s="1"/>
  <c r="S504" i="8" s="1"/>
  <c r="S505" i="8" s="1"/>
  <c r="W149" i="8"/>
  <c r="W150" i="8" s="1"/>
  <c r="W151" i="8" s="1"/>
  <c r="W152" i="8" s="1"/>
  <c r="W153" i="8" s="1"/>
  <c r="W154" i="8" s="1"/>
  <c r="C163" i="8"/>
  <c r="C164" i="8" s="1"/>
  <c r="C165" i="8" s="1"/>
  <c r="C166" i="8" s="1"/>
  <c r="C167" i="8" s="1"/>
  <c r="C168" i="8" s="1"/>
  <c r="C169" i="8" s="1"/>
  <c r="C170" i="8" s="1"/>
  <c r="C171" i="8" s="1"/>
  <c r="O145" i="8"/>
  <c r="O146" i="8" s="1"/>
  <c r="O147" i="8" s="1"/>
  <c r="O156" i="8"/>
  <c r="O157" i="8" s="1"/>
  <c r="O158" i="8" s="1"/>
  <c r="O159" i="8" s="1"/>
  <c r="O160" i="8" s="1"/>
  <c r="O161" i="8" s="1"/>
  <c r="W477" i="8"/>
  <c r="W478" i="8" s="1"/>
  <c r="W479" i="8" s="1"/>
  <c r="W480" i="8" s="1"/>
  <c r="W481" i="8" s="1"/>
  <c r="W482" i="8" s="1"/>
  <c r="W483" i="8" s="1"/>
  <c r="W484" i="8" s="1"/>
  <c r="W485" i="8" s="1"/>
  <c r="W486" i="8" s="1"/>
  <c r="W487" i="8" s="1"/>
  <c r="W488" i="8" s="1"/>
  <c r="W489" i="8" s="1"/>
  <c r="W490" i="8" s="1"/>
  <c r="W491" i="8" s="1"/>
  <c r="W492" i="8" s="1"/>
  <c r="W493" i="8" s="1"/>
  <c r="W494" i="8" s="1"/>
  <c r="W495" i="8" s="1"/>
  <c r="W496" i="8" s="1"/>
  <c r="W497" i="8" s="1"/>
  <c r="W498" i="8" s="1"/>
  <c r="W499" i="8" s="1"/>
  <c r="W500" i="8" s="1"/>
  <c r="W501" i="8" s="1"/>
  <c r="W502" i="8" s="1"/>
  <c r="W503" i="8" s="1"/>
  <c r="W504" i="8" s="1"/>
  <c r="W505" i="8" s="1"/>
  <c r="G354" i="8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24" i="8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O173" i="8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354" i="8"/>
  <c r="O355" i="8" s="1"/>
  <c r="O356" i="8" s="1"/>
  <c r="O357" i="8" s="1"/>
  <c r="O358" i="8" s="1"/>
  <c r="O359" i="8" s="1"/>
  <c r="O360" i="8" s="1"/>
  <c r="O361" i="8" s="1"/>
  <c r="O362" i="8" s="1"/>
  <c r="O363" i="8" s="1"/>
  <c r="O364" i="8" s="1"/>
  <c r="O365" i="8" s="1"/>
  <c r="O366" i="8" s="1"/>
  <c r="O367" i="8" s="1"/>
  <c r="O368" i="8" s="1"/>
  <c r="O369" i="8" s="1"/>
  <c r="O370" i="8" s="1"/>
  <c r="O371" i="8" s="1"/>
  <c r="O372" i="8" s="1"/>
  <c r="O373" i="8" s="1"/>
  <c r="O374" i="8" s="1"/>
  <c r="O375" i="8" s="1"/>
  <c r="O376" i="8" s="1"/>
  <c r="O377" i="8" s="1"/>
  <c r="O378" i="8" s="1"/>
  <c r="O379" i="8" s="1"/>
  <c r="O380" i="8" s="1"/>
  <c r="O381" i="8" s="1"/>
  <c r="O382" i="8" s="1"/>
  <c r="O383" i="8" s="1"/>
  <c r="O324" i="8"/>
  <c r="O325" i="8" s="1"/>
  <c r="O326" i="8" s="1"/>
  <c r="O327" i="8" s="1"/>
  <c r="O328" i="8" s="1"/>
  <c r="O329" i="8" s="1"/>
  <c r="O330" i="8" s="1"/>
  <c r="O331" i="8" s="1"/>
  <c r="O332" i="8" s="1"/>
  <c r="O333" i="8" s="1"/>
  <c r="O334" i="8" s="1"/>
  <c r="O335" i="8" s="1"/>
  <c r="O336" i="8" s="1"/>
  <c r="O337" i="8" s="1"/>
  <c r="O338" i="8" s="1"/>
  <c r="O339" i="8" s="1"/>
  <c r="O340" i="8" s="1"/>
  <c r="O341" i="8" s="1"/>
  <c r="O342" i="8" s="1"/>
  <c r="O343" i="8" s="1"/>
  <c r="O344" i="8" s="1"/>
  <c r="O345" i="8" s="1"/>
  <c r="O346" i="8" s="1"/>
  <c r="O347" i="8" s="1"/>
  <c r="O348" i="8" s="1"/>
  <c r="O349" i="8" s="1"/>
  <c r="O350" i="8" s="1"/>
  <c r="O351" i="8" s="1"/>
  <c r="O352" i="8" s="1"/>
  <c r="K173" i="8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S324" i="8"/>
  <c r="S325" i="8" s="1"/>
  <c r="S326" i="8" s="1"/>
  <c r="S327" i="8" s="1"/>
  <c r="S328" i="8" s="1"/>
  <c r="S329" i="8" s="1"/>
  <c r="S330" i="8" s="1"/>
  <c r="S331" i="8" s="1"/>
  <c r="S332" i="8" s="1"/>
  <c r="S333" i="8" s="1"/>
  <c r="S334" i="8" s="1"/>
  <c r="S335" i="8" s="1"/>
  <c r="S336" i="8" s="1"/>
  <c r="S337" i="8" s="1"/>
  <c r="S338" i="8" s="1"/>
  <c r="S339" i="8" s="1"/>
  <c r="S340" i="8" s="1"/>
  <c r="S341" i="8" s="1"/>
  <c r="S342" i="8" s="1"/>
  <c r="S343" i="8" s="1"/>
  <c r="S344" i="8" s="1"/>
  <c r="S345" i="8" s="1"/>
  <c r="S346" i="8" s="1"/>
  <c r="S347" i="8" s="1"/>
  <c r="S348" i="8" s="1"/>
  <c r="S349" i="8" s="1"/>
  <c r="S350" i="8" s="1"/>
  <c r="S351" i="8" s="1"/>
  <c r="S352" i="8" s="1"/>
  <c r="O293" i="8"/>
  <c r="O294" i="8" s="1"/>
  <c r="O295" i="8" s="1"/>
  <c r="O296" i="8" s="1"/>
  <c r="O297" i="8" s="1"/>
  <c r="O298" i="8" s="1"/>
  <c r="O299" i="8" s="1"/>
  <c r="O300" i="8" s="1"/>
  <c r="O301" i="8" s="1"/>
  <c r="O302" i="8" s="1"/>
  <c r="O303" i="8" s="1"/>
  <c r="O304" i="8" s="1"/>
  <c r="O305" i="8" s="1"/>
  <c r="O306" i="8" s="1"/>
  <c r="O307" i="8" s="1"/>
  <c r="O308" i="8" s="1"/>
  <c r="O309" i="8" s="1"/>
  <c r="O310" i="8" s="1"/>
  <c r="O311" i="8" s="1"/>
  <c r="O312" i="8" s="1"/>
  <c r="O313" i="8" s="1"/>
  <c r="O314" i="8" s="1"/>
  <c r="O315" i="8" s="1"/>
  <c r="O316" i="8" s="1"/>
  <c r="O317" i="8" s="1"/>
  <c r="O318" i="8" s="1"/>
  <c r="O319" i="8" s="1"/>
  <c r="O320" i="8" s="1"/>
  <c r="O321" i="8" s="1"/>
  <c r="O322" i="8" s="1"/>
  <c r="C446" i="8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293" i="8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K149" i="8"/>
  <c r="K150" i="8" s="1"/>
  <c r="K151" i="8" s="1"/>
  <c r="K152" i="8" s="1"/>
  <c r="K153" i="8" s="1"/>
  <c r="K154" i="8" s="1"/>
  <c r="S145" i="8"/>
  <c r="S146" i="8" s="1"/>
  <c r="S147" i="8" s="1"/>
  <c r="K156" i="8"/>
  <c r="K157" i="8" s="1"/>
  <c r="K158" i="8" s="1"/>
  <c r="K159" i="8" s="1"/>
  <c r="K160" i="8" s="1"/>
  <c r="K161" i="8" s="1"/>
  <c r="C204" i="8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W156" i="8"/>
  <c r="W157" i="8" s="1"/>
  <c r="W158" i="8" s="1"/>
  <c r="W159" i="8" s="1"/>
  <c r="W160" i="8" s="1"/>
  <c r="W161" i="8" s="1"/>
  <c r="W263" i="8"/>
  <c r="W264" i="8" s="1"/>
  <c r="W265" i="8" s="1"/>
  <c r="W266" i="8" s="1"/>
  <c r="W267" i="8" s="1"/>
  <c r="W268" i="8" s="1"/>
  <c r="W269" i="8" s="1"/>
  <c r="W270" i="8" s="1"/>
  <c r="W271" i="8" s="1"/>
  <c r="W272" i="8" s="1"/>
  <c r="W273" i="8" s="1"/>
  <c r="W274" i="8" s="1"/>
  <c r="W275" i="8" s="1"/>
  <c r="W276" i="8" s="1"/>
  <c r="W277" i="8" s="1"/>
  <c r="W278" i="8" s="1"/>
  <c r="W279" i="8" s="1"/>
  <c r="W280" i="8" s="1"/>
  <c r="W281" i="8" s="1"/>
  <c r="W282" i="8" s="1"/>
  <c r="W283" i="8" s="1"/>
  <c r="W284" i="8" s="1"/>
  <c r="W285" i="8" s="1"/>
  <c r="W286" i="8" s="1"/>
  <c r="W287" i="8" s="1"/>
  <c r="W288" i="8" s="1"/>
  <c r="W289" i="8" s="1"/>
  <c r="W290" i="8" s="1"/>
  <c r="W291" i="8" s="1"/>
  <c r="K354" i="8"/>
  <c r="K355" i="8" s="1"/>
  <c r="K356" i="8" s="1"/>
  <c r="K357" i="8" s="1"/>
  <c r="K358" i="8" s="1"/>
  <c r="K359" i="8" s="1"/>
  <c r="K360" i="8" s="1"/>
  <c r="K361" i="8" s="1"/>
  <c r="K362" i="8" s="1"/>
  <c r="K363" i="8" s="1"/>
  <c r="K364" i="8" s="1"/>
  <c r="K365" i="8" s="1"/>
  <c r="K366" i="8" s="1"/>
  <c r="K367" i="8" s="1"/>
  <c r="K368" i="8" s="1"/>
  <c r="K369" i="8" s="1"/>
  <c r="K370" i="8" s="1"/>
  <c r="K371" i="8" s="1"/>
  <c r="K372" i="8" s="1"/>
  <c r="K373" i="8" s="1"/>
  <c r="K374" i="8" s="1"/>
  <c r="K375" i="8" s="1"/>
  <c r="K376" i="8" s="1"/>
  <c r="K377" i="8" s="1"/>
  <c r="K378" i="8" s="1"/>
  <c r="K379" i="8" s="1"/>
  <c r="K380" i="8" s="1"/>
  <c r="K381" i="8" s="1"/>
  <c r="K382" i="8" s="1"/>
  <c r="K383" i="8" s="1"/>
  <c r="K507" i="8"/>
  <c r="K508" i="8" s="1"/>
  <c r="K509" i="8" s="1"/>
  <c r="K510" i="8" s="1"/>
  <c r="K511" i="8" s="1"/>
  <c r="K512" i="8" s="1"/>
  <c r="K513" i="8" s="1"/>
  <c r="K514" i="8" s="1"/>
  <c r="K515" i="8" s="1"/>
  <c r="K516" i="8" s="1"/>
  <c r="K517" i="8" s="1"/>
  <c r="K518" i="8" s="1"/>
  <c r="K519" i="8" s="1"/>
  <c r="K520" i="8" s="1"/>
  <c r="K521" i="8" s="1"/>
  <c r="K522" i="8" s="1"/>
  <c r="K523" i="8" s="1"/>
  <c r="K524" i="8" s="1"/>
  <c r="K525" i="8" s="1"/>
  <c r="K526" i="8" s="1"/>
  <c r="K527" i="8" s="1"/>
  <c r="K528" i="8" s="1"/>
  <c r="K529" i="8" s="1"/>
  <c r="K530" i="8" s="1"/>
  <c r="K531" i="8" s="1"/>
  <c r="K532" i="8" s="1"/>
  <c r="K533" i="8" s="1"/>
  <c r="K534" i="8" s="1"/>
  <c r="K535" i="8" s="1"/>
  <c r="K536" i="8" s="1"/>
  <c r="K537" i="8" s="1"/>
  <c r="K538" i="8" s="1"/>
  <c r="K539" i="8" s="1"/>
  <c r="K540" i="8" s="1"/>
  <c r="K541" i="8" s="1"/>
  <c r="K542" i="8" s="1"/>
  <c r="K543" i="8" s="1"/>
  <c r="K544" i="8" s="1"/>
  <c r="K545" i="8" s="1"/>
  <c r="K546" i="8" s="1"/>
  <c r="K547" i="8" s="1"/>
  <c r="K548" i="8" s="1"/>
  <c r="K549" i="8" s="1"/>
  <c r="K550" i="8" s="1"/>
  <c r="K551" i="8" s="1"/>
  <c r="K552" i="8" s="1"/>
  <c r="K553" i="8" s="1"/>
  <c r="K554" i="8" s="1"/>
  <c r="K555" i="8" s="1"/>
  <c r="K556" i="8" s="1"/>
  <c r="K557" i="8" s="1"/>
  <c r="K558" i="8" s="1"/>
  <c r="K559" i="8" s="1"/>
  <c r="K560" i="8" s="1"/>
  <c r="K561" i="8" s="1"/>
  <c r="K562" i="8" s="1"/>
  <c r="K563" i="8" s="1"/>
  <c r="K564" i="8" s="1"/>
  <c r="K565" i="8" s="1"/>
  <c r="K566" i="8" s="1"/>
  <c r="K567" i="8" s="1"/>
  <c r="K568" i="8" s="1"/>
  <c r="K569" i="8" s="1"/>
  <c r="K570" i="8" s="1"/>
  <c r="K571" i="8" s="1"/>
  <c r="K572" i="8" s="1"/>
  <c r="K573" i="8" s="1"/>
  <c r="K574" i="8" s="1"/>
  <c r="K575" i="8" s="1"/>
  <c r="K576" i="8" s="1"/>
  <c r="K577" i="8" s="1"/>
  <c r="K578" i="8" s="1"/>
  <c r="K579" i="8" s="1"/>
  <c r="K580" i="8" s="1"/>
  <c r="K581" i="8" s="1"/>
  <c r="K582" i="8" s="1"/>
  <c r="K583" i="8" s="1"/>
  <c r="K584" i="8" s="1"/>
  <c r="K585" i="8" s="1"/>
  <c r="K586" i="8" s="1"/>
  <c r="K587" i="8" s="1"/>
  <c r="K588" i="8" s="1"/>
  <c r="K589" i="8" s="1"/>
  <c r="K590" i="8" s="1"/>
  <c r="K591" i="8" s="1"/>
  <c r="K592" i="8" s="1"/>
  <c r="K593" i="8" s="1"/>
  <c r="K594" i="8" s="1"/>
  <c r="K595" i="8" s="1"/>
  <c r="K596" i="8" s="1"/>
  <c r="W324" i="8"/>
  <c r="W325" i="8" s="1"/>
  <c r="W326" i="8" s="1"/>
  <c r="W327" i="8" s="1"/>
  <c r="W328" i="8" s="1"/>
  <c r="W329" i="8" s="1"/>
  <c r="W330" i="8" s="1"/>
  <c r="W331" i="8" s="1"/>
  <c r="W332" i="8" s="1"/>
  <c r="W333" i="8" s="1"/>
  <c r="W334" i="8" s="1"/>
  <c r="W335" i="8" s="1"/>
  <c r="W336" i="8" s="1"/>
  <c r="W337" i="8" s="1"/>
  <c r="W338" i="8" s="1"/>
  <c r="W339" i="8" s="1"/>
  <c r="W340" i="8" s="1"/>
  <c r="W341" i="8" s="1"/>
  <c r="W342" i="8" s="1"/>
  <c r="W343" i="8" s="1"/>
  <c r="W344" i="8" s="1"/>
  <c r="W345" i="8" s="1"/>
  <c r="W346" i="8" s="1"/>
  <c r="W347" i="8" s="1"/>
  <c r="W348" i="8" s="1"/>
  <c r="W349" i="8" s="1"/>
  <c r="W350" i="8" s="1"/>
  <c r="W351" i="8" s="1"/>
  <c r="W352" i="8" s="1"/>
  <c r="W173" i="8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32" i="8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W250" i="8" s="1"/>
  <c r="W251" i="8" s="1"/>
  <c r="W252" i="8" s="1"/>
  <c r="W253" i="8" s="1"/>
  <c r="W254" i="8" s="1"/>
  <c r="W255" i="8" s="1"/>
  <c r="W256" i="8" s="1"/>
  <c r="W257" i="8" s="1"/>
  <c r="W258" i="8" s="1"/>
  <c r="W259" i="8" s="1"/>
  <c r="W260" i="8" s="1"/>
  <c r="W261" i="8" s="1"/>
  <c r="S163" i="8"/>
  <c r="S164" i="8" s="1"/>
  <c r="S165" i="8" s="1"/>
  <c r="S166" i="8" s="1"/>
  <c r="S167" i="8" s="1"/>
  <c r="S168" i="8" s="1"/>
  <c r="S169" i="8" s="1"/>
  <c r="S170" i="8" s="1"/>
  <c r="S171" i="8" s="1"/>
  <c r="C232" i="8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K263" i="8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04" i="8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G232" i="8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O232" i="8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O250" i="8" s="1"/>
  <c r="O251" i="8" s="1"/>
  <c r="O252" i="8" s="1"/>
  <c r="O253" i="8" s="1"/>
  <c r="O254" i="8" s="1"/>
  <c r="O255" i="8" s="1"/>
  <c r="O256" i="8" s="1"/>
  <c r="O257" i="8" s="1"/>
  <c r="O258" i="8" s="1"/>
  <c r="O259" i="8" s="1"/>
  <c r="O260" i="8" s="1"/>
  <c r="O261" i="8" s="1"/>
  <c r="C598" i="8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K477" i="8"/>
  <c r="K478" i="8" s="1"/>
  <c r="K479" i="8" s="1"/>
  <c r="K480" i="8" s="1"/>
  <c r="K481" i="8" s="1"/>
  <c r="K482" i="8" s="1"/>
  <c r="K483" i="8" s="1"/>
  <c r="K484" i="8" s="1"/>
  <c r="K485" i="8" s="1"/>
  <c r="K486" i="8" s="1"/>
  <c r="K487" i="8" s="1"/>
  <c r="K488" i="8" s="1"/>
  <c r="K489" i="8" s="1"/>
  <c r="K490" i="8" s="1"/>
  <c r="K491" i="8" s="1"/>
  <c r="K492" i="8" s="1"/>
  <c r="K493" i="8" s="1"/>
  <c r="K494" i="8" s="1"/>
  <c r="K495" i="8" s="1"/>
  <c r="K496" i="8" s="1"/>
  <c r="K497" i="8" s="1"/>
  <c r="K498" i="8" s="1"/>
  <c r="K499" i="8" s="1"/>
  <c r="K500" i="8" s="1"/>
  <c r="K501" i="8" s="1"/>
  <c r="K502" i="8" s="1"/>
  <c r="K503" i="8" s="1"/>
  <c r="K504" i="8" s="1"/>
  <c r="K505" i="8" s="1"/>
  <c r="C385" i="8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354" i="8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G598" i="8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C477" i="8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O477" i="8"/>
  <c r="O478" i="8" s="1"/>
  <c r="O479" i="8" s="1"/>
  <c r="O480" i="8" s="1"/>
  <c r="O481" i="8" s="1"/>
  <c r="O482" i="8" s="1"/>
  <c r="O483" i="8" s="1"/>
  <c r="O484" i="8" s="1"/>
  <c r="O485" i="8" s="1"/>
  <c r="O486" i="8" s="1"/>
  <c r="O487" i="8" s="1"/>
  <c r="O488" i="8" s="1"/>
  <c r="O489" i="8" s="1"/>
  <c r="O490" i="8" s="1"/>
  <c r="O491" i="8" s="1"/>
  <c r="O492" i="8" s="1"/>
  <c r="O493" i="8" s="1"/>
  <c r="O494" i="8" s="1"/>
  <c r="O495" i="8" s="1"/>
  <c r="O496" i="8" s="1"/>
  <c r="O497" i="8" s="1"/>
  <c r="O498" i="8" s="1"/>
  <c r="O499" i="8" s="1"/>
  <c r="O500" i="8" s="1"/>
  <c r="O501" i="8" s="1"/>
  <c r="O502" i="8" s="1"/>
  <c r="O503" i="8" s="1"/>
  <c r="O504" i="8" s="1"/>
  <c r="O505" i="8" s="1"/>
  <c r="O598" i="8"/>
  <c r="O599" i="8" s="1"/>
  <c r="O600" i="8" s="1"/>
  <c r="O601" i="8" s="1"/>
  <c r="O602" i="8" s="1"/>
  <c r="O603" i="8" s="1"/>
  <c r="O604" i="8" s="1"/>
  <c r="O605" i="8" s="1"/>
  <c r="O606" i="8" s="1"/>
  <c r="O607" i="8" s="1"/>
  <c r="O608" i="8" s="1"/>
  <c r="O609" i="8" s="1"/>
  <c r="O610" i="8" s="1"/>
  <c r="O611" i="8" s="1"/>
  <c r="O612" i="8" s="1"/>
  <c r="O613" i="8" s="1"/>
  <c r="O614" i="8" s="1"/>
  <c r="O615" i="8" s="1"/>
  <c r="O616" i="8" s="1"/>
  <c r="O617" i="8" s="1"/>
  <c r="O618" i="8" s="1"/>
  <c r="O619" i="8" s="1"/>
  <c r="O620" i="8" s="1"/>
  <c r="O621" i="8" s="1"/>
  <c r="O622" i="8" s="1"/>
  <c r="O623" i="8" s="1"/>
  <c r="O624" i="8" s="1"/>
  <c r="O625" i="8" s="1"/>
  <c r="O626" i="8" s="1"/>
  <c r="O627" i="8" s="1"/>
  <c r="O628" i="8" s="1"/>
  <c r="O629" i="8" s="1"/>
  <c r="O630" i="8" s="1"/>
  <c r="O631" i="8" s="1"/>
  <c r="O632" i="8" s="1"/>
  <c r="O633" i="8" s="1"/>
  <c r="O634" i="8" s="1"/>
  <c r="O635" i="8" s="1"/>
  <c r="O636" i="8" s="1"/>
  <c r="O637" i="8" s="1"/>
  <c r="O638" i="8" s="1"/>
  <c r="O639" i="8" s="1"/>
  <c r="O640" i="8" s="1"/>
  <c r="O641" i="8" s="1"/>
  <c r="O642" i="8" s="1"/>
  <c r="O643" i="8" s="1"/>
  <c r="O644" i="8" s="1"/>
  <c r="O645" i="8" s="1"/>
  <c r="O646" i="8" s="1"/>
  <c r="O647" i="8" s="1"/>
  <c r="O648" i="8" s="1"/>
  <c r="O649" i="8" s="1"/>
  <c r="O650" i="8" s="1"/>
  <c r="O651" i="8" s="1"/>
  <c r="O652" i="8" s="1"/>
  <c r="O653" i="8" s="1"/>
  <c r="O654" i="8" s="1"/>
  <c r="O655" i="8" s="1"/>
  <c r="O656" i="8" s="1"/>
  <c r="O657" i="8" s="1"/>
  <c r="O658" i="8" s="1"/>
  <c r="O659" i="8" s="1"/>
  <c r="O660" i="8" s="1"/>
  <c r="O661" i="8" s="1"/>
  <c r="O662" i="8" s="1"/>
  <c r="O663" i="8" s="1"/>
  <c r="O664" i="8" s="1"/>
  <c r="O665" i="8" s="1"/>
  <c r="O666" i="8" s="1"/>
  <c r="O667" i="8" s="1"/>
  <c r="O668" i="8" s="1"/>
  <c r="O669" i="8" s="1"/>
  <c r="O670" i="8" s="1"/>
  <c r="O671" i="8" s="1"/>
  <c r="O672" i="8" s="1"/>
  <c r="O673" i="8" s="1"/>
  <c r="O674" i="8" s="1"/>
  <c r="O675" i="8" s="1"/>
  <c r="O676" i="8" s="1"/>
  <c r="O677" i="8" s="1"/>
  <c r="O678" i="8" s="1"/>
  <c r="O679" i="8" s="1"/>
  <c r="O680" i="8" s="1"/>
  <c r="O681" i="8" s="1"/>
  <c r="O682" i="8" s="1"/>
  <c r="O683" i="8" s="1"/>
  <c r="O684" i="8" s="1"/>
  <c r="O685" i="8" s="1"/>
  <c r="O686" i="8" s="1"/>
  <c r="O687" i="8" s="1"/>
  <c r="O688" i="8" s="1"/>
  <c r="O446" i="8"/>
  <c r="O447" i="8" s="1"/>
  <c r="O448" i="8" s="1"/>
  <c r="O449" i="8" s="1"/>
  <c r="O450" i="8" s="1"/>
  <c r="O451" i="8" s="1"/>
  <c r="O452" i="8" s="1"/>
  <c r="O453" i="8" s="1"/>
  <c r="O454" i="8" s="1"/>
  <c r="O455" i="8" s="1"/>
  <c r="O456" i="8" s="1"/>
  <c r="O457" i="8" s="1"/>
  <c r="O458" i="8" s="1"/>
  <c r="O459" i="8" s="1"/>
  <c r="O460" i="8" s="1"/>
  <c r="O461" i="8" s="1"/>
  <c r="O462" i="8" s="1"/>
  <c r="O463" i="8" s="1"/>
  <c r="O464" i="8" s="1"/>
  <c r="O465" i="8" s="1"/>
  <c r="O466" i="8" s="1"/>
  <c r="O467" i="8" s="1"/>
  <c r="O468" i="8" s="1"/>
  <c r="O469" i="8" s="1"/>
  <c r="O470" i="8" s="1"/>
  <c r="O471" i="8" s="1"/>
  <c r="O472" i="8" s="1"/>
  <c r="O473" i="8" s="1"/>
  <c r="O474" i="8" s="1"/>
  <c r="O475" i="8" s="1"/>
  <c r="G385" i="8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507" i="8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C324" i="8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W690" i="8"/>
  <c r="W691" i="8" s="1"/>
  <c r="W692" i="8" s="1"/>
  <c r="W693" i="8" s="1"/>
  <c r="W694" i="8" s="1"/>
  <c r="W695" i="8" s="1"/>
  <c r="W696" i="8" s="1"/>
  <c r="W697" i="8" s="1"/>
  <c r="W698" i="8" s="1"/>
  <c r="W699" i="8" s="1"/>
  <c r="W700" i="8" s="1"/>
  <c r="W701" i="8" s="1"/>
  <c r="W702" i="8" s="1"/>
  <c r="W703" i="8" s="1"/>
  <c r="W704" i="8" s="1"/>
  <c r="W705" i="8" s="1"/>
  <c r="W706" i="8" s="1"/>
  <c r="W707" i="8" s="1"/>
  <c r="W708" i="8" s="1"/>
  <c r="W709" i="8" s="1"/>
  <c r="W710" i="8" s="1"/>
  <c r="W711" i="8" s="1"/>
  <c r="W712" i="8" s="1"/>
  <c r="W713" i="8" s="1"/>
  <c r="W714" i="8" s="1"/>
  <c r="W715" i="8" s="1"/>
  <c r="W716" i="8" s="1"/>
  <c r="W717" i="8" s="1"/>
  <c r="W718" i="8" s="1"/>
  <c r="W719" i="8" s="1"/>
  <c r="W720" i="8" s="1"/>
  <c r="W721" i="8" s="1"/>
  <c r="W722" i="8" s="1"/>
  <c r="W723" i="8" s="1"/>
  <c r="W724" i="8" s="1"/>
  <c r="W725" i="8" s="1"/>
  <c r="W726" i="8" s="1"/>
  <c r="W727" i="8" s="1"/>
  <c r="W728" i="8" s="1"/>
  <c r="W729" i="8" s="1"/>
  <c r="W730" i="8" s="1"/>
  <c r="W731" i="8" s="1"/>
  <c r="W732" i="8" s="1"/>
  <c r="W733" i="8" s="1"/>
  <c r="W734" i="8" s="1"/>
  <c r="W735" i="8" s="1"/>
  <c r="W736" i="8" s="1"/>
  <c r="W737" i="8" s="1"/>
  <c r="W738" i="8" s="1"/>
  <c r="W739" i="8" s="1"/>
  <c r="W740" i="8" s="1"/>
  <c r="W741" i="8" s="1"/>
  <c r="W742" i="8" s="1"/>
  <c r="W743" i="8" s="1"/>
  <c r="W744" i="8" s="1"/>
  <c r="W745" i="8" s="1"/>
  <c r="W746" i="8" s="1"/>
  <c r="W747" i="8" s="1"/>
  <c r="W748" i="8" s="1"/>
  <c r="W749" i="8" s="1"/>
  <c r="W750" i="8" s="1"/>
  <c r="W751" i="8" s="1"/>
  <c r="W752" i="8" s="1"/>
  <c r="W753" i="8" s="1"/>
  <c r="W754" i="8" s="1"/>
  <c r="W755" i="8" s="1"/>
  <c r="W756" i="8" s="1"/>
  <c r="W757" i="8" s="1"/>
  <c r="W758" i="8" s="1"/>
  <c r="W759" i="8" s="1"/>
  <c r="W760" i="8" s="1"/>
  <c r="W761" i="8" s="1"/>
  <c r="W762" i="8" s="1"/>
  <c r="W763" i="8" s="1"/>
  <c r="W764" i="8" s="1"/>
  <c r="W765" i="8" s="1"/>
  <c r="W766" i="8" s="1"/>
  <c r="W767" i="8" s="1"/>
  <c r="W768" i="8" s="1"/>
  <c r="W769" i="8" s="1"/>
  <c r="W770" i="8" s="1"/>
  <c r="W771" i="8" s="1"/>
  <c r="W772" i="8" s="1"/>
  <c r="W773" i="8" s="1"/>
  <c r="W774" i="8" s="1"/>
  <c r="W775" i="8" s="1"/>
  <c r="W776" i="8" s="1"/>
  <c r="W777" i="8" s="1"/>
  <c r="W778" i="8" s="1"/>
  <c r="W779" i="8" s="1"/>
  <c r="W780" i="8" s="1"/>
  <c r="O507" i="8"/>
  <c r="O508" i="8" s="1"/>
  <c r="O509" i="8" s="1"/>
  <c r="O510" i="8" s="1"/>
  <c r="O511" i="8" s="1"/>
  <c r="O512" i="8" s="1"/>
  <c r="O513" i="8" s="1"/>
  <c r="O514" i="8" s="1"/>
  <c r="O515" i="8" s="1"/>
  <c r="O516" i="8" s="1"/>
  <c r="O517" i="8" s="1"/>
  <c r="O518" i="8" s="1"/>
  <c r="O519" i="8" s="1"/>
  <c r="O520" i="8" s="1"/>
  <c r="O521" i="8" s="1"/>
  <c r="O522" i="8" s="1"/>
  <c r="O523" i="8" s="1"/>
  <c r="O524" i="8" s="1"/>
  <c r="O525" i="8" s="1"/>
  <c r="O526" i="8" s="1"/>
  <c r="O527" i="8" s="1"/>
  <c r="O528" i="8" s="1"/>
  <c r="O529" i="8" s="1"/>
  <c r="O530" i="8" s="1"/>
  <c r="O531" i="8" s="1"/>
  <c r="O532" i="8" s="1"/>
  <c r="O533" i="8" s="1"/>
  <c r="O534" i="8" s="1"/>
  <c r="O535" i="8" s="1"/>
  <c r="O536" i="8" s="1"/>
  <c r="O537" i="8" s="1"/>
  <c r="O538" i="8" s="1"/>
  <c r="O539" i="8" s="1"/>
  <c r="O540" i="8" s="1"/>
  <c r="O541" i="8" s="1"/>
  <c r="O542" i="8" s="1"/>
  <c r="O543" i="8" s="1"/>
  <c r="O544" i="8" s="1"/>
  <c r="O545" i="8" s="1"/>
  <c r="O546" i="8" s="1"/>
  <c r="O547" i="8" s="1"/>
  <c r="O548" i="8" s="1"/>
  <c r="O549" i="8" s="1"/>
  <c r="O550" i="8" s="1"/>
  <c r="O551" i="8" s="1"/>
  <c r="O552" i="8" s="1"/>
  <c r="O553" i="8" s="1"/>
  <c r="O554" i="8" s="1"/>
  <c r="O555" i="8" s="1"/>
  <c r="O556" i="8" s="1"/>
  <c r="O557" i="8" s="1"/>
  <c r="O558" i="8" s="1"/>
  <c r="O559" i="8" s="1"/>
  <c r="O560" i="8" s="1"/>
  <c r="O561" i="8" s="1"/>
  <c r="O562" i="8" s="1"/>
  <c r="O563" i="8" s="1"/>
  <c r="O564" i="8" s="1"/>
  <c r="O565" i="8" s="1"/>
  <c r="O566" i="8" s="1"/>
  <c r="O567" i="8" s="1"/>
  <c r="O568" i="8" s="1"/>
  <c r="O569" i="8" s="1"/>
  <c r="O570" i="8" s="1"/>
  <c r="O571" i="8" s="1"/>
  <c r="O572" i="8" s="1"/>
  <c r="O573" i="8" s="1"/>
  <c r="O574" i="8" s="1"/>
  <c r="O575" i="8" s="1"/>
  <c r="O576" i="8" s="1"/>
  <c r="O577" i="8" s="1"/>
  <c r="O578" i="8" s="1"/>
  <c r="O579" i="8" s="1"/>
  <c r="O580" i="8" s="1"/>
  <c r="O581" i="8" s="1"/>
  <c r="O582" i="8" s="1"/>
  <c r="O583" i="8" s="1"/>
  <c r="O584" i="8" s="1"/>
  <c r="O585" i="8" s="1"/>
  <c r="O586" i="8" s="1"/>
  <c r="O587" i="8" s="1"/>
  <c r="O588" i="8" s="1"/>
  <c r="O589" i="8" s="1"/>
  <c r="O590" i="8" s="1"/>
  <c r="O591" i="8" s="1"/>
  <c r="O592" i="8" s="1"/>
  <c r="O593" i="8" s="1"/>
  <c r="O594" i="8" s="1"/>
  <c r="O595" i="8" s="1"/>
  <c r="O596" i="8" s="1"/>
  <c r="O385" i="8"/>
  <c r="O386" i="8" s="1"/>
  <c r="O387" i="8" s="1"/>
  <c r="O388" i="8" s="1"/>
  <c r="O389" i="8" s="1"/>
  <c r="O390" i="8" s="1"/>
  <c r="O391" i="8" s="1"/>
  <c r="O392" i="8" s="1"/>
  <c r="O393" i="8" s="1"/>
  <c r="O394" i="8" s="1"/>
  <c r="O395" i="8" s="1"/>
  <c r="O396" i="8" s="1"/>
  <c r="O397" i="8" s="1"/>
  <c r="O398" i="8" s="1"/>
  <c r="O399" i="8" s="1"/>
  <c r="O400" i="8" s="1"/>
  <c r="O401" i="8" s="1"/>
  <c r="O402" i="8" s="1"/>
  <c r="O403" i="8" s="1"/>
  <c r="O404" i="8" s="1"/>
  <c r="O405" i="8" s="1"/>
  <c r="O406" i="8" s="1"/>
  <c r="O407" i="8" s="1"/>
  <c r="O408" i="8" s="1"/>
  <c r="O409" i="8" s="1"/>
  <c r="O410" i="8" s="1"/>
  <c r="O411" i="8" s="1"/>
  <c r="O412" i="8" s="1"/>
  <c r="O413" i="8" s="1"/>
  <c r="O414" i="8" s="1"/>
  <c r="O163" i="8"/>
  <c r="O164" i="8" s="1"/>
  <c r="O165" i="8" s="1"/>
  <c r="O166" i="8" s="1"/>
  <c r="O167" i="8" s="1"/>
  <c r="O168" i="8" s="1"/>
  <c r="O169" i="8" s="1"/>
  <c r="O170" i="8" s="1"/>
  <c r="O171" i="8" s="1"/>
  <c r="W416" i="8"/>
  <c r="W417" i="8" s="1"/>
  <c r="W418" i="8" s="1"/>
  <c r="W419" i="8" s="1"/>
  <c r="W420" i="8" s="1"/>
  <c r="W421" i="8" s="1"/>
  <c r="W422" i="8" s="1"/>
  <c r="W423" i="8" s="1"/>
  <c r="W424" i="8" s="1"/>
  <c r="W425" i="8" s="1"/>
  <c r="W426" i="8" s="1"/>
  <c r="W427" i="8" s="1"/>
  <c r="W428" i="8" s="1"/>
  <c r="W429" i="8" s="1"/>
  <c r="W430" i="8" s="1"/>
  <c r="W431" i="8" s="1"/>
  <c r="W432" i="8" s="1"/>
  <c r="W433" i="8" s="1"/>
  <c r="W434" i="8" s="1"/>
  <c r="W435" i="8" s="1"/>
  <c r="W436" i="8" s="1"/>
  <c r="W437" i="8" s="1"/>
  <c r="W438" i="8" s="1"/>
  <c r="W439" i="8" s="1"/>
  <c r="W440" i="8" s="1"/>
  <c r="W441" i="8" s="1"/>
  <c r="W442" i="8" s="1"/>
  <c r="W443" i="8" s="1"/>
  <c r="W444" i="8" s="1"/>
  <c r="S263" i="8"/>
  <c r="S264" i="8" s="1"/>
  <c r="S265" i="8" s="1"/>
  <c r="S266" i="8" s="1"/>
  <c r="S267" i="8" s="1"/>
  <c r="S268" i="8" s="1"/>
  <c r="S269" i="8" s="1"/>
  <c r="S270" i="8" s="1"/>
  <c r="S271" i="8" s="1"/>
  <c r="S272" i="8" s="1"/>
  <c r="S273" i="8" s="1"/>
  <c r="S274" i="8" s="1"/>
  <c r="S275" i="8" s="1"/>
  <c r="S276" i="8" s="1"/>
  <c r="S277" i="8" s="1"/>
  <c r="S278" i="8" s="1"/>
  <c r="S279" i="8" s="1"/>
  <c r="S280" i="8" s="1"/>
  <c r="S281" i="8" s="1"/>
  <c r="S282" i="8" s="1"/>
  <c r="S283" i="8" s="1"/>
  <c r="S284" i="8" s="1"/>
  <c r="S285" i="8" s="1"/>
  <c r="S286" i="8" s="1"/>
  <c r="S287" i="8" s="1"/>
  <c r="S288" i="8" s="1"/>
  <c r="S289" i="8" s="1"/>
  <c r="S290" i="8" s="1"/>
  <c r="S291" i="8" s="1"/>
  <c r="G263" i="8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K7" i="17"/>
  <c r="G5" i="17"/>
  <c r="H5" i="17" s="1"/>
  <c r="G8" i="17"/>
  <c r="H8" i="17" s="1"/>
  <c r="G9" i="17"/>
  <c r="H9" i="17" s="1"/>
  <c r="G4" i="17"/>
  <c r="H4" i="17" s="1"/>
  <c r="G6" i="17"/>
  <c r="H6" i="17" s="1"/>
  <c r="P22" i="3"/>
  <c r="K6" i="17" l="1"/>
  <c r="K4" i="17"/>
  <c r="K8" i="17"/>
  <c r="K5" i="17"/>
  <c r="F5" i="33" s="1"/>
  <c r="A1" i="2" a="1"/>
  <c r="A1" i="2" s="1"/>
  <c r="C7" i="34" l="1"/>
  <c r="E5" i="4"/>
  <c r="E4" i="4"/>
  <c r="C26" i="1" l="1"/>
  <c r="AQ11" i="3"/>
  <c r="E7" i="4" l="1"/>
  <c r="T200" i="2" l="1"/>
  <c r="T686" i="2"/>
  <c r="T645" i="2"/>
  <c r="S1814" i="2"/>
  <c r="S1742" i="2"/>
  <c r="S1710" i="2"/>
  <c r="S1638" i="2"/>
  <c r="S1569" i="2"/>
  <c r="S1533" i="2"/>
  <c r="S1461" i="2"/>
  <c r="S1375" i="2"/>
  <c r="S1283" i="2"/>
  <c r="S1197" i="2"/>
  <c r="S1138" i="2"/>
  <c r="S1038" i="2"/>
  <c r="S941" i="2"/>
  <c r="S876" i="2"/>
  <c r="S767" i="2"/>
  <c r="S717" i="2"/>
  <c r="S595" i="2"/>
  <c r="S456" i="2"/>
  <c r="S312" i="2"/>
  <c r="S17" i="2"/>
  <c r="T1805" i="2"/>
  <c r="T1605" i="2"/>
  <c r="T1508" i="2"/>
  <c r="T1333" i="2"/>
  <c r="T1190" i="2"/>
  <c r="T1025" i="2"/>
  <c r="T509" i="2"/>
  <c r="S1845" i="2"/>
  <c r="S1813" i="2"/>
  <c r="S1741" i="2"/>
  <c r="S1708" i="2"/>
  <c r="S1672" i="2"/>
  <c r="S1604" i="2"/>
  <c r="S1568" i="2"/>
  <c r="S1532" i="2"/>
  <c r="S1460" i="2"/>
  <c r="S1412" i="2"/>
  <c r="S1332" i="2"/>
  <c r="S1240" i="2"/>
  <c r="S1137" i="2"/>
  <c r="S1036" i="2"/>
  <c r="S926" i="2"/>
  <c r="S875" i="2"/>
  <c r="S765" i="2"/>
  <c r="S716" i="2"/>
  <c r="S594" i="2"/>
  <c r="S455" i="2"/>
  <c r="S290" i="2"/>
  <c r="S125" i="2"/>
  <c r="T1803" i="2"/>
  <c r="T1604" i="2"/>
  <c r="T1497" i="2"/>
  <c r="T1189" i="2"/>
  <c r="T963" i="2"/>
  <c r="T492" i="2"/>
  <c r="S1844" i="2"/>
  <c r="S1776" i="2"/>
  <c r="S1740" i="2"/>
  <c r="S1671" i="2"/>
  <c r="S1635" i="2"/>
  <c r="S1567" i="2"/>
  <c r="S1531" i="2"/>
  <c r="S1455" i="2"/>
  <c r="S1411" i="2"/>
  <c r="S1319" i="2"/>
  <c r="S1278" i="2"/>
  <c r="S1182" i="2"/>
  <c r="S1136" i="2"/>
  <c r="S1030" i="2"/>
  <c r="S988" i="2"/>
  <c r="S874" i="2"/>
  <c r="S810" i="2"/>
  <c r="S715" i="2"/>
  <c r="S518" i="2"/>
  <c r="T368" i="2"/>
  <c r="S1808" i="2"/>
  <c r="S1739" i="2"/>
  <c r="S1703" i="2"/>
  <c r="S1634" i="2"/>
  <c r="S1566" i="2"/>
  <c r="S1530" i="2"/>
  <c r="S1448" i="2"/>
  <c r="S1410" i="2"/>
  <c r="S1318" i="2"/>
  <c r="S1225" i="2"/>
  <c r="S1134" i="2"/>
  <c r="S1075" i="2"/>
  <c r="S971" i="2"/>
  <c r="S873" i="2"/>
  <c r="S759" i="2"/>
  <c r="S647" i="2"/>
  <c r="S591" i="2"/>
  <c r="S451" i="2"/>
  <c r="S283" i="2"/>
  <c r="S95" i="2"/>
  <c r="T1777" i="2"/>
  <c r="T1592" i="2"/>
  <c r="T1455" i="2"/>
  <c r="T1326" i="2"/>
  <c r="T1135" i="2"/>
  <c r="T941" i="2"/>
  <c r="T367" i="2"/>
  <c r="S1842" i="2"/>
  <c r="S1774" i="2"/>
  <c r="S1738" i="2"/>
  <c r="S1669" i="2"/>
  <c r="S1597" i="2"/>
  <c r="S1564" i="2"/>
  <c r="S1480" i="2"/>
  <c r="S1447" i="2"/>
  <c r="S1359" i="2"/>
  <c r="S1275" i="2"/>
  <c r="S1179" i="2"/>
  <c r="S1074" i="2"/>
  <c r="S970" i="2"/>
  <c r="S857" i="2"/>
  <c r="S808" i="2"/>
  <c r="S696" i="2"/>
  <c r="S573" i="2"/>
  <c r="S449" i="2"/>
  <c r="S282" i="2"/>
  <c r="S172" i="2"/>
  <c r="S12" i="2"/>
  <c r="T1685" i="2"/>
  <c r="T1325" i="2"/>
  <c r="T938" i="2"/>
  <c r="T366" i="2"/>
  <c r="S1806" i="2"/>
  <c r="S1770" i="2"/>
  <c r="S1701" i="2"/>
  <c r="S1632" i="2"/>
  <c r="S1560" i="2"/>
  <c r="S1479" i="2"/>
  <c r="S1407" i="2"/>
  <c r="S1316" i="2"/>
  <c r="S1176" i="2"/>
  <c r="S1117" i="2"/>
  <c r="S1072" i="2"/>
  <c r="S919" i="2"/>
  <c r="S807" i="2"/>
  <c r="S642" i="2"/>
  <c r="S510" i="2"/>
  <c r="S352" i="2"/>
  <c r="S171" i="2"/>
  <c r="T1767" i="2"/>
  <c r="T1674" i="2"/>
  <c r="T1280" i="2"/>
  <c r="T1117" i="2"/>
  <c r="T353" i="2"/>
  <c r="S1831" i="2"/>
  <c r="S1726" i="2"/>
  <c r="S1690" i="2"/>
  <c r="S1585" i="2"/>
  <c r="S1516" i="2"/>
  <c r="S1356" i="2"/>
  <c r="S1218" i="2"/>
  <c r="S1071" i="2"/>
  <c r="S904" i="2"/>
  <c r="S741" i="2"/>
  <c r="S626" i="2"/>
  <c r="S423" i="2"/>
  <c r="S170" i="2"/>
  <c r="T1848" i="2"/>
  <c r="T1643" i="2"/>
  <c r="T1445" i="2"/>
  <c r="T1273" i="2"/>
  <c r="T1116" i="2"/>
  <c r="T352" i="2"/>
  <c r="S1794" i="2"/>
  <c r="S1761" i="2"/>
  <c r="S1656" i="2"/>
  <c r="S1551" i="2"/>
  <c r="S1440" i="2"/>
  <c r="S1302" i="2"/>
  <c r="S1216" i="2"/>
  <c r="S1115" i="2"/>
  <c r="S964" i="2"/>
  <c r="S852" i="2"/>
  <c r="S689" i="2"/>
  <c r="S570" i="2"/>
  <c r="S420" i="2"/>
  <c r="S168" i="2"/>
  <c r="T1761" i="2"/>
  <c r="T1412" i="2"/>
  <c r="T1106" i="2"/>
  <c r="T623" i="2"/>
  <c r="S1858" i="2"/>
  <c r="S1792" i="2"/>
  <c r="S1724" i="2"/>
  <c r="S1652" i="2"/>
  <c r="S1583" i="2"/>
  <c r="S1476" i="2"/>
  <c r="S1390" i="2"/>
  <c r="S1258" i="2"/>
  <c r="S1156" i="2"/>
  <c r="S1009" i="2"/>
  <c r="S851" i="2"/>
  <c r="S787" i="2"/>
  <c r="S618" i="2"/>
  <c r="S419" i="2"/>
  <c r="S167" i="2"/>
  <c r="T1728" i="2"/>
  <c r="T1399" i="2"/>
  <c r="T236" i="2"/>
  <c r="S1857" i="2"/>
  <c r="S1827" i="2"/>
  <c r="S1791" i="2"/>
  <c r="S1755" i="2"/>
  <c r="S1723" i="2"/>
  <c r="S1687" i="2"/>
  <c r="S1651" i="2"/>
  <c r="S1618" i="2"/>
  <c r="S1582" i="2"/>
  <c r="S1546" i="2"/>
  <c r="S1513" i="2"/>
  <c r="S1464" i="2"/>
  <c r="S1427" i="2"/>
  <c r="S1389" i="2"/>
  <c r="S1341" i="2"/>
  <c r="S1299" i="2"/>
  <c r="S1257" i="2"/>
  <c r="S1200" i="2"/>
  <c r="S1155" i="2"/>
  <c r="S1100" i="2"/>
  <c r="S1054" i="2"/>
  <c r="S1008" i="2"/>
  <c r="S945" i="2"/>
  <c r="S895" i="2"/>
  <c r="S836" i="2"/>
  <c r="S785" i="2"/>
  <c r="S735" i="2"/>
  <c r="S670" i="2"/>
  <c r="S617" i="2"/>
  <c r="S548" i="2"/>
  <c r="S487" i="2"/>
  <c r="S413" i="2"/>
  <c r="S316" i="2"/>
  <c r="S244" i="2"/>
  <c r="S141" i="2"/>
  <c r="S56" i="2"/>
  <c r="T1836" i="2"/>
  <c r="T1727" i="2"/>
  <c r="T1639" i="2"/>
  <c r="T1523" i="2"/>
  <c r="T1398" i="2"/>
  <c r="T1254" i="2"/>
  <c r="T1029" i="2"/>
  <c r="T832" i="2"/>
  <c r="T538" i="2"/>
  <c r="T5" i="2"/>
  <c r="T17" i="2"/>
  <c r="T29" i="2"/>
  <c r="T41" i="2"/>
  <c r="T53" i="2"/>
  <c r="T65" i="2"/>
  <c r="T77" i="2"/>
  <c r="T89" i="2"/>
  <c r="T101" i="2"/>
  <c r="T113" i="2"/>
  <c r="T125" i="2"/>
  <c r="T137" i="2"/>
  <c r="T9" i="2"/>
  <c r="T21" i="2"/>
  <c r="T33" i="2"/>
  <c r="T45" i="2"/>
  <c r="T57" i="2"/>
  <c r="T69" i="2"/>
  <c r="T81" i="2"/>
  <c r="T93" i="2"/>
  <c r="T105" i="2"/>
  <c r="T117" i="2"/>
  <c r="T129" i="2"/>
  <c r="T141" i="2"/>
  <c r="T153" i="2"/>
  <c r="T165" i="2"/>
  <c r="T177" i="2"/>
  <c r="T189" i="2"/>
  <c r="T201" i="2"/>
  <c r="T213" i="2"/>
  <c r="T225" i="2"/>
  <c r="T237" i="2"/>
  <c r="T249" i="2"/>
  <c r="T261" i="2"/>
  <c r="T274" i="2"/>
  <c r="T286" i="2"/>
  <c r="T298" i="2"/>
  <c r="T310" i="2"/>
  <c r="T322" i="2"/>
  <c r="T334" i="2"/>
  <c r="T346" i="2"/>
  <c r="T358" i="2"/>
  <c r="T370" i="2"/>
  <c r="T382" i="2"/>
  <c r="T394" i="2"/>
  <c r="T10" i="2"/>
  <c r="T22" i="2"/>
  <c r="T34" i="2"/>
  <c r="T46" i="2"/>
  <c r="T58" i="2"/>
  <c r="T70" i="2"/>
  <c r="T82" i="2"/>
  <c r="T94" i="2"/>
  <c r="T106" i="2"/>
  <c r="T118" i="2"/>
  <c r="T130" i="2"/>
  <c r="T142" i="2"/>
  <c r="T154" i="2"/>
  <c r="T166" i="2"/>
  <c r="T178" i="2"/>
  <c r="T190" i="2"/>
  <c r="T202" i="2"/>
  <c r="T214" i="2"/>
  <c r="T226" i="2"/>
  <c r="T238" i="2"/>
  <c r="T250" i="2"/>
  <c r="T262" i="2"/>
  <c r="T275" i="2"/>
  <c r="T287" i="2"/>
  <c r="T299" i="2"/>
  <c r="T311" i="2"/>
  <c r="T323" i="2"/>
  <c r="T335" i="2"/>
  <c r="T347" i="2"/>
  <c r="T359" i="2"/>
  <c r="T371" i="2"/>
  <c r="T383" i="2"/>
  <c r="T395" i="2"/>
  <c r="T407" i="2"/>
  <c r="T419" i="2"/>
  <c r="T431" i="2"/>
  <c r="T443" i="2"/>
  <c r="T455" i="2"/>
  <c r="T467" i="2"/>
  <c r="T479" i="2"/>
  <c r="T491" i="2"/>
  <c r="T12" i="2"/>
  <c r="T24" i="2"/>
  <c r="T36" i="2"/>
  <c r="T48" i="2"/>
  <c r="T60" i="2"/>
  <c r="T72" i="2"/>
  <c r="T84" i="2"/>
  <c r="T96" i="2"/>
  <c r="T108" i="2"/>
  <c r="T120" i="2"/>
  <c r="T132" i="2"/>
  <c r="T144" i="2"/>
  <c r="T156" i="2"/>
  <c r="T168" i="2"/>
  <c r="T180" i="2"/>
  <c r="T192" i="2"/>
  <c r="T204" i="2"/>
  <c r="T216" i="2"/>
  <c r="T228" i="2"/>
  <c r="T240" i="2"/>
  <c r="T252" i="2"/>
  <c r="T264" i="2"/>
  <c r="T277" i="2"/>
  <c r="T289" i="2"/>
  <c r="T301" i="2"/>
  <c r="T313" i="2"/>
  <c r="T325" i="2"/>
  <c r="T337" i="2"/>
  <c r="T349" i="2"/>
  <c r="T361" i="2"/>
  <c r="T373" i="2"/>
  <c r="T385" i="2"/>
  <c r="T397" i="2"/>
  <c r="T409" i="2"/>
  <c r="T421" i="2"/>
  <c r="T433" i="2"/>
  <c r="T445" i="2"/>
  <c r="T457" i="2"/>
  <c r="T469" i="2"/>
  <c r="T481" i="2"/>
  <c r="T493" i="2"/>
  <c r="T505" i="2"/>
  <c r="T517" i="2"/>
  <c r="T529" i="2"/>
  <c r="T541" i="2"/>
  <c r="T553" i="2"/>
  <c r="T565" i="2"/>
  <c r="T577" i="2"/>
  <c r="T589" i="2"/>
  <c r="T601" i="2"/>
  <c r="T613" i="2"/>
  <c r="T625" i="2"/>
  <c r="T637" i="2"/>
  <c r="T649" i="2"/>
  <c r="T661" i="2"/>
  <c r="T673" i="2"/>
  <c r="T685" i="2"/>
  <c r="T697" i="2"/>
  <c r="T709" i="2"/>
  <c r="T721" i="2"/>
  <c r="T733" i="2"/>
  <c r="T745" i="2"/>
  <c r="T757" i="2"/>
  <c r="T769" i="2"/>
  <c r="T781" i="2"/>
  <c r="T793" i="2"/>
  <c r="T805" i="2"/>
  <c r="T817" i="2"/>
  <c r="T829" i="2"/>
  <c r="T841" i="2"/>
  <c r="T853" i="2"/>
  <c r="T865" i="2"/>
  <c r="T877" i="2"/>
  <c r="T889" i="2"/>
  <c r="T901" i="2"/>
  <c r="T913" i="2"/>
  <c r="T925" i="2"/>
  <c r="T937" i="2"/>
  <c r="T949" i="2"/>
  <c r="T961" i="2"/>
  <c r="T973" i="2"/>
  <c r="T985" i="2"/>
  <c r="T997" i="2"/>
  <c r="T1009" i="2"/>
  <c r="T1021" i="2"/>
  <c r="T13" i="2"/>
  <c r="T272" i="2"/>
  <c r="T20" i="2"/>
  <c r="T39" i="2"/>
  <c r="T56" i="2"/>
  <c r="T75" i="2"/>
  <c r="T92" i="2"/>
  <c r="T111" i="2"/>
  <c r="T128" i="2"/>
  <c r="T147" i="2"/>
  <c r="T162" i="2"/>
  <c r="T179" i="2"/>
  <c r="T195" i="2"/>
  <c r="T210" i="2"/>
  <c r="T227" i="2"/>
  <c r="T243" i="2"/>
  <c r="T258" i="2"/>
  <c r="T276" i="2"/>
  <c r="T292" i="2"/>
  <c r="T307" i="2"/>
  <c r="T324" i="2"/>
  <c r="T340" i="2"/>
  <c r="T355" i="2"/>
  <c r="T372" i="2"/>
  <c r="T388" i="2"/>
  <c r="T403" i="2"/>
  <c r="T417" i="2"/>
  <c r="T432" i="2"/>
  <c r="T447" i="2"/>
  <c r="T461" i="2"/>
  <c r="T475" i="2"/>
  <c r="T489" i="2"/>
  <c r="T503" i="2"/>
  <c r="T516" i="2"/>
  <c r="T530" i="2"/>
  <c r="T543" i="2"/>
  <c r="T556" i="2"/>
  <c r="T569" i="2"/>
  <c r="T582" i="2"/>
  <c r="T595" i="2"/>
  <c r="T608" i="2"/>
  <c r="T621" i="2"/>
  <c r="T634" i="2"/>
  <c r="T647" i="2"/>
  <c r="T660" i="2"/>
  <c r="T674" i="2"/>
  <c r="T687" i="2"/>
  <c r="T700" i="2"/>
  <c r="T713" i="2"/>
  <c r="T726" i="2"/>
  <c r="T739" i="2"/>
  <c r="T752" i="2"/>
  <c r="T765" i="2"/>
  <c r="T778" i="2"/>
  <c r="T791" i="2"/>
  <c r="T804" i="2"/>
  <c r="T818" i="2"/>
  <c r="T831" i="2"/>
  <c r="T844" i="2"/>
  <c r="T857" i="2"/>
  <c r="T870" i="2"/>
  <c r="T883" i="2"/>
  <c r="T896" i="2"/>
  <c r="T909" i="2"/>
  <c r="T922" i="2"/>
  <c r="T935" i="2"/>
  <c r="T948" i="2"/>
  <c r="T962" i="2"/>
  <c r="T975" i="2"/>
  <c r="T988" i="2"/>
  <c r="T1001" i="2"/>
  <c r="T1014" i="2"/>
  <c r="T1027" i="2"/>
  <c r="T1039" i="2"/>
  <c r="T1051" i="2"/>
  <c r="T1063" i="2"/>
  <c r="T1075" i="2"/>
  <c r="T1087" i="2"/>
  <c r="T1099" i="2"/>
  <c r="T1111" i="2"/>
  <c r="T3" i="2"/>
  <c r="T23" i="2"/>
  <c r="T40" i="2"/>
  <c r="T59" i="2"/>
  <c r="T76" i="2"/>
  <c r="T95" i="2"/>
  <c r="T112" i="2"/>
  <c r="T131" i="2"/>
  <c r="T148" i="2"/>
  <c r="T163" i="2"/>
  <c r="T181" i="2"/>
  <c r="T196" i="2"/>
  <c r="T211" i="2"/>
  <c r="T229" i="2"/>
  <c r="T244" i="2"/>
  <c r="T259" i="2"/>
  <c r="T278" i="2"/>
  <c r="T293" i="2"/>
  <c r="T308" i="2"/>
  <c r="T326" i="2"/>
  <c r="T341" i="2"/>
  <c r="T356" i="2"/>
  <c r="T374" i="2"/>
  <c r="T389" i="2"/>
  <c r="T404" i="2"/>
  <c r="T418" i="2"/>
  <c r="T434" i="2"/>
  <c r="T448" i="2"/>
  <c r="T462" i="2"/>
  <c r="T476" i="2"/>
  <c r="T490" i="2"/>
  <c r="T504" i="2"/>
  <c r="T518" i="2"/>
  <c r="T531" i="2"/>
  <c r="T544" i="2"/>
  <c r="T557" i="2"/>
  <c r="T570" i="2"/>
  <c r="T583" i="2"/>
  <c r="T596" i="2"/>
  <c r="T609" i="2"/>
  <c r="T622" i="2"/>
  <c r="T4" i="2"/>
  <c r="T6" i="2"/>
  <c r="T26" i="2"/>
  <c r="T43" i="2"/>
  <c r="T62" i="2"/>
  <c r="T79" i="2"/>
  <c r="T98" i="2"/>
  <c r="T115" i="2"/>
  <c r="T134" i="2"/>
  <c r="T150" i="2"/>
  <c r="T167" i="2"/>
  <c r="T183" i="2"/>
  <c r="T198" i="2"/>
  <c r="T215" i="2"/>
  <c r="T231" i="2"/>
  <c r="T246" i="2"/>
  <c r="T263" i="2"/>
  <c r="T280" i="2"/>
  <c r="T295" i="2"/>
  <c r="T312" i="2"/>
  <c r="T328" i="2"/>
  <c r="T343" i="2"/>
  <c r="T360" i="2"/>
  <c r="T376" i="2"/>
  <c r="T391" i="2"/>
  <c r="T406" i="2"/>
  <c r="T422" i="2"/>
  <c r="T436" i="2"/>
  <c r="T450" i="2"/>
  <c r="T464" i="2"/>
  <c r="T478" i="2"/>
  <c r="T494" i="2"/>
  <c r="T507" i="2"/>
  <c r="T520" i="2"/>
  <c r="T533" i="2"/>
  <c r="T546" i="2"/>
  <c r="T559" i="2"/>
  <c r="T572" i="2"/>
  <c r="T585" i="2"/>
  <c r="T598" i="2"/>
  <c r="T611" i="2"/>
  <c r="T624" i="2"/>
  <c r="T638" i="2"/>
  <c r="T651" i="2"/>
  <c r="T664" i="2"/>
  <c r="T677" i="2"/>
  <c r="T690" i="2"/>
  <c r="T703" i="2"/>
  <c r="T716" i="2"/>
  <c r="T729" i="2"/>
  <c r="T742" i="2"/>
  <c r="T755" i="2"/>
  <c r="T768" i="2"/>
  <c r="T782" i="2"/>
  <c r="T795" i="2"/>
  <c r="T808" i="2"/>
  <c r="T821" i="2"/>
  <c r="T834" i="2"/>
  <c r="T847" i="2"/>
  <c r="T860" i="2"/>
  <c r="T873" i="2"/>
  <c r="T886" i="2"/>
  <c r="T899" i="2"/>
  <c r="T912" i="2"/>
  <c r="T926" i="2"/>
  <c r="T939" i="2"/>
  <c r="T952" i="2"/>
  <c r="T965" i="2"/>
  <c r="T978" i="2"/>
  <c r="T991" i="2"/>
  <c r="T1004" i="2"/>
  <c r="T1017" i="2"/>
  <c r="T1030" i="2"/>
  <c r="T1042" i="2"/>
  <c r="T1054" i="2"/>
  <c r="T1066" i="2"/>
  <c r="T1078" i="2"/>
  <c r="T1090" i="2"/>
  <c r="T1102" i="2"/>
  <c r="T1114" i="2"/>
  <c r="T1126" i="2"/>
  <c r="T1138" i="2"/>
  <c r="T1150" i="2"/>
  <c r="T1162" i="2"/>
  <c r="T1174" i="2"/>
  <c r="T1186" i="2"/>
  <c r="T7" i="2"/>
  <c r="T31" i="2"/>
  <c r="T54" i="2"/>
  <c r="T80" i="2"/>
  <c r="T103" i="2"/>
  <c r="T126" i="2"/>
  <c r="T151" i="2"/>
  <c r="T172" i="2"/>
  <c r="T193" i="2"/>
  <c r="T217" i="2"/>
  <c r="T235" i="2"/>
  <c r="T256" i="2"/>
  <c r="T281" i="2"/>
  <c r="T302" i="2"/>
  <c r="T320" i="2"/>
  <c r="T344" i="2"/>
  <c r="T365" i="2"/>
  <c r="T386" i="2"/>
  <c r="T408" i="2"/>
  <c r="T426" i="2"/>
  <c r="T444" i="2"/>
  <c r="T465" i="2"/>
  <c r="T484" i="2"/>
  <c r="T501" i="2"/>
  <c r="T521" i="2"/>
  <c r="T537" i="2"/>
  <c r="T554" i="2"/>
  <c r="T573" i="2"/>
  <c r="T590" i="2"/>
  <c r="T606" i="2"/>
  <c r="T626" i="2"/>
  <c r="T641" i="2"/>
  <c r="T656" i="2"/>
  <c r="T671" i="2"/>
  <c r="T688" i="2"/>
  <c r="T704" i="2"/>
  <c r="T719" i="2"/>
  <c r="T735" i="2"/>
  <c r="T750" i="2"/>
  <c r="T766" i="2"/>
  <c r="T783" i="2"/>
  <c r="T798" i="2"/>
  <c r="T813" i="2"/>
  <c r="T828" i="2"/>
  <c r="T845" i="2"/>
  <c r="T861" i="2"/>
  <c r="T876" i="2"/>
  <c r="T892" i="2"/>
  <c r="T907" i="2"/>
  <c r="T923" i="2"/>
  <c r="T940" i="2"/>
  <c r="T955" i="2"/>
  <c r="T970" i="2"/>
  <c r="T986" i="2"/>
  <c r="T1002" i="2"/>
  <c r="T1018" i="2"/>
  <c r="T1033" i="2"/>
  <c r="T1047" i="2"/>
  <c r="T1061" i="2"/>
  <c r="T1076" i="2"/>
  <c r="T1091" i="2"/>
  <c r="T1105" i="2"/>
  <c r="T1119" i="2"/>
  <c r="T1132" i="2"/>
  <c r="T1145" i="2"/>
  <c r="T1158" i="2"/>
  <c r="T1171" i="2"/>
  <c r="T1184" i="2"/>
  <c r="T1197" i="2"/>
  <c r="T1209" i="2"/>
  <c r="T1221" i="2"/>
  <c r="T1233" i="2"/>
  <c r="T1245" i="2"/>
  <c r="T1257" i="2"/>
  <c r="T1269" i="2"/>
  <c r="T1281" i="2"/>
  <c r="T1293" i="2"/>
  <c r="T1305" i="2"/>
  <c r="T1317" i="2"/>
  <c r="T1329" i="2"/>
  <c r="T1341" i="2"/>
  <c r="T1353" i="2"/>
  <c r="T1365" i="2"/>
  <c r="T1377" i="2"/>
  <c r="T1389" i="2"/>
  <c r="T28" i="2"/>
  <c r="T51" i="2"/>
  <c r="T74" i="2"/>
  <c r="T100" i="2"/>
  <c r="T123" i="2"/>
  <c r="T146" i="2"/>
  <c r="T170" i="2"/>
  <c r="T188" i="2"/>
  <c r="T209" i="2"/>
  <c r="T233" i="2"/>
  <c r="T254" i="2"/>
  <c r="T273" i="2"/>
  <c r="T297" i="2"/>
  <c r="T318" i="2"/>
  <c r="T339" i="2"/>
  <c r="T363" i="2"/>
  <c r="T381" i="2"/>
  <c r="T402" i="2"/>
  <c r="T424" i="2"/>
  <c r="T441" i="2"/>
  <c r="T460" i="2"/>
  <c r="T482" i="2"/>
  <c r="T499" i="2"/>
  <c r="T515" i="2"/>
  <c r="T535" i="2"/>
  <c r="T551" i="2"/>
  <c r="T568" i="2"/>
  <c r="T587" i="2"/>
  <c r="T604" i="2"/>
  <c r="T620" i="2"/>
  <c r="T639" i="2"/>
  <c r="T654" i="2"/>
  <c r="T669" i="2"/>
  <c r="T684" i="2"/>
  <c r="T701" i="2"/>
  <c r="T717" i="2"/>
  <c r="T732" i="2"/>
  <c r="T748" i="2"/>
  <c r="T763" i="2"/>
  <c r="T779" i="2"/>
  <c r="T796" i="2"/>
  <c r="T811" i="2"/>
  <c r="T826" i="2"/>
  <c r="T842" i="2"/>
  <c r="T858" i="2"/>
  <c r="T874" i="2"/>
  <c r="T890" i="2"/>
  <c r="T905" i="2"/>
  <c r="T920" i="2"/>
  <c r="T936" i="2"/>
  <c r="T953" i="2"/>
  <c r="T8" i="2"/>
  <c r="T37" i="2"/>
  <c r="T66" i="2"/>
  <c r="T91" i="2"/>
  <c r="T122" i="2"/>
  <c r="T152" i="2"/>
  <c r="T175" i="2"/>
  <c r="T203" i="2"/>
  <c r="T224" i="2"/>
  <c r="T253" i="2"/>
  <c r="T282" i="2"/>
  <c r="T305" i="2"/>
  <c r="T331" i="2"/>
  <c r="T354" i="2"/>
  <c r="T380" i="2"/>
  <c r="T410" i="2"/>
  <c r="T429" i="2"/>
  <c r="T453" i="2"/>
  <c r="T474" i="2"/>
  <c r="T498" i="2"/>
  <c r="T522" i="2"/>
  <c r="T540" i="2"/>
  <c r="T562" i="2"/>
  <c r="T581" i="2"/>
  <c r="T603" i="2"/>
  <c r="T627" i="2"/>
  <c r="T644" i="2"/>
  <c r="T663" i="2"/>
  <c r="T681" i="2"/>
  <c r="T699" i="2"/>
  <c r="T720" i="2"/>
  <c r="T738" i="2"/>
  <c r="T758" i="2"/>
  <c r="T775" i="2"/>
  <c r="T794" i="2"/>
  <c r="T814" i="2"/>
  <c r="T833" i="2"/>
  <c r="T851" i="2"/>
  <c r="T869" i="2"/>
  <c r="T888" i="2"/>
  <c r="T908" i="2"/>
  <c r="T928" i="2"/>
  <c r="T945" i="2"/>
  <c r="T964" i="2"/>
  <c r="T981" i="2"/>
  <c r="T998" i="2"/>
  <c r="T1015" i="2"/>
  <c r="T1032" i="2"/>
  <c r="T1048" i="2"/>
  <c r="T1064" i="2"/>
  <c r="T1080" i="2"/>
  <c r="T1095" i="2"/>
  <c r="T1110" i="2"/>
  <c r="T1125" i="2"/>
  <c r="T1140" i="2"/>
  <c r="T1154" i="2"/>
  <c r="T1168" i="2"/>
  <c r="T1182" i="2"/>
  <c r="T1196" i="2"/>
  <c r="T1210" i="2"/>
  <c r="T1223" i="2"/>
  <c r="T1236" i="2"/>
  <c r="T1249" i="2"/>
  <c r="T1262" i="2"/>
  <c r="T1275" i="2"/>
  <c r="T1288" i="2"/>
  <c r="T1301" i="2"/>
  <c r="T1314" i="2"/>
  <c r="T1327" i="2"/>
  <c r="T1340" i="2"/>
  <c r="T1354" i="2"/>
  <c r="T1367" i="2"/>
  <c r="T1380" i="2"/>
  <c r="T1393" i="2"/>
  <c r="T1405" i="2"/>
  <c r="T1417" i="2"/>
  <c r="T1429" i="2"/>
  <c r="T1441" i="2"/>
  <c r="T1453" i="2"/>
  <c r="T1465" i="2"/>
  <c r="T1477" i="2"/>
  <c r="T1489" i="2"/>
  <c r="T1501" i="2"/>
  <c r="T1513" i="2"/>
  <c r="T1525" i="2"/>
  <c r="T1537" i="2"/>
  <c r="T11" i="2"/>
  <c r="T38" i="2"/>
  <c r="T67" i="2"/>
  <c r="T97" i="2"/>
  <c r="T124" i="2"/>
  <c r="T155" i="2"/>
  <c r="T176" i="2"/>
  <c r="T205" i="2"/>
  <c r="T230" i="2"/>
  <c r="T255" i="2"/>
  <c r="T283" i="2"/>
  <c r="T306" i="2"/>
  <c r="T332" i="2"/>
  <c r="T357" i="2"/>
  <c r="T384" i="2"/>
  <c r="T411" i="2"/>
  <c r="T430" i="2"/>
  <c r="T454" i="2"/>
  <c r="T477" i="2"/>
  <c r="T500" i="2"/>
  <c r="T523" i="2"/>
  <c r="T542" i="2"/>
  <c r="T563" i="2"/>
  <c r="T584" i="2"/>
  <c r="T605" i="2"/>
  <c r="T628" i="2"/>
  <c r="T665" i="2"/>
  <c r="T682" i="2"/>
  <c r="T702" i="2"/>
  <c r="T722" i="2"/>
  <c r="T740" i="2"/>
  <c r="T759" i="2"/>
  <c r="T776" i="2"/>
  <c r="T797" i="2"/>
  <c r="T815" i="2"/>
  <c r="T835" i="2"/>
  <c r="T852" i="2"/>
  <c r="T871" i="2"/>
  <c r="T891" i="2"/>
  <c r="T910" i="2"/>
  <c r="T929" i="2"/>
  <c r="T946" i="2"/>
  <c r="T966" i="2"/>
  <c r="T982" i="2"/>
  <c r="T999" i="2"/>
  <c r="T1016" i="2"/>
  <c r="T1034" i="2"/>
  <c r="T1049" i="2"/>
  <c r="T1065" i="2"/>
  <c r="T1081" i="2"/>
  <c r="T1096" i="2"/>
  <c r="T1112" i="2"/>
  <c r="T1127" i="2"/>
  <c r="T1141" i="2"/>
  <c r="T1155" i="2"/>
  <c r="T1169" i="2"/>
  <c r="T1183" i="2"/>
  <c r="T1198" i="2"/>
  <c r="T1211" i="2"/>
  <c r="T1224" i="2"/>
  <c r="T1237" i="2"/>
  <c r="T1250" i="2"/>
  <c r="T1263" i="2"/>
  <c r="T1276" i="2"/>
  <c r="T1289" i="2"/>
  <c r="T1302" i="2"/>
  <c r="T1315" i="2"/>
  <c r="T1328" i="2"/>
  <c r="T1342" i="2"/>
  <c r="T1355" i="2"/>
  <c r="T1368" i="2"/>
  <c r="T1381" i="2"/>
  <c r="T1394" i="2"/>
  <c r="T1406" i="2"/>
  <c r="T1418" i="2"/>
  <c r="T1430" i="2"/>
  <c r="T1442" i="2"/>
  <c r="T1454" i="2"/>
  <c r="T1466" i="2"/>
  <c r="T1478" i="2"/>
  <c r="T1490" i="2"/>
  <c r="T1502" i="2"/>
  <c r="T1514" i="2"/>
  <c r="T1526" i="2"/>
  <c r="T14" i="2"/>
  <c r="T42" i="2"/>
  <c r="T68" i="2"/>
  <c r="T99" i="2"/>
  <c r="T127" i="2"/>
  <c r="T157" i="2"/>
  <c r="T182" i="2"/>
  <c r="T206" i="2"/>
  <c r="T232" i="2"/>
  <c r="T257" i="2"/>
  <c r="T284" i="2"/>
  <c r="T309" i="2"/>
  <c r="T333" i="2"/>
  <c r="T362" i="2"/>
  <c r="T387" i="2"/>
  <c r="T412" i="2"/>
  <c r="T435" i="2"/>
  <c r="T456" i="2"/>
  <c r="T480" i="2"/>
  <c r="T502" i="2"/>
  <c r="T524" i="2"/>
  <c r="T545" i="2"/>
  <c r="T564" i="2"/>
  <c r="T586" i="2"/>
  <c r="T607" i="2"/>
  <c r="T629" i="2"/>
  <c r="T646" i="2"/>
  <c r="T666" i="2"/>
  <c r="T15" i="2"/>
  <c r="T44" i="2"/>
  <c r="T71" i="2"/>
  <c r="T102" i="2"/>
  <c r="T133" i="2"/>
  <c r="T158" i="2"/>
  <c r="T184" i="2"/>
  <c r="T207" i="2"/>
  <c r="T234" i="2"/>
  <c r="T260" i="2"/>
  <c r="T285" i="2"/>
  <c r="T314" i="2"/>
  <c r="T336" i="2"/>
  <c r="T364" i="2"/>
  <c r="T390" i="2"/>
  <c r="T413" i="2"/>
  <c r="T437" i="2"/>
  <c r="T458" i="2"/>
  <c r="T483" i="2"/>
  <c r="T506" i="2"/>
  <c r="T525" i="2"/>
  <c r="T547" i="2"/>
  <c r="T566" i="2"/>
  <c r="T588" i="2"/>
  <c r="T610" i="2"/>
  <c r="T630" i="2"/>
  <c r="T648" i="2"/>
  <c r="T667" i="2"/>
  <c r="T706" i="2"/>
  <c r="T724" i="2"/>
  <c r="T743" i="2"/>
  <c r="T761" i="2"/>
  <c r="T780" i="2"/>
  <c r="T800" i="2"/>
  <c r="T819" i="2"/>
  <c r="T837" i="2"/>
  <c r="T855" i="2"/>
  <c r="T875" i="2"/>
  <c r="T894" i="2"/>
  <c r="T914" i="2"/>
  <c r="T931" i="2"/>
  <c r="T950" i="2"/>
  <c r="T968" i="2"/>
  <c r="T984" i="2"/>
  <c r="T1003" i="2"/>
  <c r="T1020" i="2"/>
  <c r="T1036" i="2"/>
  <c r="T1052" i="2"/>
  <c r="T1068" i="2"/>
  <c r="T1083" i="2"/>
  <c r="T1098" i="2"/>
  <c r="T1115" i="2"/>
  <c r="T1129" i="2"/>
  <c r="T1143" i="2"/>
  <c r="T1157" i="2"/>
  <c r="T1172" i="2"/>
  <c r="T1187" i="2"/>
  <c r="T1200" i="2"/>
  <c r="T1213" i="2"/>
  <c r="T1226" i="2"/>
  <c r="T1239" i="2"/>
  <c r="T1252" i="2"/>
  <c r="T1265" i="2"/>
  <c r="T1278" i="2"/>
  <c r="T1291" i="2"/>
  <c r="T1304" i="2"/>
  <c r="T1318" i="2"/>
  <c r="T1331" i="2"/>
  <c r="T1344" i="2"/>
  <c r="T1357" i="2"/>
  <c r="T1370" i="2"/>
  <c r="T1383" i="2"/>
  <c r="T1396" i="2"/>
  <c r="T1408" i="2"/>
  <c r="T1420" i="2"/>
  <c r="T1432" i="2"/>
  <c r="T1444" i="2"/>
  <c r="T1456" i="2"/>
  <c r="T1468" i="2"/>
  <c r="T1480" i="2"/>
  <c r="T1492" i="2"/>
  <c r="T1504" i="2"/>
  <c r="T1516" i="2"/>
  <c r="T1528" i="2"/>
  <c r="T1540" i="2"/>
  <c r="T1552" i="2"/>
  <c r="T1564" i="2"/>
  <c r="T1576" i="2"/>
  <c r="T1588" i="2"/>
  <c r="T1600" i="2"/>
  <c r="T1612" i="2"/>
  <c r="T1624" i="2"/>
  <c r="T1636" i="2"/>
  <c r="T1648" i="2"/>
  <c r="T1660" i="2"/>
  <c r="T1672" i="2"/>
  <c r="T1684" i="2"/>
  <c r="T1696" i="2"/>
  <c r="T1708" i="2"/>
  <c r="T1720" i="2"/>
  <c r="T1732" i="2"/>
  <c r="T1744" i="2"/>
  <c r="T1756" i="2"/>
  <c r="T16" i="2"/>
  <c r="T55" i="2"/>
  <c r="T104" i="2"/>
  <c r="T140" i="2"/>
  <c r="T185" i="2"/>
  <c r="T220" i="2"/>
  <c r="T265" i="2"/>
  <c r="T296" i="2"/>
  <c r="T338" i="2"/>
  <c r="T375" i="2"/>
  <c r="T414" i="2"/>
  <c r="T446" i="2"/>
  <c r="T485" i="2"/>
  <c r="T512" i="2"/>
  <c r="T548" i="2"/>
  <c r="T576" i="2"/>
  <c r="T612" i="2"/>
  <c r="T636" i="2"/>
  <c r="T668" i="2"/>
  <c r="T693" i="2"/>
  <c r="T715" i="2"/>
  <c r="T744" i="2"/>
  <c r="T770" i="2"/>
  <c r="T790" i="2"/>
  <c r="T820" i="2"/>
  <c r="T843" i="2"/>
  <c r="T867" i="2"/>
  <c r="T895" i="2"/>
  <c r="T918" i="2"/>
  <c r="T943" i="2"/>
  <c r="T969" i="2"/>
  <c r="T992" i="2"/>
  <c r="T1012" i="2"/>
  <c r="T1037" i="2"/>
  <c r="T1057" i="2"/>
  <c r="T1077" i="2"/>
  <c r="T1100" i="2"/>
  <c r="T1120" i="2"/>
  <c r="T1137" i="2"/>
  <c r="T1159" i="2"/>
  <c r="T1177" i="2"/>
  <c r="T1194" i="2"/>
  <c r="T1214" i="2"/>
  <c r="T1230" i="2"/>
  <c r="T1247" i="2"/>
  <c r="T1266" i="2"/>
  <c r="T1283" i="2"/>
  <c r="T1299" i="2"/>
  <c r="T1319" i="2"/>
  <c r="T1335" i="2"/>
  <c r="T1351" i="2"/>
  <c r="T1371" i="2"/>
  <c r="T1387" i="2"/>
  <c r="T1403" i="2"/>
  <c r="T1421" i="2"/>
  <c r="T1436" i="2"/>
  <c r="T1451" i="2"/>
  <c r="T1469" i="2"/>
  <c r="T1484" i="2"/>
  <c r="T1499" i="2"/>
  <c r="T1517" i="2"/>
  <c r="T1532" i="2"/>
  <c r="T1546" i="2"/>
  <c r="T1559" i="2"/>
  <c r="T1572" i="2"/>
  <c r="T1585" i="2"/>
  <c r="T1598" i="2"/>
  <c r="T1611" i="2"/>
  <c r="T1625" i="2"/>
  <c r="T1638" i="2"/>
  <c r="T1651" i="2"/>
  <c r="T1664" i="2"/>
  <c r="T1677" i="2"/>
  <c r="T1690" i="2"/>
  <c r="T1703" i="2"/>
  <c r="T1716" i="2"/>
  <c r="T1729" i="2"/>
  <c r="T1742" i="2"/>
  <c r="T1755" i="2"/>
  <c r="T1768" i="2"/>
  <c r="T1780" i="2"/>
  <c r="T1792" i="2"/>
  <c r="T1804" i="2"/>
  <c r="T1816" i="2"/>
  <c r="T1828" i="2"/>
  <c r="T1840" i="2"/>
  <c r="T1852" i="2"/>
  <c r="T1864" i="2"/>
  <c r="S10" i="2"/>
  <c r="S22" i="2"/>
  <c r="S34" i="2"/>
  <c r="S46" i="2"/>
  <c r="S58" i="2"/>
  <c r="S70" i="2"/>
  <c r="S82" i="2"/>
  <c r="S94" i="2"/>
  <c r="S106" i="2"/>
  <c r="S118" i="2"/>
  <c r="S130" i="2"/>
  <c r="S142" i="2"/>
  <c r="S154" i="2"/>
  <c r="S166" i="2"/>
  <c r="S178" i="2"/>
  <c r="S190" i="2"/>
  <c r="S202" i="2"/>
  <c r="S214" i="2"/>
  <c r="S226" i="2"/>
  <c r="S238" i="2"/>
  <c r="S250" i="2"/>
  <c r="S262" i="2"/>
  <c r="S274" i="2"/>
  <c r="S286" i="2"/>
  <c r="S298" i="2"/>
  <c r="S310" i="2"/>
  <c r="S322" i="2"/>
  <c r="S334" i="2"/>
  <c r="S346" i="2"/>
  <c r="S358" i="2"/>
  <c r="S370" i="2"/>
  <c r="S382" i="2"/>
  <c r="S394" i="2"/>
  <c r="S406" i="2"/>
  <c r="S418" i="2"/>
  <c r="S430" i="2"/>
  <c r="S442" i="2"/>
  <c r="S454" i="2"/>
  <c r="S466" i="2"/>
  <c r="S478" i="2"/>
  <c r="S490" i="2"/>
  <c r="S502" i="2"/>
  <c r="S514" i="2"/>
  <c r="S526" i="2"/>
  <c r="S538" i="2"/>
  <c r="S550" i="2"/>
  <c r="S562" i="2"/>
  <c r="S574" i="2"/>
  <c r="T18" i="2"/>
  <c r="T61" i="2"/>
  <c r="T107" i="2"/>
  <c r="T143" i="2"/>
  <c r="T186" i="2"/>
  <c r="T221" i="2"/>
  <c r="T266" i="2"/>
  <c r="T300" i="2"/>
  <c r="T342" i="2"/>
  <c r="T377" i="2"/>
  <c r="T415" i="2"/>
  <c r="T449" i="2"/>
  <c r="T486" i="2"/>
  <c r="T513" i="2"/>
  <c r="T549" i="2"/>
  <c r="T578" i="2"/>
  <c r="T614" i="2"/>
  <c r="T640" i="2"/>
  <c r="T670" i="2"/>
  <c r="T694" i="2"/>
  <c r="T718" i="2"/>
  <c r="T746" i="2"/>
  <c r="T771" i="2"/>
  <c r="T792" i="2"/>
  <c r="T822" i="2"/>
  <c r="T846" i="2"/>
  <c r="T868" i="2"/>
  <c r="T897" i="2"/>
  <c r="T919" i="2"/>
  <c r="T944" i="2"/>
  <c r="T971" i="2"/>
  <c r="T993" i="2"/>
  <c r="T1013" i="2"/>
  <c r="T1038" i="2"/>
  <c r="T1058" i="2"/>
  <c r="T1079" i="2"/>
  <c r="T1101" i="2"/>
  <c r="T1121" i="2"/>
  <c r="T1139" i="2"/>
  <c r="T1160" i="2"/>
  <c r="T1178" i="2"/>
  <c r="T1195" i="2"/>
  <c r="T1215" i="2"/>
  <c r="T1231" i="2"/>
  <c r="T1248" i="2"/>
  <c r="T1267" i="2"/>
  <c r="T1284" i="2"/>
  <c r="T1300" i="2"/>
  <c r="T1320" i="2"/>
  <c r="T1336" i="2"/>
  <c r="T1352" i="2"/>
  <c r="T1372" i="2"/>
  <c r="T1388" i="2"/>
  <c r="T1404" i="2"/>
  <c r="T1422" i="2"/>
  <c r="T1437" i="2"/>
  <c r="T1452" i="2"/>
  <c r="T1470" i="2"/>
  <c r="T1485" i="2"/>
  <c r="T1500" i="2"/>
  <c r="T1518" i="2"/>
  <c r="T1533" i="2"/>
  <c r="T19" i="2"/>
  <c r="T63" i="2"/>
  <c r="T109" i="2"/>
  <c r="T145" i="2"/>
  <c r="T187" i="2"/>
  <c r="T222" i="2"/>
  <c r="T267" i="2"/>
  <c r="T303" i="2"/>
  <c r="T25" i="2"/>
  <c r="T64" i="2"/>
  <c r="T110" i="2"/>
  <c r="T149" i="2"/>
  <c r="T191" i="2"/>
  <c r="T223" i="2"/>
  <c r="T268" i="2"/>
  <c r="T304" i="2"/>
  <c r="T348" i="2"/>
  <c r="T379" i="2"/>
  <c r="T420" i="2"/>
  <c r="T452" i="2"/>
  <c r="T488" i="2"/>
  <c r="T519" i="2"/>
  <c r="T552" i="2"/>
  <c r="T580" i="2"/>
  <c r="T616" i="2"/>
  <c r="T643" i="2"/>
  <c r="T675" i="2"/>
  <c r="T696" i="2"/>
  <c r="T725" i="2"/>
  <c r="T749" i="2"/>
  <c r="T773" i="2"/>
  <c r="T801" i="2"/>
  <c r="T824" i="2"/>
  <c r="T849" i="2"/>
  <c r="T878" i="2"/>
  <c r="T900" i="2"/>
  <c r="T924" i="2"/>
  <c r="T951" i="2"/>
  <c r="T974" i="2"/>
  <c r="T995" i="2"/>
  <c r="T1022" i="2"/>
  <c r="T1041" i="2"/>
  <c r="T1060" i="2"/>
  <c r="T1084" i="2"/>
  <c r="T1104" i="2"/>
  <c r="T1123" i="2"/>
  <c r="T1144" i="2"/>
  <c r="T1163" i="2"/>
  <c r="T1180" i="2"/>
  <c r="T1201" i="2"/>
  <c r="T1217" i="2"/>
  <c r="T1234" i="2"/>
  <c r="T1253" i="2"/>
  <c r="T1270" i="2"/>
  <c r="T1286" i="2"/>
  <c r="T1306" i="2"/>
  <c r="T1322" i="2"/>
  <c r="T1338" i="2"/>
  <c r="T1358" i="2"/>
  <c r="T1374" i="2"/>
  <c r="T1391" i="2"/>
  <c r="T1409" i="2"/>
  <c r="T1424" i="2"/>
  <c r="T1439" i="2"/>
  <c r="T1457" i="2"/>
  <c r="T1472" i="2"/>
  <c r="T1487" i="2"/>
  <c r="T1505" i="2"/>
  <c r="T1520" i="2"/>
  <c r="T1535" i="2"/>
  <c r="T1549" i="2"/>
  <c r="T1562" i="2"/>
  <c r="T1575" i="2"/>
  <c r="T1589" i="2"/>
  <c r="T1602" i="2"/>
  <c r="T1615" i="2"/>
  <c r="T1628" i="2"/>
  <c r="T1641" i="2"/>
  <c r="T1654" i="2"/>
  <c r="T1667" i="2"/>
  <c r="T1680" i="2"/>
  <c r="T1693" i="2"/>
  <c r="T1706" i="2"/>
  <c r="T1719" i="2"/>
  <c r="T1733" i="2"/>
  <c r="T1746" i="2"/>
  <c r="T1759" i="2"/>
  <c r="T1771" i="2"/>
  <c r="T1783" i="2"/>
  <c r="T1795" i="2"/>
  <c r="T1807" i="2"/>
  <c r="T1819" i="2"/>
  <c r="T1831" i="2"/>
  <c r="T1843" i="2"/>
  <c r="T1855" i="2"/>
  <c r="T1867" i="2"/>
  <c r="S13" i="2"/>
  <c r="S25" i="2"/>
  <c r="S37" i="2"/>
  <c r="S49" i="2"/>
  <c r="S61" i="2"/>
  <c r="S73" i="2"/>
  <c r="S85" i="2"/>
  <c r="S97" i="2"/>
  <c r="S109" i="2"/>
  <c r="S121" i="2"/>
  <c r="S133" i="2"/>
  <c r="S145" i="2"/>
  <c r="S157" i="2"/>
  <c r="S169" i="2"/>
  <c r="S181" i="2"/>
  <c r="S193" i="2"/>
  <c r="S205" i="2"/>
  <c r="S217" i="2"/>
  <c r="S229" i="2"/>
  <c r="S241" i="2"/>
  <c r="S253" i="2"/>
  <c r="S265" i="2"/>
  <c r="S277" i="2"/>
  <c r="S289" i="2"/>
  <c r="S301" i="2"/>
  <c r="S313" i="2"/>
  <c r="S325" i="2"/>
  <c r="S337" i="2"/>
  <c r="S349" i="2"/>
  <c r="S361" i="2"/>
  <c r="S373" i="2"/>
  <c r="S385" i="2"/>
  <c r="S397" i="2"/>
  <c r="S409" i="2"/>
  <c r="S421" i="2"/>
  <c r="S433" i="2"/>
  <c r="S445" i="2"/>
  <c r="S457" i="2"/>
  <c r="S469" i="2"/>
  <c r="S481" i="2"/>
  <c r="S493" i="2"/>
  <c r="S505" i="2"/>
  <c r="S517" i="2"/>
  <c r="S529" i="2"/>
  <c r="S541" i="2"/>
  <c r="S553" i="2"/>
  <c r="S565" i="2"/>
  <c r="S577" i="2"/>
  <c r="S589" i="2"/>
  <c r="S601" i="2"/>
  <c r="S613" i="2"/>
  <c r="S625" i="2"/>
  <c r="S637" i="2"/>
  <c r="S649" i="2"/>
  <c r="S661" i="2"/>
  <c r="S673" i="2"/>
  <c r="S685" i="2"/>
  <c r="S697" i="2"/>
  <c r="S709" i="2"/>
  <c r="S721" i="2"/>
  <c r="S733" i="2"/>
  <c r="S745" i="2"/>
  <c r="S757" i="2"/>
  <c r="S769" i="2"/>
  <c r="S781" i="2"/>
  <c r="S793" i="2"/>
  <c r="S805" i="2"/>
  <c r="S817" i="2"/>
  <c r="S829" i="2"/>
  <c r="S841" i="2"/>
  <c r="S853" i="2"/>
  <c r="S865" i="2"/>
  <c r="S877" i="2"/>
  <c r="S889" i="2"/>
  <c r="S901" i="2"/>
  <c r="S913" i="2"/>
  <c r="S925" i="2"/>
  <c r="S937" i="2"/>
  <c r="S949" i="2"/>
  <c r="S961" i="2"/>
  <c r="S973" i="2"/>
  <c r="S985" i="2"/>
  <c r="T27" i="2"/>
  <c r="T86" i="2"/>
  <c r="T159" i="2"/>
  <c r="T208" i="2"/>
  <c r="T269" i="2"/>
  <c r="T321" i="2"/>
  <c r="T369" i="2"/>
  <c r="T425" i="2"/>
  <c r="T470" i="2"/>
  <c r="T511" i="2"/>
  <c r="T558" i="2"/>
  <c r="T597" i="2"/>
  <c r="T635" i="2"/>
  <c r="T678" i="2"/>
  <c r="T710" i="2"/>
  <c r="T741" i="2"/>
  <c r="T777" i="2"/>
  <c r="T809" i="2"/>
  <c r="T840" i="2"/>
  <c r="T880" i="2"/>
  <c r="T911" i="2"/>
  <c r="T942" i="2"/>
  <c r="T977" i="2"/>
  <c r="T1007" i="2"/>
  <c r="T1035" i="2"/>
  <c r="T1067" i="2"/>
  <c r="T1092" i="2"/>
  <c r="T1118" i="2"/>
  <c r="T1147" i="2"/>
  <c r="T1170" i="2"/>
  <c r="T1193" i="2"/>
  <c r="T1219" i="2"/>
  <c r="T1242" i="2"/>
  <c r="T1264" i="2"/>
  <c r="T1290" i="2"/>
  <c r="T1311" i="2"/>
  <c r="T1334" i="2"/>
  <c r="T1360" i="2"/>
  <c r="T1382" i="2"/>
  <c r="T1402" i="2"/>
  <c r="T1426" i="2"/>
  <c r="T1447" i="2"/>
  <c r="T1467" i="2"/>
  <c r="T1491" i="2"/>
  <c r="T1510" i="2"/>
  <c r="T1531" i="2"/>
  <c r="T1550" i="2"/>
  <c r="T1566" i="2"/>
  <c r="T1581" i="2"/>
  <c r="T1596" i="2"/>
  <c r="T1613" i="2"/>
  <c r="T1629" i="2"/>
  <c r="T1644" i="2"/>
  <c r="T1659" i="2"/>
  <c r="T1675" i="2"/>
  <c r="T1691" i="2"/>
  <c r="T1707" i="2"/>
  <c r="T1723" i="2"/>
  <c r="T1738" i="2"/>
  <c r="T1753" i="2"/>
  <c r="T1769" i="2"/>
  <c r="T1784" i="2"/>
  <c r="T1798" i="2"/>
  <c r="T1812" i="2"/>
  <c r="T1826" i="2"/>
  <c r="T1841" i="2"/>
  <c r="T1856" i="2"/>
  <c r="S4" i="2"/>
  <c r="S18" i="2"/>
  <c r="S32" i="2"/>
  <c r="S47" i="2"/>
  <c r="S62" i="2"/>
  <c r="S76" i="2"/>
  <c r="S90" i="2"/>
  <c r="S104" i="2"/>
  <c r="S119" i="2"/>
  <c r="S134" i="2"/>
  <c r="S148" i="2"/>
  <c r="S162" i="2"/>
  <c r="S176" i="2"/>
  <c r="S191" i="2"/>
  <c r="S206" i="2"/>
  <c r="S220" i="2"/>
  <c r="S234" i="2"/>
  <c r="S248" i="2"/>
  <c r="S263" i="2"/>
  <c r="S278" i="2"/>
  <c r="S292" i="2"/>
  <c r="S306" i="2"/>
  <c r="S320" i="2"/>
  <c r="S335" i="2"/>
  <c r="S350" i="2"/>
  <c r="S364" i="2"/>
  <c r="S378" i="2"/>
  <c r="S392" i="2"/>
  <c r="S407" i="2"/>
  <c r="S422" i="2"/>
  <c r="S436" i="2"/>
  <c r="S450" i="2"/>
  <c r="S464" i="2"/>
  <c r="S479" i="2"/>
  <c r="S494" i="2"/>
  <c r="S508" i="2"/>
  <c r="S522" i="2"/>
  <c r="S536" i="2"/>
  <c r="S551" i="2"/>
  <c r="S566" i="2"/>
  <c r="S580" i="2"/>
  <c r="S593" i="2"/>
  <c r="S606" i="2"/>
  <c r="S619" i="2"/>
  <c r="S632" i="2"/>
  <c r="S645" i="2"/>
  <c r="S658" i="2"/>
  <c r="S671" i="2"/>
  <c r="S684" i="2"/>
  <c r="S698" i="2"/>
  <c r="S711" i="2"/>
  <c r="S724" i="2"/>
  <c r="S737" i="2"/>
  <c r="S750" i="2"/>
  <c r="S763" i="2"/>
  <c r="S776" i="2"/>
  <c r="S789" i="2"/>
  <c r="S802" i="2"/>
  <c r="S815" i="2"/>
  <c r="S828" i="2"/>
  <c r="S842" i="2"/>
  <c r="S855" i="2"/>
  <c r="S868" i="2"/>
  <c r="S881" i="2"/>
  <c r="S894" i="2"/>
  <c r="S907" i="2"/>
  <c r="S920" i="2"/>
  <c r="S933" i="2"/>
  <c r="S946" i="2"/>
  <c r="S959" i="2"/>
  <c r="S972" i="2"/>
  <c r="S986" i="2"/>
  <c r="S998" i="2"/>
  <c r="S1010" i="2"/>
  <c r="S1022" i="2"/>
  <c r="S1034" i="2"/>
  <c r="S1046" i="2"/>
  <c r="S1058" i="2"/>
  <c r="S1070" i="2"/>
  <c r="S1082" i="2"/>
  <c r="S1094" i="2"/>
  <c r="S1106" i="2"/>
  <c r="S1118" i="2"/>
  <c r="S1130" i="2"/>
  <c r="S1142" i="2"/>
  <c r="S1154" i="2"/>
  <c r="S1166" i="2"/>
  <c r="S1178" i="2"/>
  <c r="S1190" i="2"/>
  <c r="S1202" i="2"/>
  <c r="S1214" i="2"/>
  <c r="S1226" i="2"/>
  <c r="S1238" i="2"/>
  <c r="S1250" i="2"/>
  <c r="S1262" i="2"/>
  <c r="S1274" i="2"/>
  <c r="S1286" i="2"/>
  <c r="S1298" i="2"/>
  <c r="S1310" i="2"/>
  <c r="S1322" i="2"/>
  <c r="S1334" i="2"/>
  <c r="S1346" i="2"/>
  <c r="S1358" i="2"/>
  <c r="T30" i="2"/>
  <c r="T87" i="2"/>
  <c r="T160" i="2"/>
  <c r="T212" i="2"/>
  <c r="T270" i="2"/>
  <c r="T327" i="2"/>
  <c r="T378" i="2"/>
  <c r="T427" i="2"/>
  <c r="T471" i="2"/>
  <c r="T514" i="2"/>
  <c r="T560" i="2"/>
  <c r="T599" i="2"/>
  <c r="T642" i="2"/>
  <c r="T679" i="2"/>
  <c r="T711" i="2"/>
  <c r="T747" i="2"/>
  <c r="T784" i="2"/>
  <c r="T810" i="2"/>
  <c r="T848" i="2"/>
  <c r="T881" i="2"/>
  <c r="T915" i="2"/>
  <c r="T947" i="2"/>
  <c r="T979" i="2"/>
  <c r="T1008" i="2"/>
  <c r="T1040" i="2"/>
  <c r="T1069" i="2"/>
  <c r="T1093" i="2"/>
  <c r="T1122" i="2"/>
  <c r="T1148" i="2"/>
  <c r="T1173" i="2"/>
  <c r="T1199" i="2"/>
  <c r="T1220" i="2"/>
  <c r="T1243" i="2"/>
  <c r="T1268" i="2"/>
  <c r="T1292" i="2"/>
  <c r="T1312" i="2"/>
  <c r="T32" i="2"/>
  <c r="T88" i="2"/>
  <c r="T161" i="2"/>
  <c r="T218" i="2"/>
  <c r="T271" i="2"/>
  <c r="T329" i="2"/>
  <c r="T392" i="2"/>
  <c r="T428" i="2"/>
  <c r="T472" i="2"/>
  <c r="T526" i="2"/>
  <c r="T561" i="2"/>
  <c r="T600" i="2"/>
  <c r="T650" i="2"/>
  <c r="T680" i="2"/>
  <c r="T712" i="2"/>
  <c r="T751" i="2"/>
  <c r="T785" i="2"/>
  <c r="T812" i="2"/>
  <c r="T850" i="2"/>
  <c r="T882" i="2"/>
  <c r="T916" i="2"/>
  <c r="T954" i="2"/>
  <c r="T980" i="2"/>
  <c r="T1010" i="2"/>
  <c r="T1043" i="2"/>
  <c r="T1070" i="2"/>
  <c r="T1094" i="2"/>
  <c r="T1124" i="2"/>
  <c r="T1149" i="2"/>
  <c r="T1175" i="2"/>
  <c r="T1202" i="2"/>
  <c r="T1222" i="2"/>
  <c r="T1244" i="2"/>
  <c r="T1271" i="2"/>
  <c r="T1294" i="2"/>
  <c r="T1313" i="2"/>
  <c r="T1339" i="2"/>
  <c r="T1362" i="2"/>
  <c r="T1385" i="2"/>
  <c r="T1410" i="2"/>
  <c r="T1428" i="2"/>
  <c r="T1449" i="2"/>
  <c r="T1473" i="2"/>
  <c r="T1494" i="2"/>
  <c r="T1512" i="2"/>
  <c r="T1536" i="2"/>
  <c r="T1553" i="2"/>
  <c r="T1568" i="2"/>
  <c r="T1583" i="2"/>
  <c r="T1599" i="2"/>
  <c r="T1616" i="2"/>
  <c r="T1631" i="2"/>
  <c r="T1646" i="2"/>
  <c r="T1662" i="2"/>
  <c r="T1678" i="2"/>
  <c r="T1694" i="2"/>
  <c r="T1710" i="2"/>
  <c r="T1725" i="2"/>
  <c r="T1740" i="2"/>
  <c r="T1757" i="2"/>
  <c r="T1772" i="2"/>
  <c r="T1786" i="2"/>
  <c r="T1800" i="2"/>
  <c r="T1814" i="2"/>
  <c r="T1829" i="2"/>
  <c r="T1844" i="2"/>
  <c r="T1858" i="2"/>
  <c r="S6" i="2"/>
  <c r="S20" i="2"/>
  <c r="S35" i="2"/>
  <c r="S50" i="2"/>
  <c r="S64" i="2"/>
  <c r="S78" i="2"/>
  <c r="S92" i="2"/>
  <c r="S107" i="2"/>
  <c r="S122" i="2"/>
  <c r="S136" i="2"/>
  <c r="S150" i="2"/>
  <c r="S164" i="2"/>
  <c r="S179" i="2"/>
  <c r="S194" i="2"/>
  <c r="S208" i="2"/>
  <c r="S222" i="2"/>
  <c r="S236" i="2"/>
  <c r="T35" i="2"/>
  <c r="T90" i="2"/>
  <c r="T164" i="2"/>
  <c r="T219" i="2"/>
  <c r="T279" i="2"/>
  <c r="T330" i="2"/>
  <c r="T393" i="2"/>
  <c r="T438" i="2"/>
  <c r="T473" i="2"/>
  <c r="T527" i="2"/>
  <c r="T567" i="2"/>
  <c r="T602" i="2"/>
  <c r="T652" i="2"/>
  <c r="T683" i="2"/>
  <c r="T714" i="2"/>
  <c r="T753" i="2"/>
  <c r="T786" i="2"/>
  <c r="T816" i="2"/>
  <c r="T854" i="2"/>
  <c r="T884" i="2"/>
  <c r="T917" i="2"/>
  <c r="T956" i="2"/>
  <c r="T983" i="2"/>
  <c r="T1011" i="2"/>
  <c r="T1044" i="2"/>
  <c r="T1071" i="2"/>
  <c r="T1097" i="2"/>
  <c r="T1128" i="2"/>
  <c r="T1151" i="2"/>
  <c r="T1176" i="2"/>
  <c r="T1203" i="2"/>
  <c r="T1225" i="2"/>
  <c r="T1246" i="2"/>
  <c r="T1272" i="2"/>
  <c r="T1295" i="2"/>
  <c r="T1316" i="2"/>
  <c r="T1343" i="2"/>
  <c r="T1363" i="2"/>
  <c r="T1386" i="2"/>
  <c r="T1411" i="2"/>
  <c r="T1431" i="2"/>
  <c r="T1450" i="2"/>
  <c r="T1474" i="2"/>
  <c r="T1495" i="2"/>
  <c r="T1515" i="2"/>
  <c r="T1538" i="2"/>
  <c r="T1554" i="2"/>
  <c r="T1569" i="2"/>
  <c r="T1584" i="2"/>
  <c r="T1601" i="2"/>
  <c r="T1617" i="2"/>
  <c r="T1632" i="2"/>
  <c r="T1647" i="2"/>
  <c r="T1663" i="2"/>
  <c r="T1679" i="2"/>
  <c r="T1695" i="2"/>
  <c r="T1711" i="2"/>
  <c r="T1726" i="2"/>
  <c r="T1741" i="2"/>
  <c r="T1758" i="2"/>
  <c r="T1773" i="2"/>
  <c r="T1787" i="2"/>
  <c r="T1801" i="2"/>
  <c r="T1815" i="2"/>
  <c r="T1830" i="2"/>
  <c r="T1845" i="2"/>
  <c r="T1859" i="2"/>
  <c r="S7" i="2"/>
  <c r="S21" i="2"/>
  <c r="S36" i="2"/>
  <c r="S51" i="2"/>
  <c r="S65" i="2"/>
  <c r="S79" i="2"/>
  <c r="S93" i="2"/>
  <c r="S108" i="2"/>
  <c r="S123" i="2"/>
  <c r="S137" i="2"/>
  <c r="S151" i="2"/>
  <c r="S165" i="2"/>
  <c r="S180" i="2"/>
  <c r="S195" i="2"/>
  <c r="S209" i="2"/>
  <c r="S223" i="2"/>
  <c r="S237" i="2"/>
  <c r="S252" i="2"/>
  <c r="S267" i="2"/>
  <c r="S281" i="2"/>
  <c r="S295" i="2"/>
  <c r="S309" i="2"/>
  <c r="S324" i="2"/>
  <c r="S339" i="2"/>
  <c r="S353" i="2"/>
  <c r="S367" i="2"/>
  <c r="S381" i="2"/>
  <c r="S396" i="2"/>
  <c r="S411" i="2"/>
  <c r="S425" i="2"/>
  <c r="S439" i="2"/>
  <c r="S453" i="2"/>
  <c r="S468" i="2"/>
  <c r="S483" i="2"/>
  <c r="S497" i="2"/>
  <c r="S511" i="2"/>
  <c r="S525" i="2"/>
  <c r="S540" i="2"/>
  <c r="S555" i="2"/>
  <c r="S569" i="2"/>
  <c r="S583" i="2"/>
  <c r="S596" i="2"/>
  <c r="S609" i="2"/>
  <c r="S622" i="2"/>
  <c r="S635" i="2"/>
  <c r="S648" i="2"/>
  <c r="S662" i="2"/>
  <c r="S675" i="2"/>
  <c r="S688" i="2"/>
  <c r="S701" i="2"/>
  <c r="S714" i="2"/>
  <c r="S727" i="2"/>
  <c r="S740" i="2"/>
  <c r="S753" i="2"/>
  <c r="S766" i="2"/>
  <c r="S779" i="2"/>
  <c r="S792" i="2"/>
  <c r="S806" i="2"/>
  <c r="S819" i="2"/>
  <c r="S832" i="2"/>
  <c r="S845" i="2"/>
  <c r="S858" i="2"/>
  <c r="S871" i="2"/>
  <c r="S884" i="2"/>
  <c r="S897" i="2"/>
  <c r="S910" i="2"/>
  <c r="S923" i="2"/>
  <c r="S936" i="2"/>
  <c r="S950" i="2"/>
  <c r="S963" i="2"/>
  <c r="S976" i="2"/>
  <c r="S989" i="2"/>
  <c r="S1001" i="2"/>
  <c r="S1013" i="2"/>
  <c r="S1025" i="2"/>
  <c r="S1037" i="2"/>
  <c r="S1049" i="2"/>
  <c r="S1061" i="2"/>
  <c r="S1073" i="2"/>
  <c r="S1085" i="2"/>
  <c r="S1097" i="2"/>
  <c r="S1109" i="2"/>
  <c r="S1121" i="2"/>
  <c r="S1133" i="2"/>
  <c r="S1145" i="2"/>
  <c r="S1157" i="2"/>
  <c r="S1169" i="2"/>
  <c r="S1181" i="2"/>
  <c r="S1193" i="2"/>
  <c r="S1205" i="2"/>
  <c r="S1217" i="2"/>
  <c r="S1229" i="2"/>
  <c r="S1241" i="2"/>
  <c r="S1253" i="2"/>
  <c r="S1265" i="2"/>
  <c r="S1277" i="2"/>
  <c r="S1289" i="2"/>
  <c r="S1301" i="2"/>
  <c r="S1313" i="2"/>
  <c r="S1325" i="2"/>
  <c r="S1337" i="2"/>
  <c r="S1349" i="2"/>
  <c r="S1361" i="2"/>
  <c r="S1373" i="2"/>
  <c r="S1385" i="2"/>
  <c r="S1397" i="2"/>
  <c r="S1409" i="2"/>
  <c r="S1421" i="2"/>
  <c r="S1433" i="2"/>
  <c r="S1445" i="2"/>
  <c r="S1457" i="2"/>
  <c r="S1469" i="2"/>
  <c r="S1481" i="2"/>
  <c r="S1493" i="2"/>
  <c r="S1505" i="2"/>
  <c r="S1517" i="2"/>
  <c r="S1529" i="2"/>
  <c r="S1541" i="2"/>
  <c r="S1553" i="2"/>
  <c r="S1565" i="2"/>
  <c r="S1577" i="2"/>
  <c r="S1589" i="2"/>
  <c r="S1601" i="2"/>
  <c r="S1613" i="2"/>
  <c r="S1625" i="2"/>
  <c r="S1637" i="2"/>
  <c r="S1649" i="2"/>
  <c r="S1661" i="2"/>
  <c r="S1673" i="2"/>
  <c r="S1685" i="2"/>
  <c r="S1697" i="2"/>
  <c r="S1709" i="2"/>
  <c r="S1721" i="2"/>
  <c r="S1733" i="2"/>
  <c r="S1745" i="2"/>
  <c r="S1757" i="2"/>
  <c r="S1769" i="2"/>
  <c r="S1781" i="2"/>
  <c r="S1793" i="2"/>
  <c r="S1805" i="2"/>
  <c r="S1817" i="2"/>
  <c r="S1829" i="2"/>
  <c r="S1841" i="2"/>
  <c r="S1853" i="2"/>
  <c r="S1865" i="2"/>
  <c r="T49" i="2"/>
  <c r="T136" i="2"/>
  <c r="T239" i="2"/>
  <c r="T316" i="2"/>
  <c r="T398" i="2"/>
  <c r="T463" i="2"/>
  <c r="T532" i="2"/>
  <c r="T592" i="2"/>
  <c r="T655" i="2"/>
  <c r="T705" i="2"/>
  <c r="T756" i="2"/>
  <c r="T803" i="2"/>
  <c r="T859" i="2"/>
  <c r="T903" i="2"/>
  <c r="T958" i="2"/>
  <c r="T1000" i="2"/>
  <c r="T1046" i="2"/>
  <c r="T1086" i="2"/>
  <c r="T1131" i="2"/>
  <c r="T1165" i="2"/>
  <c r="T1205" i="2"/>
  <c r="T1238" i="2"/>
  <c r="T1274" i="2"/>
  <c r="T1308" i="2"/>
  <c r="T1345" i="2"/>
  <c r="T1373" i="2"/>
  <c r="T1400" i="2"/>
  <c r="T1433" i="2"/>
  <c r="T1460" i="2"/>
  <c r="T1486" i="2"/>
  <c r="T1519" i="2"/>
  <c r="T1543" i="2"/>
  <c r="T1563" i="2"/>
  <c r="T1586" i="2"/>
  <c r="T1606" i="2"/>
  <c r="T1626" i="2"/>
  <c r="T1649" i="2"/>
  <c r="T1669" i="2"/>
  <c r="T1688" i="2"/>
  <c r="T1712" i="2"/>
  <c r="T1731" i="2"/>
  <c r="T1751" i="2"/>
  <c r="T1774" i="2"/>
  <c r="T1791" i="2"/>
  <c r="T1810" i="2"/>
  <c r="T1832" i="2"/>
  <c r="T1849" i="2"/>
  <c r="T2" i="2"/>
  <c r="S23" i="2"/>
  <c r="S41" i="2"/>
  <c r="S59" i="2"/>
  <c r="S80" i="2"/>
  <c r="S99" i="2"/>
  <c r="S116" i="2"/>
  <c r="S138" i="2"/>
  <c r="S156" i="2"/>
  <c r="S174" i="2"/>
  <c r="S196" i="2"/>
  <c r="S213" i="2"/>
  <c r="S232" i="2"/>
  <c r="S251" i="2"/>
  <c r="S269" i="2"/>
  <c r="S285" i="2"/>
  <c r="S303" i="2"/>
  <c r="S319" i="2"/>
  <c r="S338" i="2"/>
  <c r="S355" i="2"/>
  <c r="S372" i="2"/>
  <c r="S389" i="2"/>
  <c r="S405" i="2"/>
  <c r="S424" i="2"/>
  <c r="S441" i="2"/>
  <c r="T50" i="2"/>
  <c r="T138" i="2"/>
  <c r="T241" i="2"/>
  <c r="T317" i="2"/>
  <c r="T399" i="2"/>
  <c r="T466" i="2"/>
  <c r="T534" i="2"/>
  <c r="T593" i="2"/>
  <c r="T657" i="2"/>
  <c r="T707" i="2"/>
  <c r="T760" i="2"/>
  <c r="T806" i="2"/>
  <c r="T862" i="2"/>
  <c r="T904" i="2"/>
  <c r="T959" i="2"/>
  <c r="T1005" i="2"/>
  <c r="T1050" i="2"/>
  <c r="T1088" i="2"/>
  <c r="T1133" i="2"/>
  <c r="T1166" i="2"/>
  <c r="T1206" i="2"/>
  <c r="T1240" i="2"/>
  <c r="T1277" i="2"/>
  <c r="T1309" i="2"/>
  <c r="T1346" i="2"/>
  <c r="T1375" i="2"/>
  <c r="T1401" i="2"/>
  <c r="T1434" i="2"/>
  <c r="T1461" i="2"/>
  <c r="T1488" i="2"/>
  <c r="T1521" i="2"/>
  <c r="T1544" i="2"/>
  <c r="T1565" i="2"/>
  <c r="T1587" i="2"/>
  <c r="T1607" i="2"/>
  <c r="T1627" i="2"/>
  <c r="T1650" i="2"/>
  <c r="T1670" i="2"/>
  <c r="T1689" i="2"/>
  <c r="T1713" i="2"/>
  <c r="T1734" i="2"/>
  <c r="T1752" i="2"/>
  <c r="T1775" i="2"/>
  <c r="T1793" i="2"/>
  <c r="T1811" i="2"/>
  <c r="T1833" i="2"/>
  <c r="T1850" i="2"/>
  <c r="S24" i="2"/>
  <c r="S42" i="2"/>
  <c r="S60" i="2"/>
  <c r="S81" i="2"/>
  <c r="S100" i="2"/>
  <c r="S117" i="2"/>
  <c r="S139" i="2"/>
  <c r="S158" i="2"/>
  <c r="S175" i="2"/>
  <c r="S197" i="2"/>
  <c r="S215" i="2"/>
  <c r="S233" i="2"/>
  <c r="S254" i="2"/>
  <c r="S270" i="2"/>
  <c r="S287" i="2"/>
  <c r="S304" i="2"/>
  <c r="S321" i="2"/>
  <c r="S340" i="2"/>
  <c r="S356" i="2"/>
  <c r="S374" i="2"/>
  <c r="S390" i="2"/>
  <c r="S408" i="2"/>
  <c r="S426" i="2"/>
  <c r="S443" i="2"/>
  <c r="S460" i="2"/>
  <c r="S476" i="2"/>
  <c r="S495" i="2"/>
  <c r="S512" i="2"/>
  <c r="S530" i="2"/>
  <c r="S546" i="2"/>
  <c r="S563" i="2"/>
  <c r="S581" i="2"/>
  <c r="S597" i="2"/>
  <c r="S612" i="2"/>
  <c r="S628" i="2"/>
  <c r="S643" i="2"/>
  <c r="S659" i="2"/>
  <c r="T52" i="2"/>
  <c r="T139" i="2"/>
  <c r="T242" i="2"/>
  <c r="T319" i="2"/>
  <c r="T400" i="2"/>
  <c r="T468" i="2"/>
  <c r="T536" i="2"/>
  <c r="T594" i="2"/>
  <c r="T658" i="2"/>
  <c r="T708" i="2"/>
  <c r="T762" i="2"/>
  <c r="T807" i="2"/>
  <c r="T863" i="2"/>
  <c r="T906" i="2"/>
  <c r="T960" i="2"/>
  <c r="T1006" i="2"/>
  <c r="T1053" i="2"/>
  <c r="T1089" i="2"/>
  <c r="T1134" i="2"/>
  <c r="T1167" i="2"/>
  <c r="T1207" i="2"/>
  <c r="T1241" i="2"/>
  <c r="T1279" i="2"/>
  <c r="T1310" i="2"/>
  <c r="T1347" i="2"/>
  <c r="T1376" i="2"/>
  <c r="T1407" i="2"/>
  <c r="T1435" i="2"/>
  <c r="T1462" i="2"/>
  <c r="T1493" i="2"/>
  <c r="T1522" i="2"/>
  <c r="T1545" i="2"/>
  <c r="T1567" i="2"/>
  <c r="T1590" i="2"/>
  <c r="T1608" i="2"/>
  <c r="T1630" i="2"/>
  <c r="T1652" i="2"/>
  <c r="T1671" i="2"/>
  <c r="T1692" i="2"/>
  <c r="T1714" i="2"/>
  <c r="T1735" i="2"/>
  <c r="T1754" i="2"/>
  <c r="T1776" i="2"/>
  <c r="T1794" i="2"/>
  <c r="T1813" i="2"/>
  <c r="T1834" i="2"/>
  <c r="T1851" i="2"/>
  <c r="S5" i="2"/>
  <c r="S26" i="2"/>
  <c r="S43" i="2"/>
  <c r="S63" i="2"/>
  <c r="S83" i="2"/>
  <c r="S101" i="2"/>
  <c r="S120" i="2"/>
  <c r="S140" i="2"/>
  <c r="S159" i="2"/>
  <c r="S177" i="2"/>
  <c r="S198" i="2"/>
  <c r="S216" i="2"/>
  <c r="S235" i="2"/>
  <c r="S255" i="2"/>
  <c r="S271" i="2"/>
  <c r="S288" i="2"/>
  <c r="S305" i="2"/>
  <c r="S323" i="2"/>
  <c r="S341" i="2"/>
  <c r="S357" i="2"/>
  <c r="S375" i="2"/>
  <c r="S391" i="2"/>
  <c r="S410" i="2"/>
  <c r="S427" i="2"/>
  <c r="S444" i="2"/>
  <c r="S461" i="2"/>
  <c r="S477" i="2"/>
  <c r="S496" i="2"/>
  <c r="S513" i="2"/>
  <c r="S531" i="2"/>
  <c r="S547" i="2"/>
  <c r="S564" i="2"/>
  <c r="S582" i="2"/>
  <c r="S598" i="2"/>
  <c r="S614" i="2"/>
  <c r="S629" i="2"/>
  <c r="S644" i="2"/>
  <c r="S660" i="2"/>
  <c r="S677" i="2"/>
  <c r="S692" i="2"/>
  <c r="S707" i="2"/>
  <c r="S723" i="2"/>
  <c r="S739" i="2"/>
  <c r="S755" i="2"/>
  <c r="S771" i="2"/>
  <c r="S786" i="2"/>
  <c r="S801" i="2"/>
  <c r="S818" i="2"/>
  <c r="S834" i="2"/>
  <c r="S849" i="2"/>
  <c r="S864" i="2"/>
  <c r="S880" i="2"/>
  <c r="S896" i="2"/>
  <c r="S912" i="2"/>
  <c r="S928" i="2"/>
  <c r="S943" i="2"/>
  <c r="S958" i="2"/>
  <c r="S975" i="2"/>
  <c r="S991" i="2"/>
  <c r="S1005" i="2"/>
  <c r="S1019" i="2"/>
  <c r="S1033" i="2"/>
  <c r="S1048" i="2"/>
  <c r="S1063" i="2"/>
  <c r="S1077" i="2"/>
  <c r="S1091" i="2"/>
  <c r="S1105" i="2"/>
  <c r="S1120" i="2"/>
  <c r="S1135" i="2"/>
  <c r="S1149" i="2"/>
  <c r="S1163" i="2"/>
  <c r="S1177" i="2"/>
  <c r="S1192" i="2"/>
  <c r="S1207" i="2"/>
  <c r="S1221" i="2"/>
  <c r="T47" i="2"/>
  <c r="T173" i="2"/>
  <c r="T290" i="2"/>
  <c r="T396" i="2"/>
  <c r="T495" i="2"/>
  <c r="T574" i="2"/>
  <c r="T653" i="2"/>
  <c r="T728" i="2"/>
  <c r="T788" i="2"/>
  <c r="T856" i="2"/>
  <c r="T930" i="2"/>
  <c r="T989" i="2"/>
  <c r="T1045" i="2"/>
  <c r="T1107" i="2"/>
  <c r="T1153" i="2"/>
  <c r="T1204" i="2"/>
  <c r="T1255" i="2"/>
  <c r="T1297" i="2"/>
  <c r="T1337" i="2"/>
  <c r="T1384" i="2"/>
  <c r="T1419" i="2"/>
  <c r="T1459" i="2"/>
  <c r="T1498" i="2"/>
  <c r="T1534" i="2"/>
  <c r="T1561" i="2"/>
  <c r="T1593" i="2"/>
  <c r="T1620" i="2"/>
  <c r="T1645" i="2"/>
  <c r="T1676" i="2"/>
  <c r="T1702" i="2"/>
  <c r="T1730" i="2"/>
  <c r="T1762" i="2"/>
  <c r="T1785" i="2"/>
  <c r="T1809" i="2"/>
  <c r="T1837" i="2"/>
  <c r="T1862" i="2"/>
  <c r="S19" i="2"/>
  <c r="S48" i="2"/>
  <c r="S72" i="2"/>
  <c r="S98" i="2"/>
  <c r="S126" i="2"/>
  <c r="S149" i="2"/>
  <c r="S173" i="2"/>
  <c r="S201" i="2"/>
  <c r="S227" i="2"/>
  <c r="S249" i="2"/>
  <c r="S275" i="2"/>
  <c r="S297" i="2"/>
  <c r="S318" i="2"/>
  <c r="S344" i="2"/>
  <c r="S366" i="2"/>
  <c r="S388" i="2"/>
  <c r="S414" i="2"/>
  <c r="S435" i="2"/>
  <c r="S458" i="2"/>
  <c r="S480" i="2"/>
  <c r="S500" i="2"/>
  <c r="S520" i="2"/>
  <c r="S542" i="2"/>
  <c r="S560" i="2"/>
  <c r="S584" i="2"/>
  <c r="S602" i="2"/>
  <c r="S620" i="2"/>
  <c r="S639" i="2"/>
  <c r="S656" i="2"/>
  <c r="S676" i="2"/>
  <c r="S693" i="2"/>
  <c r="S710" i="2"/>
  <c r="S728" i="2"/>
  <c r="S744" i="2"/>
  <c r="S761" i="2"/>
  <c r="S778" i="2"/>
  <c r="S796" i="2"/>
  <c r="S812" i="2"/>
  <c r="S830" i="2"/>
  <c r="S847" i="2"/>
  <c r="S863" i="2"/>
  <c r="S882" i="2"/>
  <c r="S899" i="2"/>
  <c r="S916" i="2"/>
  <c r="S932" i="2"/>
  <c r="S951" i="2"/>
  <c r="S967" i="2"/>
  <c r="S983" i="2"/>
  <c r="S1000" i="2"/>
  <c r="S1016" i="2"/>
  <c r="S1031" i="2"/>
  <c r="S1047" i="2"/>
  <c r="S1064" i="2"/>
  <c r="S1079" i="2"/>
  <c r="S1095" i="2"/>
  <c r="S1111" i="2"/>
  <c r="S1126" i="2"/>
  <c r="S1141" i="2"/>
  <c r="S1158" i="2"/>
  <c r="S1173" i="2"/>
  <c r="S1188" i="2"/>
  <c r="S1204" i="2"/>
  <c r="S1220" i="2"/>
  <c r="S1235" i="2"/>
  <c r="S1249" i="2"/>
  <c r="S1264" i="2"/>
  <c r="S1279" i="2"/>
  <c r="S1293" i="2"/>
  <c r="S1307" i="2"/>
  <c r="S1321" i="2"/>
  <c r="S1336" i="2"/>
  <c r="S1351" i="2"/>
  <c r="S1365" i="2"/>
  <c r="S1378" i="2"/>
  <c r="S1391" i="2"/>
  <c r="S1404" i="2"/>
  <c r="S1417" i="2"/>
  <c r="S1430" i="2"/>
  <c r="S1443" i="2"/>
  <c r="S1456" i="2"/>
  <c r="S1470" i="2"/>
  <c r="S1483" i="2"/>
  <c r="S1496" i="2"/>
  <c r="S1509" i="2"/>
  <c r="S1522" i="2"/>
  <c r="S1535" i="2"/>
  <c r="S1548" i="2"/>
  <c r="S1561" i="2"/>
  <c r="S1574" i="2"/>
  <c r="S1587" i="2"/>
  <c r="S1600" i="2"/>
  <c r="S1614" i="2"/>
  <c r="S1627" i="2"/>
  <c r="S1640" i="2"/>
  <c r="S1653" i="2"/>
  <c r="S1666" i="2"/>
  <c r="S1679" i="2"/>
  <c r="S1692" i="2"/>
  <c r="S1705" i="2"/>
  <c r="S1718" i="2"/>
  <c r="S1731" i="2"/>
  <c r="S1744" i="2"/>
  <c r="S1758" i="2"/>
  <c r="S1771" i="2"/>
  <c r="S1784" i="2"/>
  <c r="S1797" i="2"/>
  <c r="S1810" i="2"/>
  <c r="S1823" i="2"/>
  <c r="S1836" i="2"/>
  <c r="T73" i="2"/>
  <c r="T174" i="2"/>
  <c r="T291" i="2"/>
  <c r="T401" i="2"/>
  <c r="T496" i="2"/>
  <c r="T575" i="2"/>
  <c r="T659" i="2"/>
  <c r="T730" i="2"/>
  <c r="T789" i="2"/>
  <c r="T864" i="2"/>
  <c r="T932" i="2"/>
  <c r="T990" i="2"/>
  <c r="T1055" i="2"/>
  <c r="T1108" i="2"/>
  <c r="T1156" i="2"/>
  <c r="T1208" i="2"/>
  <c r="T1256" i="2"/>
  <c r="T1298" i="2"/>
  <c r="T1348" i="2"/>
  <c r="T1390" i="2"/>
  <c r="T1423" i="2"/>
  <c r="T1463" i="2"/>
  <c r="T1503" i="2"/>
  <c r="T1539" i="2"/>
  <c r="T1570" i="2"/>
  <c r="T1594" i="2"/>
  <c r="T1621" i="2"/>
  <c r="T1653" i="2"/>
  <c r="T1681" i="2"/>
  <c r="T1704" i="2"/>
  <c r="T1736" i="2"/>
  <c r="T1763" i="2"/>
  <c r="T1788" i="2"/>
  <c r="T1817" i="2"/>
  <c r="T1838" i="2"/>
  <c r="T1863" i="2"/>
  <c r="S27" i="2"/>
  <c r="S52" i="2"/>
  <c r="S74" i="2"/>
  <c r="S102" i="2"/>
  <c r="S127" i="2"/>
  <c r="S152" i="2"/>
  <c r="S182" i="2"/>
  <c r="S203" i="2"/>
  <c r="S228" i="2"/>
  <c r="S256" i="2"/>
  <c r="S276" i="2"/>
  <c r="S299" i="2"/>
  <c r="S326" i="2"/>
  <c r="S345" i="2"/>
  <c r="S368" i="2"/>
  <c r="S393" i="2"/>
  <c r="S415" i="2"/>
  <c r="S437" i="2"/>
  <c r="S459" i="2"/>
  <c r="S482" i="2"/>
  <c r="S501" i="2"/>
  <c r="S521" i="2"/>
  <c r="S543" i="2"/>
  <c r="S561" i="2"/>
  <c r="S585" i="2"/>
  <c r="S603" i="2"/>
  <c r="S621" i="2"/>
  <c r="S640" i="2"/>
  <c r="S657" i="2"/>
  <c r="S678" i="2"/>
  <c r="S694" i="2"/>
  <c r="S712" i="2"/>
  <c r="S729" i="2"/>
  <c r="S746" i="2"/>
  <c r="S762" i="2"/>
  <c r="S780" i="2"/>
  <c r="S797" i="2"/>
  <c r="S813" i="2"/>
  <c r="S831" i="2"/>
  <c r="S848" i="2"/>
  <c r="S866" i="2"/>
  <c r="S883" i="2"/>
  <c r="S900" i="2"/>
  <c r="S917" i="2"/>
  <c r="S934" i="2"/>
  <c r="S952" i="2"/>
  <c r="S968" i="2"/>
  <c r="S984" i="2"/>
  <c r="S1002" i="2"/>
  <c r="S1017" i="2"/>
  <c r="S1032" i="2"/>
  <c r="S1050" i="2"/>
  <c r="S1065" i="2"/>
  <c r="S1080" i="2"/>
  <c r="S1096" i="2"/>
  <c r="S1112" i="2"/>
  <c r="S1127" i="2"/>
  <c r="S1143" i="2"/>
  <c r="S1159" i="2"/>
  <c r="S1174" i="2"/>
  <c r="S1189" i="2"/>
  <c r="S1206" i="2"/>
  <c r="S1222" i="2"/>
  <c r="S1236" i="2"/>
  <c r="S1251" i="2"/>
  <c r="S1266" i="2"/>
  <c r="S1280" i="2"/>
  <c r="S1294" i="2"/>
  <c r="S1308" i="2"/>
  <c r="S1323" i="2"/>
  <c r="S1338" i="2"/>
  <c r="S1352" i="2"/>
  <c r="S1366" i="2"/>
  <c r="S1379" i="2"/>
  <c r="S1392" i="2"/>
  <c r="S1405" i="2"/>
  <c r="S1418" i="2"/>
  <c r="S1431" i="2"/>
  <c r="S1444" i="2"/>
  <c r="S1458" i="2"/>
  <c r="S1471" i="2"/>
  <c r="S1484" i="2"/>
  <c r="S1497" i="2"/>
  <c r="S1510" i="2"/>
  <c r="S1523" i="2"/>
  <c r="S1536" i="2"/>
  <c r="S1549" i="2"/>
  <c r="S1562" i="2"/>
  <c r="S1575" i="2"/>
  <c r="S1588" i="2"/>
  <c r="S1602" i="2"/>
  <c r="S1615" i="2"/>
  <c r="S1628" i="2"/>
  <c r="S1641" i="2"/>
  <c r="S1654" i="2"/>
  <c r="S1667" i="2"/>
  <c r="S1680" i="2"/>
  <c r="S1693" i="2"/>
  <c r="S1706" i="2"/>
  <c r="S1719" i="2"/>
  <c r="S1732" i="2"/>
  <c r="S1746" i="2"/>
  <c r="S1759" i="2"/>
  <c r="S1772" i="2"/>
  <c r="S1785" i="2"/>
  <c r="S1798" i="2"/>
  <c r="S1811" i="2"/>
  <c r="S1824" i="2"/>
  <c r="T78" i="2"/>
  <c r="T194" i="2"/>
  <c r="T294" i="2"/>
  <c r="T405" i="2"/>
  <c r="T497" i="2"/>
  <c r="T579" i="2"/>
  <c r="T662" i="2"/>
  <c r="T731" i="2"/>
  <c r="T799" i="2"/>
  <c r="T866" i="2"/>
  <c r="T933" i="2"/>
  <c r="T994" i="2"/>
  <c r="T1056" i="2"/>
  <c r="T1109" i="2"/>
  <c r="T1161" i="2"/>
  <c r="T1212" i="2"/>
  <c r="T1258" i="2"/>
  <c r="T1303" i="2"/>
  <c r="T1349" i="2"/>
  <c r="T1392" i="2"/>
  <c r="T1425" i="2"/>
  <c r="T1464" i="2"/>
  <c r="T1506" i="2"/>
  <c r="T1541" i="2"/>
  <c r="T1571" i="2"/>
  <c r="T1595" i="2"/>
  <c r="T1622" i="2"/>
  <c r="T1655" i="2"/>
  <c r="T1682" i="2"/>
  <c r="T1705" i="2"/>
  <c r="T1737" i="2"/>
  <c r="T1764" i="2"/>
  <c r="T1789" i="2"/>
  <c r="T1818" i="2"/>
  <c r="T1839" i="2"/>
  <c r="T1865" i="2"/>
  <c r="S28" i="2"/>
  <c r="S53" i="2"/>
  <c r="S75" i="2"/>
  <c r="S103" i="2"/>
  <c r="S128" i="2"/>
  <c r="S153" i="2"/>
  <c r="S183" i="2"/>
  <c r="S204" i="2"/>
  <c r="S230" i="2"/>
  <c r="S257" i="2"/>
  <c r="S279" i="2"/>
  <c r="S300" i="2"/>
  <c r="S327" i="2"/>
  <c r="S347" i="2"/>
  <c r="S369" i="2"/>
  <c r="S395" i="2"/>
  <c r="S416" i="2"/>
  <c r="S438" i="2"/>
  <c r="S462" i="2"/>
  <c r="S484" i="2"/>
  <c r="S503" i="2"/>
  <c r="S523" i="2"/>
  <c r="S544" i="2"/>
  <c r="S567" i="2"/>
  <c r="S586" i="2"/>
  <c r="S604" i="2"/>
  <c r="S623" i="2"/>
  <c r="S641" i="2"/>
  <c r="S663" i="2"/>
  <c r="S679" i="2"/>
  <c r="S695" i="2"/>
  <c r="S713" i="2"/>
  <c r="S730" i="2"/>
  <c r="S747" i="2"/>
  <c r="S764" i="2"/>
  <c r="S782" i="2"/>
  <c r="S798" i="2"/>
  <c r="S814" i="2"/>
  <c r="S833" i="2"/>
  <c r="S850" i="2"/>
  <c r="S867" i="2"/>
  <c r="S885" i="2"/>
  <c r="S902" i="2"/>
  <c r="S918" i="2"/>
  <c r="S935" i="2"/>
  <c r="S953" i="2"/>
  <c r="S969" i="2"/>
  <c r="S987" i="2"/>
  <c r="S1003" i="2"/>
  <c r="S1018" i="2"/>
  <c r="S1035" i="2"/>
  <c r="S1051" i="2"/>
  <c r="S1066" i="2"/>
  <c r="S1081" i="2"/>
  <c r="S1098" i="2"/>
  <c r="S1113" i="2"/>
  <c r="S1128" i="2"/>
  <c r="S1144" i="2"/>
  <c r="S1160" i="2"/>
  <c r="S1175" i="2"/>
  <c r="S1191" i="2"/>
  <c r="S1208" i="2"/>
  <c r="S1223" i="2"/>
  <c r="S1237" i="2"/>
  <c r="S1252" i="2"/>
  <c r="S1267" i="2"/>
  <c r="S1281" i="2"/>
  <c r="S1295" i="2"/>
  <c r="S1309" i="2"/>
  <c r="S1324" i="2"/>
  <c r="S1339" i="2"/>
  <c r="S1353" i="2"/>
  <c r="S1367" i="2"/>
  <c r="S1380" i="2"/>
  <c r="S1393" i="2"/>
  <c r="S1406" i="2"/>
  <c r="S1419" i="2"/>
  <c r="S1432" i="2"/>
  <c r="S1446" i="2"/>
  <c r="S1459" i="2"/>
  <c r="S1472" i="2"/>
  <c r="S1485" i="2"/>
  <c r="S1498" i="2"/>
  <c r="S1511" i="2"/>
  <c r="S1524" i="2"/>
  <c r="S1537" i="2"/>
  <c r="S1550" i="2"/>
  <c r="S1563" i="2"/>
  <c r="S1576" i="2"/>
  <c r="S1590" i="2"/>
  <c r="S1603" i="2"/>
  <c r="S1616" i="2"/>
  <c r="S1629" i="2"/>
  <c r="S1642" i="2"/>
  <c r="S1655" i="2"/>
  <c r="S1668" i="2"/>
  <c r="S1681" i="2"/>
  <c r="S1694" i="2"/>
  <c r="S1707" i="2"/>
  <c r="S1720" i="2"/>
  <c r="S1734" i="2"/>
  <c r="S1747" i="2"/>
  <c r="S1760" i="2"/>
  <c r="S1773" i="2"/>
  <c r="S1786" i="2"/>
  <c r="S1799" i="2"/>
  <c r="S1812" i="2"/>
  <c r="S1825" i="2"/>
  <c r="S1838" i="2"/>
  <c r="S1851" i="2"/>
  <c r="S1864" i="2"/>
  <c r="T734" i="2"/>
  <c r="T1507" i="2"/>
  <c r="T1573" i="2"/>
  <c r="T1623" i="2"/>
  <c r="T1683" i="2"/>
  <c r="T1709" i="2"/>
  <c r="T1765" i="2"/>
  <c r="T1790" i="2"/>
  <c r="T1842" i="2"/>
  <c r="T1866" i="2"/>
  <c r="S54" i="2"/>
  <c r="S77" i="2"/>
  <c r="S129" i="2"/>
  <c r="S155" i="2"/>
  <c r="S207" i="2"/>
  <c r="S231" i="2"/>
  <c r="S280" i="2"/>
  <c r="S302" i="2"/>
  <c r="S348" i="2"/>
  <c r="S371" i="2"/>
  <c r="S417" i="2"/>
  <c r="S440" i="2"/>
  <c r="S485" i="2"/>
  <c r="T83" i="2"/>
  <c r="T197" i="2"/>
  <c r="T315" i="2"/>
  <c r="T416" i="2"/>
  <c r="T508" i="2"/>
  <c r="T591" i="2"/>
  <c r="T672" i="2"/>
  <c r="T802" i="2"/>
  <c r="T872" i="2"/>
  <c r="T934" i="2"/>
  <c r="T996" i="2"/>
  <c r="T1059" i="2"/>
  <c r="T1113" i="2"/>
  <c r="T1164" i="2"/>
  <c r="T1216" i="2"/>
  <c r="T1259" i="2"/>
  <c r="T1307" i="2"/>
  <c r="T1350" i="2"/>
  <c r="T1395" i="2"/>
  <c r="T1427" i="2"/>
  <c r="T1471" i="2"/>
  <c r="T1542" i="2"/>
  <c r="T1597" i="2"/>
  <c r="T1656" i="2"/>
  <c r="T1739" i="2"/>
  <c r="T1820" i="2"/>
  <c r="S29" i="2"/>
  <c r="S105" i="2"/>
  <c r="S184" i="2"/>
  <c r="S258" i="2"/>
  <c r="S328" i="2"/>
  <c r="S398" i="2"/>
  <c r="S463" i="2"/>
  <c r="T85" i="2"/>
  <c r="T247" i="2"/>
  <c r="T423" i="2"/>
  <c r="T539" i="2"/>
  <c r="T676" i="2"/>
  <c r="T767" i="2"/>
  <c r="T879" i="2"/>
  <c r="T967" i="2"/>
  <c r="T1062" i="2"/>
  <c r="T1136" i="2"/>
  <c r="T1218" i="2"/>
  <c r="T1282" i="2"/>
  <c r="T1356" i="2"/>
  <c r="T1413" i="2"/>
  <c r="T1475" i="2"/>
  <c r="T1524" i="2"/>
  <c r="T1574" i="2"/>
  <c r="T1610" i="2"/>
  <c r="T1657" i="2"/>
  <c r="T1698" i="2"/>
  <c r="T1743" i="2"/>
  <c r="T1778" i="2"/>
  <c r="T1821" i="2"/>
  <c r="T1854" i="2"/>
  <c r="S30" i="2"/>
  <c r="S67" i="2"/>
  <c r="S110" i="2"/>
  <c r="S143" i="2"/>
  <c r="S185" i="2"/>
  <c r="S219" i="2"/>
  <c r="S259" i="2"/>
  <c r="S291" i="2"/>
  <c r="S329" i="2"/>
  <c r="S360" i="2"/>
  <c r="S399" i="2"/>
  <c r="S429" i="2"/>
  <c r="S465" i="2"/>
  <c r="S491" i="2"/>
  <c r="S519" i="2"/>
  <c r="S549" i="2"/>
  <c r="S575" i="2"/>
  <c r="S600" i="2"/>
  <c r="S627" i="2"/>
  <c r="S652" i="2"/>
  <c r="S674" i="2"/>
  <c r="S700" i="2"/>
  <c r="S720" i="2"/>
  <c r="S743" i="2"/>
  <c r="S768" i="2"/>
  <c r="S790" i="2"/>
  <c r="S811" i="2"/>
  <c r="S837" i="2"/>
  <c r="S859" i="2"/>
  <c r="S879" i="2"/>
  <c r="S905" i="2"/>
  <c r="S927" i="2"/>
  <c r="S948" i="2"/>
  <c r="S974" i="2"/>
  <c r="S995" i="2"/>
  <c r="S1015" i="2"/>
  <c r="S1039" i="2"/>
  <c r="S1057" i="2"/>
  <c r="S1078" i="2"/>
  <c r="S1101" i="2"/>
  <c r="S1122" i="2"/>
  <c r="S1140" i="2"/>
  <c r="S1164" i="2"/>
  <c r="S1184" i="2"/>
  <c r="S1203" i="2"/>
  <c r="S1227" i="2"/>
  <c r="S1245" i="2"/>
  <c r="S1263" i="2"/>
  <c r="S1284" i="2"/>
  <c r="S1303" i="2"/>
  <c r="S1320" i="2"/>
  <c r="S1342" i="2"/>
  <c r="S1360" i="2"/>
  <c r="S1377" i="2"/>
  <c r="S1396" i="2"/>
  <c r="S1413" i="2"/>
  <c r="S1429" i="2"/>
  <c r="S1449" i="2"/>
  <c r="S1465" i="2"/>
  <c r="S1482" i="2"/>
  <c r="S1501" i="2"/>
  <c r="S1518" i="2"/>
  <c r="S1534" i="2"/>
  <c r="S1554" i="2"/>
  <c r="S1570" i="2"/>
  <c r="S1586" i="2"/>
  <c r="S1606" i="2"/>
  <c r="S1622" i="2"/>
  <c r="S1639" i="2"/>
  <c r="S1658" i="2"/>
  <c r="S1675" i="2"/>
  <c r="S1691" i="2"/>
  <c r="S1711" i="2"/>
  <c r="S1727" i="2"/>
  <c r="S1743" i="2"/>
  <c r="S1763" i="2"/>
  <c r="S1779" i="2"/>
  <c r="S1796" i="2"/>
  <c r="S1815" i="2"/>
  <c r="S1832" i="2"/>
  <c r="S1847" i="2"/>
  <c r="S1861" i="2"/>
  <c r="T1443" i="2"/>
  <c r="S756" i="2"/>
  <c r="S962" i="2"/>
  <c r="S1069" i="2"/>
  <c r="S1215" i="2"/>
  <c r="S1331" i="2"/>
  <c r="S1439" i="2"/>
  <c r="T114" i="2"/>
  <c r="T248" i="2"/>
  <c r="T439" i="2"/>
  <c r="T550" i="2"/>
  <c r="T689" i="2"/>
  <c r="T772" i="2"/>
  <c r="T885" i="2"/>
  <c r="T972" i="2"/>
  <c r="T1072" i="2"/>
  <c r="T1142" i="2"/>
  <c r="T1227" i="2"/>
  <c r="T1285" i="2"/>
  <c r="T1359" i="2"/>
  <c r="T1414" i="2"/>
  <c r="T1476" i="2"/>
  <c r="T1527" i="2"/>
  <c r="T1577" i="2"/>
  <c r="T1614" i="2"/>
  <c r="T1658" i="2"/>
  <c r="T1699" i="2"/>
  <c r="T1745" i="2"/>
  <c r="T1779" i="2"/>
  <c r="T1822" i="2"/>
  <c r="T1857" i="2"/>
  <c r="S31" i="2"/>
  <c r="S68" i="2"/>
  <c r="S111" i="2"/>
  <c r="S144" i="2"/>
  <c r="S186" i="2"/>
  <c r="S221" i="2"/>
  <c r="S260" i="2"/>
  <c r="S293" i="2"/>
  <c r="S330" i="2"/>
  <c r="S362" i="2"/>
  <c r="S400" i="2"/>
  <c r="S431" i="2"/>
  <c r="S467" i="2"/>
  <c r="S492" i="2"/>
  <c r="S524" i="2"/>
  <c r="S552" i="2"/>
  <c r="S576" i="2"/>
  <c r="S605" i="2"/>
  <c r="S630" i="2"/>
  <c r="S653" i="2"/>
  <c r="S680" i="2"/>
  <c r="S702" i="2"/>
  <c r="S722" i="2"/>
  <c r="S748" i="2"/>
  <c r="S770" i="2"/>
  <c r="S791" i="2"/>
  <c r="S816" i="2"/>
  <c r="S838" i="2"/>
  <c r="S860" i="2"/>
  <c r="S886" i="2"/>
  <c r="S906" i="2"/>
  <c r="S929" i="2"/>
  <c r="S954" i="2"/>
  <c r="S977" i="2"/>
  <c r="S996" i="2"/>
  <c r="S1020" i="2"/>
  <c r="S1040" i="2"/>
  <c r="S1059" i="2"/>
  <c r="S1083" i="2"/>
  <c r="S1102" i="2"/>
  <c r="S1123" i="2"/>
  <c r="S1146" i="2"/>
  <c r="S1165" i="2"/>
  <c r="S1185" i="2"/>
  <c r="S1209" i="2"/>
  <c r="S1228" i="2"/>
  <c r="S1246" i="2"/>
  <c r="S1268" i="2"/>
  <c r="S1285" i="2"/>
  <c r="S1304" i="2"/>
  <c r="S1326" i="2"/>
  <c r="S1343" i="2"/>
  <c r="S1362" i="2"/>
  <c r="S1381" i="2"/>
  <c r="S1398" i="2"/>
  <c r="S1414" i="2"/>
  <c r="S1434" i="2"/>
  <c r="S1450" i="2"/>
  <c r="S1466" i="2"/>
  <c r="S1486" i="2"/>
  <c r="S1502" i="2"/>
  <c r="S1519" i="2"/>
  <c r="S1538" i="2"/>
  <c r="S1555" i="2"/>
  <c r="S1571" i="2"/>
  <c r="S1591" i="2"/>
  <c r="S1607" i="2"/>
  <c r="S1623" i="2"/>
  <c r="S1643" i="2"/>
  <c r="S1659" i="2"/>
  <c r="S1676" i="2"/>
  <c r="S1695" i="2"/>
  <c r="S1712" i="2"/>
  <c r="S1728" i="2"/>
  <c r="S1748" i="2"/>
  <c r="S1764" i="2"/>
  <c r="S1780" i="2"/>
  <c r="S1800" i="2"/>
  <c r="S1816" i="2"/>
  <c r="S1833" i="2"/>
  <c r="S1848" i="2"/>
  <c r="S1862" i="2"/>
  <c r="S84" i="2"/>
  <c r="S822" i="2"/>
  <c r="S1043" i="2"/>
  <c r="S1170" i="2"/>
  <c r="S1290" i="2"/>
  <c r="S1368" i="2"/>
  <c r="S1453" i="2"/>
  <c r="S1525" i="2"/>
  <c r="S1578" i="2"/>
  <c r="S1663" i="2"/>
  <c r="S1715" i="2"/>
  <c r="S1787" i="2"/>
  <c r="S1867" i="2"/>
  <c r="T459" i="2"/>
  <c r="T1181" i="2"/>
  <c r="T1440" i="2"/>
  <c r="T1634" i="2"/>
  <c r="T1750" i="2"/>
  <c r="S9" i="2"/>
  <c r="S115" i="2"/>
  <c r="S240" i="2"/>
  <c r="S308" i="2"/>
  <c r="S377" i="2"/>
  <c r="S447" i="2"/>
  <c r="S533" i="2"/>
  <c r="S611" i="2"/>
  <c r="S686" i="2"/>
  <c r="S732" i="2"/>
  <c r="S800" i="2"/>
  <c r="S870" i="2"/>
  <c r="S939" i="2"/>
  <c r="S1006" i="2"/>
  <c r="S1044" i="2"/>
  <c r="S1108" i="2"/>
  <c r="S1171" i="2"/>
  <c r="S1255" i="2"/>
  <c r="S1312" i="2"/>
  <c r="S1386" i="2"/>
  <c r="S1438" i="2"/>
  <c r="S1490" i="2"/>
  <c r="S1543" i="2"/>
  <c r="S1631" i="2"/>
  <c r="S1700" i="2"/>
  <c r="S1768" i="2"/>
  <c r="S1804" i="2"/>
  <c r="S1854" i="2"/>
  <c r="T351" i="2"/>
  <c r="T1251" i="2"/>
  <c r="T1551" i="2"/>
  <c r="T1673" i="2"/>
  <c r="T1799" i="2"/>
  <c r="S44" i="2"/>
  <c r="S163" i="2"/>
  <c r="S272" i="2"/>
  <c r="S379" i="2"/>
  <c r="S507" i="2"/>
  <c r="S615" i="2"/>
  <c r="S708" i="2"/>
  <c r="S824" i="2"/>
  <c r="S892" i="2"/>
  <c r="S1007" i="2"/>
  <c r="S1110" i="2"/>
  <c r="S1234" i="2"/>
  <c r="S1370" i="2"/>
  <c r="T116" i="2"/>
  <c r="T251" i="2"/>
  <c r="T440" i="2"/>
  <c r="T555" i="2"/>
  <c r="T691" i="2"/>
  <c r="T774" i="2"/>
  <c r="T887" i="2"/>
  <c r="T976" i="2"/>
  <c r="T1073" i="2"/>
  <c r="T1146" i="2"/>
  <c r="T1228" i="2"/>
  <c r="T1287" i="2"/>
  <c r="T1361" i="2"/>
  <c r="T1415" i="2"/>
  <c r="T1479" i="2"/>
  <c r="T1529" i="2"/>
  <c r="T1578" i="2"/>
  <c r="T1618" i="2"/>
  <c r="T1661" i="2"/>
  <c r="T1700" i="2"/>
  <c r="T1747" i="2"/>
  <c r="T1781" i="2"/>
  <c r="T1823" i="2"/>
  <c r="T1860" i="2"/>
  <c r="S33" i="2"/>
  <c r="S69" i="2"/>
  <c r="S112" i="2"/>
  <c r="S146" i="2"/>
  <c r="S187" i="2"/>
  <c r="S224" i="2"/>
  <c r="S261" i="2"/>
  <c r="S294" i="2"/>
  <c r="S331" i="2"/>
  <c r="S363" i="2"/>
  <c r="S401" i="2"/>
  <c r="S432" i="2"/>
  <c r="S470" i="2"/>
  <c r="S498" i="2"/>
  <c r="S527" i="2"/>
  <c r="S554" i="2"/>
  <c r="S578" i="2"/>
  <c r="S607" i="2"/>
  <c r="S631" i="2"/>
  <c r="S654" i="2"/>
  <c r="S681" i="2"/>
  <c r="S703" i="2"/>
  <c r="S725" i="2"/>
  <c r="S749" i="2"/>
  <c r="S772" i="2"/>
  <c r="S794" i="2"/>
  <c r="S820" i="2"/>
  <c r="S839" i="2"/>
  <c r="S861" i="2"/>
  <c r="S887" i="2"/>
  <c r="S908" i="2"/>
  <c r="S930" i="2"/>
  <c r="S955" i="2"/>
  <c r="S978" i="2"/>
  <c r="S997" i="2"/>
  <c r="S1021" i="2"/>
  <c r="S1041" i="2"/>
  <c r="S1060" i="2"/>
  <c r="S1084" i="2"/>
  <c r="S1103" i="2"/>
  <c r="S1124" i="2"/>
  <c r="S1147" i="2"/>
  <c r="S1167" i="2"/>
  <c r="S1186" i="2"/>
  <c r="S1210" i="2"/>
  <c r="S1230" i="2"/>
  <c r="S1247" i="2"/>
  <c r="S1269" i="2"/>
  <c r="S1287" i="2"/>
  <c r="S1305" i="2"/>
  <c r="S1327" i="2"/>
  <c r="S1344" i="2"/>
  <c r="S1363" i="2"/>
  <c r="S1382" i="2"/>
  <c r="S1399" i="2"/>
  <c r="S1415" i="2"/>
  <c r="S1435" i="2"/>
  <c r="S1451" i="2"/>
  <c r="S1467" i="2"/>
  <c r="S1487" i="2"/>
  <c r="S1503" i="2"/>
  <c r="S1520" i="2"/>
  <c r="S1539" i="2"/>
  <c r="S1556" i="2"/>
  <c r="S1572" i="2"/>
  <c r="S1592" i="2"/>
  <c r="S1608" i="2"/>
  <c r="S1624" i="2"/>
  <c r="S1644" i="2"/>
  <c r="S1660" i="2"/>
  <c r="S1677" i="2"/>
  <c r="S1696" i="2"/>
  <c r="S1713" i="2"/>
  <c r="S1729" i="2"/>
  <c r="S1749" i="2"/>
  <c r="S1765" i="2"/>
  <c r="S1782" i="2"/>
  <c r="S1801" i="2"/>
  <c r="S1818" i="2"/>
  <c r="S1834" i="2"/>
  <c r="S1849" i="2"/>
  <c r="S1863" i="2"/>
  <c r="S8" i="2"/>
  <c r="S869" i="2"/>
  <c r="S1004" i="2"/>
  <c r="S1150" i="2"/>
  <c r="S1271" i="2"/>
  <c r="S1384" i="2"/>
  <c r="S1437" i="2"/>
  <c r="S1489" i="2"/>
  <c r="S1558" i="2"/>
  <c r="S1630" i="2"/>
  <c r="S1682" i="2"/>
  <c r="S1735" i="2"/>
  <c r="S1803" i="2"/>
  <c r="S1837" i="2"/>
  <c r="T350" i="2"/>
  <c r="T1235" i="2"/>
  <c r="T1369" i="2"/>
  <c r="T1548" i="2"/>
  <c r="T1717" i="2"/>
  <c r="T1827" i="2"/>
  <c r="S86" i="2"/>
  <c r="S1559" i="2"/>
  <c r="T487" i="2"/>
  <c r="T1324" i="2"/>
  <c r="T1591" i="2"/>
  <c r="T1760" i="2"/>
  <c r="S11" i="2"/>
  <c r="S124" i="2"/>
  <c r="S242" i="2"/>
  <c r="S342" i="2"/>
  <c r="S474" i="2"/>
  <c r="S590" i="2"/>
  <c r="S687" i="2"/>
  <c r="S803" i="2"/>
  <c r="S940" i="2"/>
  <c r="S1045" i="2"/>
  <c r="S1152" i="2"/>
  <c r="S1273" i="2"/>
  <c r="S1387" i="2"/>
  <c r="S1475" i="2"/>
  <c r="T119" i="2"/>
  <c r="T288" i="2"/>
  <c r="T442" i="2"/>
  <c r="T571" i="2"/>
  <c r="T692" i="2"/>
  <c r="T787" i="2"/>
  <c r="T893" i="2"/>
  <c r="T987" i="2"/>
  <c r="T1074" i="2"/>
  <c r="T1152" i="2"/>
  <c r="T1229" i="2"/>
  <c r="T1296" i="2"/>
  <c r="T1364" i="2"/>
  <c r="T1416" i="2"/>
  <c r="T1481" i="2"/>
  <c r="T1530" i="2"/>
  <c r="T1579" i="2"/>
  <c r="T1619" i="2"/>
  <c r="T1665" i="2"/>
  <c r="T1701" i="2"/>
  <c r="T1748" i="2"/>
  <c r="T1782" i="2"/>
  <c r="T1824" i="2"/>
  <c r="T1861" i="2"/>
  <c r="S38" i="2"/>
  <c r="S71" i="2"/>
  <c r="S113" i="2"/>
  <c r="S147" i="2"/>
  <c r="S188" i="2"/>
  <c r="S225" i="2"/>
  <c r="S264" i="2"/>
  <c r="S296" i="2"/>
  <c r="S332" i="2"/>
  <c r="S365" i="2"/>
  <c r="S402" i="2"/>
  <c r="S434" i="2"/>
  <c r="S471" i="2"/>
  <c r="S499" i="2"/>
  <c r="S528" i="2"/>
  <c r="S556" i="2"/>
  <c r="S579" i="2"/>
  <c r="S608" i="2"/>
  <c r="S633" i="2"/>
  <c r="S655" i="2"/>
  <c r="S682" i="2"/>
  <c r="S704" i="2"/>
  <c r="S726" i="2"/>
  <c r="S751" i="2"/>
  <c r="S773" i="2"/>
  <c r="S795" i="2"/>
  <c r="S821" i="2"/>
  <c r="S840" i="2"/>
  <c r="S862" i="2"/>
  <c r="S888" i="2"/>
  <c r="S909" i="2"/>
  <c r="S931" i="2"/>
  <c r="S956" i="2"/>
  <c r="S979" i="2"/>
  <c r="S999" i="2"/>
  <c r="S1023" i="2"/>
  <c r="S1042" i="2"/>
  <c r="S1062" i="2"/>
  <c r="S1086" i="2"/>
  <c r="S1104" i="2"/>
  <c r="S1125" i="2"/>
  <c r="S1148" i="2"/>
  <c r="S1168" i="2"/>
  <c r="S1187" i="2"/>
  <c r="S1211" i="2"/>
  <c r="S1231" i="2"/>
  <c r="S1248" i="2"/>
  <c r="S1270" i="2"/>
  <c r="S1288" i="2"/>
  <c r="S1306" i="2"/>
  <c r="S1328" i="2"/>
  <c r="S1345" i="2"/>
  <c r="S1364" i="2"/>
  <c r="S1383" i="2"/>
  <c r="S1400" i="2"/>
  <c r="S1416" i="2"/>
  <c r="S1436" i="2"/>
  <c r="S1452" i="2"/>
  <c r="S1468" i="2"/>
  <c r="S1488" i="2"/>
  <c r="S1504" i="2"/>
  <c r="S1521" i="2"/>
  <c r="S1540" i="2"/>
  <c r="S1557" i="2"/>
  <c r="S1573" i="2"/>
  <c r="S1593" i="2"/>
  <c r="S1609" i="2"/>
  <c r="S1626" i="2"/>
  <c r="S1645" i="2"/>
  <c r="S1662" i="2"/>
  <c r="S1678" i="2"/>
  <c r="S1698" i="2"/>
  <c r="S1714" i="2"/>
  <c r="S1730" i="2"/>
  <c r="S1750" i="2"/>
  <c r="S1766" i="2"/>
  <c r="S1783" i="2"/>
  <c r="S1802" i="2"/>
  <c r="S1819" i="2"/>
  <c r="S1835" i="2"/>
  <c r="S1850" i="2"/>
  <c r="S1866" i="2"/>
  <c r="T121" i="2"/>
  <c r="T345" i="2"/>
  <c r="T451" i="2"/>
  <c r="T615" i="2"/>
  <c r="T695" i="2"/>
  <c r="T823" i="2"/>
  <c r="T898" i="2"/>
  <c r="T1019" i="2"/>
  <c r="T1082" i="2"/>
  <c r="T1179" i="2"/>
  <c r="T1232" i="2"/>
  <c r="T1321" i="2"/>
  <c r="T1366" i="2"/>
  <c r="T1438" i="2"/>
  <c r="T1482" i="2"/>
  <c r="T1547" i="2"/>
  <c r="T1580" i="2"/>
  <c r="T1633" i="2"/>
  <c r="T1666" i="2"/>
  <c r="T1715" i="2"/>
  <c r="T1749" i="2"/>
  <c r="T1796" i="2"/>
  <c r="T1825" i="2"/>
  <c r="S39" i="2"/>
  <c r="S114" i="2"/>
  <c r="S160" i="2"/>
  <c r="S189" i="2"/>
  <c r="S239" i="2"/>
  <c r="S266" i="2"/>
  <c r="S307" i="2"/>
  <c r="S333" i="2"/>
  <c r="S376" i="2"/>
  <c r="S403" i="2"/>
  <c r="S446" i="2"/>
  <c r="S472" i="2"/>
  <c r="S504" i="2"/>
  <c r="S532" i="2"/>
  <c r="S557" i="2"/>
  <c r="S587" i="2"/>
  <c r="S610" i="2"/>
  <c r="S634" i="2"/>
  <c r="S664" i="2"/>
  <c r="S683" i="2"/>
  <c r="S705" i="2"/>
  <c r="S731" i="2"/>
  <c r="S752" i="2"/>
  <c r="S774" i="2"/>
  <c r="S799" i="2"/>
  <c r="S843" i="2"/>
  <c r="S890" i="2"/>
  <c r="S911" i="2"/>
  <c r="S938" i="2"/>
  <c r="S957" i="2"/>
  <c r="S980" i="2"/>
  <c r="S1024" i="2"/>
  <c r="S1067" i="2"/>
  <c r="S1087" i="2"/>
  <c r="S1107" i="2"/>
  <c r="S1129" i="2"/>
  <c r="S1194" i="2"/>
  <c r="S1212" i="2"/>
  <c r="S1232" i="2"/>
  <c r="S1254" i="2"/>
  <c r="S1311" i="2"/>
  <c r="S1329" i="2"/>
  <c r="S1347" i="2"/>
  <c r="S1401" i="2"/>
  <c r="S1420" i="2"/>
  <c r="S1473" i="2"/>
  <c r="S1506" i="2"/>
  <c r="S1542" i="2"/>
  <c r="S1594" i="2"/>
  <c r="S1610" i="2"/>
  <c r="S1646" i="2"/>
  <c r="S1699" i="2"/>
  <c r="S1751" i="2"/>
  <c r="S1767" i="2"/>
  <c r="S1820" i="2"/>
  <c r="S1852" i="2"/>
  <c r="T135" i="2"/>
  <c r="T617" i="2"/>
  <c r="T698" i="2"/>
  <c r="T825" i="2"/>
  <c r="T902" i="2"/>
  <c r="T1023" i="2"/>
  <c r="T1085" i="2"/>
  <c r="T1323" i="2"/>
  <c r="T1483" i="2"/>
  <c r="T1582" i="2"/>
  <c r="T1668" i="2"/>
  <c r="T1797" i="2"/>
  <c r="S40" i="2"/>
  <c r="S161" i="2"/>
  <c r="S192" i="2"/>
  <c r="S268" i="2"/>
  <c r="S336" i="2"/>
  <c r="S404" i="2"/>
  <c r="S473" i="2"/>
  <c r="S506" i="2"/>
  <c r="S558" i="2"/>
  <c r="S588" i="2"/>
  <c r="S636" i="2"/>
  <c r="S665" i="2"/>
  <c r="S706" i="2"/>
  <c r="S754" i="2"/>
  <c r="S775" i="2"/>
  <c r="S823" i="2"/>
  <c r="S844" i="2"/>
  <c r="S891" i="2"/>
  <c r="S914" i="2"/>
  <c r="S960" i="2"/>
  <c r="S981" i="2"/>
  <c r="S1026" i="2"/>
  <c r="S1068" i="2"/>
  <c r="S1088" i="2"/>
  <c r="S1131" i="2"/>
  <c r="S1151" i="2"/>
  <c r="S1195" i="2"/>
  <c r="S1213" i="2"/>
  <c r="S1233" i="2"/>
  <c r="S1272" i="2"/>
  <c r="S1291" i="2"/>
  <c r="S1330" i="2"/>
  <c r="S1348" i="2"/>
  <c r="S1369" i="2"/>
  <c r="S1402" i="2"/>
  <c r="S1422" i="2"/>
  <c r="S1454" i="2"/>
  <c r="S1474" i="2"/>
  <c r="S1507" i="2"/>
  <c r="S1526" i="2"/>
  <c r="S1579" i="2"/>
  <c r="S1595" i="2"/>
  <c r="S1611" i="2"/>
  <c r="S1647" i="2"/>
  <c r="S1664" i="2"/>
  <c r="S1683" i="2"/>
  <c r="S1716" i="2"/>
  <c r="S1736" i="2"/>
  <c r="S1752" i="2"/>
  <c r="S1788" i="2"/>
  <c r="S1821" i="2"/>
  <c r="S1839" i="2"/>
  <c r="T169" i="2"/>
  <c r="T618" i="2"/>
  <c r="T723" i="2"/>
  <c r="T827" i="2"/>
  <c r="T921" i="2"/>
  <c r="T1024" i="2"/>
  <c r="T1103" i="2"/>
  <c r="T1185" i="2"/>
  <c r="T1378" i="2"/>
  <c r="T1496" i="2"/>
  <c r="T1635" i="2"/>
  <c r="T1718" i="2"/>
  <c r="T1835" i="2"/>
  <c r="S87" i="2"/>
  <c r="S199" i="2"/>
  <c r="S311" i="2"/>
  <c r="S412" i="2"/>
  <c r="S448" i="2"/>
  <c r="S534" i="2"/>
  <c r="S559" i="2"/>
  <c r="S638" i="2"/>
  <c r="S666" i="2"/>
  <c r="S734" i="2"/>
  <c r="S777" i="2"/>
  <c r="S846" i="2"/>
  <c r="S872" i="2"/>
  <c r="S915" i="2"/>
  <c r="S982" i="2"/>
  <c r="S1027" i="2"/>
  <c r="S1089" i="2"/>
  <c r="S1132" i="2"/>
  <c r="S1172" i="2"/>
  <c r="S1196" i="2"/>
  <c r="S1256" i="2"/>
  <c r="S1292" i="2"/>
  <c r="S1314" i="2"/>
  <c r="S1350" i="2"/>
  <c r="S1403" i="2"/>
  <c r="S1423" i="2"/>
  <c r="S1491" i="2"/>
  <c r="S1508" i="2"/>
  <c r="S1737" i="2"/>
  <c r="S1596" i="2"/>
  <c r="S1442" i="2"/>
  <c r="S1261" i="2"/>
  <c r="S1014" i="2"/>
  <c r="S856" i="2"/>
  <c r="S691" i="2"/>
  <c r="S428" i="2"/>
  <c r="S89" i="2"/>
  <c r="T1558" i="2"/>
  <c r="T632" i="2"/>
  <c r="S1762" i="2"/>
  <c r="S1621" i="2"/>
  <c r="S1478" i="2"/>
  <c r="S1395" i="2"/>
  <c r="S1260" i="2"/>
  <c r="S1116" i="2"/>
  <c r="S965" i="2"/>
  <c r="S804" i="2"/>
  <c r="S571" i="2"/>
  <c r="S351" i="2"/>
  <c r="S88" i="2"/>
  <c r="T1557" i="2"/>
  <c r="T839" i="2"/>
  <c r="S1859" i="2"/>
  <c r="S1725" i="2"/>
  <c r="S1620" i="2"/>
  <c r="S1515" i="2"/>
  <c r="S1394" i="2"/>
  <c r="S1259" i="2"/>
  <c r="S1011" i="2"/>
  <c r="S788" i="2"/>
  <c r="S624" i="2"/>
  <c r="S343" i="2"/>
  <c r="S66" i="2"/>
  <c r="T1642" i="2"/>
  <c r="T1261" i="2"/>
  <c r="T838" i="2"/>
  <c r="S1828" i="2"/>
  <c r="S1688" i="2"/>
  <c r="S1547" i="2"/>
  <c r="S1428" i="2"/>
  <c r="S1300" i="2"/>
  <c r="S1114" i="2"/>
  <c r="S947" i="2"/>
  <c r="S736" i="2"/>
  <c r="S568" i="2"/>
  <c r="S317" i="2"/>
  <c r="S57" i="2"/>
  <c r="T1640" i="2"/>
  <c r="T1260" i="2"/>
  <c r="T619" i="2"/>
  <c r="S1856" i="2"/>
  <c r="S1826" i="2"/>
  <c r="S1790" i="2"/>
  <c r="S1754" i="2"/>
  <c r="S1722" i="2"/>
  <c r="S1686" i="2"/>
  <c r="S1650" i="2"/>
  <c r="S1617" i="2"/>
  <c r="S1581" i="2"/>
  <c r="S1545" i="2"/>
  <c r="S1512" i="2"/>
  <c r="S1463" i="2"/>
  <c r="S1426" i="2"/>
  <c r="S1388" i="2"/>
  <c r="S1340" i="2"/>
  <c r="S1297" i="2"/>
  <c r="S1244" i="2"/>
  <c r="S1199" i="2"/>
  <c r="S1153" i="2"/>
  <c r="S1099" i="2"/>
  <c r="S1053" i="2"/>
  <c r="S994" i="2"/>
  <c r="S944" i="2"/>
  <c r="S893" i="2"/>
  <c r="S835" i="2"/>
  <c r="S784" i="2"/>
  <c r="S719" i="2"/>
  <c r="S669" i="2"/>
  <c r="S616" i="2"/>
  <c r="S545" i="2"/>
  <c r="S486" i="2"/>
  <c r="S387" i="2"/>
  <c r="S315" i="2"/>
  <c r="S243" i="2"/>
  <c r="S135" i="2"/>
  <c r="S55" i="2"/>
  <c r="T1808" i="2"/>
  <c r="T1724" i="2"/>
  <c r="T1637" i="2"/>
  <c r="T1511" i="2"/>
  <c r="T1397" i="2"/>
  <c r="T1192" i="2"/>
  <c r="T1028" i="2"/>
  <c r="T830" i="2"/>
  <c r="T528" i="2"/>
  <c r="T199" i="2"/>
  <c r="S1846" i="2"/>
  <c r="S1778" i="2"/>
  <c r="S1674" i="2"/>
  <c r="S1605" i="2"/>
  <c r="S1499" i="2"/>
  <c r="S1424" i="2"/>
  <c r="S1333" i="2"/>
  <c r="S1242" i="2"/>
  <c r="S1092" i="2"/>
  <c r="S992" i="2"/>
  <c r="S826" i="2"/>
  <c r="S667" i="2"/>
  <c r="S537" i="2"/>
  <c r="S384" i="2"/>
  <c r="S212" i="2"/>
  <c r="S131" i="2"/>
  <c r="T1721" i="2"/>
  <c r="T754" i="2"/>
  <c r="S1777" i="2"/>
  <c r="S1636" i="2"/>
  <c r="S1495" i="2"/>
  <c r="S1374" i="2"/>
  <c r="S1282" i="2"/>
  <c r="S1183" i="2"/>
  <c r="S1090" i="2"/>
  <c r="S990" i="2"/>
  <c r="S825" i="2"/>
  <c r="S651" i="2"/>
  <c r="S535" i="2"/>
  <c r="S383" i="2"/>
  <c r="S211" i="2"/>
  <c r="S16" i="2"/>
  <c r="T1697" i="2"/>
  <c r="T1332" i="2"/>
  <c r="T737" i="2"/>
  <c r="S1809" i="2"/>
  <c r="S1704" i="2"/>
  <c r="S1599" i="2"/>
  <c r="S1494" i="2"/>
  <c r="S1372" i="2"/>
  <c r="S1239" i="2"/>
  <c r="S1076" i="2"/>
  <c r="S924" i="2"/>
  <c r="S760" i="2"/>
  <c r="S650" i="2"/>
  <c r="S592" i="2"/>
  <c r="S452" i="2"/>
  <c r="S380" i="2"/>
  <c r="S284" i="2"/>
  <c r="S210" i="2"/>
  <c r="S96" i="2"/>
  <c r="S15" i="2"/>
  <c r="T1802" i="2"/>
  <c r="T1687" i="2"/>
  <c r="T1603" i="2"/>
  <c r="T1458" i="2"/>
  <c r="T1330" i="2"/>
  <c r="T1188" i="2"/>
  <c r="T957" i="2"/>
  <c r="T736" i="2"/>
  <c r="S1843" i="2"/>
  <c r="S1775" i="2"/>
  <c r="S1670" i="2"/>
  <c r="S1598" i="2"/>
  <c r="S1492" i="2"/>
  <c r="S1371" i="2"/>
  <c r="S1276" i="2"/>
  <c r="S1180" i="2"/>
  <c r="S1029" i="2"/>
  <c r="S922" i="2"/>
  <c r="S809" i="2"/>
  <c r="S699" i="2"/>
  <c r="S516" i="2"/>
  <c r="S359" i="2"/>
  <c r="S200" i="2"/>
  <c r="S14" i="2"/>
  <c r="T1686" i="2"/>
  <c r="T727" i="2"/>
  <c r="S1807" i="2"/>
  <c r="S1702" i="2"/>
  <c r="S1633" i="2"/>
  <c r="S1528" i="2"/>
  <c r="S1408" i="2"/>
  <c r="S1317" i="2"/>
  <c r="S1224" i="2"/>
  <c r="S1119" i="2"/>
  <c r="S1028" i="2"/>
  <c r="S921" i="2"/>
  <c r="S758" i="2"/>
  <c r="S646" i="2"/>
  <c r="S515" i="2"/>
  <c r="S354" i="2"/>
  <c r="S91" i="2"/>
  <c r="T1770" i="2"/>
  <c r="T1560" i="2"/>
  <c r="T1448" i="2"/>
  <c r="T1130" i="2"/>
  <c r="T633" i="2"/>
  <c r="S1840" i="2"/>
  <c r="S1665" i="2"/>
  <c r="S1527" i="2"/>
  <c r="S1357" i="2"/>
  <c r="S1219" i="2"/>
  <c r="S966" i="2"/>
  <c r="S742" i="2"/>
  <c r="S572" i="2"/>
  <c r="S273" i="2"/>
  <c r="T1853" i="2"/>
  <c r="T1446" i="2"/>
  <c r="T927" i="2"/>
  <c r="S1860" i="2"/>
  <c r="S1795" i="2"/>
  <c r="S1657" i="2"/>
  <c r="S1552" i="2"/>
  <c r="S1441" i="2"/>
  <c r="S1315" i="2"/>
  <c r="S1162" i="2"/>
  <c r="S1012" i="2"/>
  <c r="S854" i="2"/>
  <c r="S690" i="2"/>
  <c r="S509" i="2"/>
  <c r="S247" i="2"/>
  <c r="T1766" i="2"/>
  <c r="T631" i="2"/>
  <c r="S1830" i="2"/>
  <c r="S1689" i="2"/>
  <c r="S1584" i="2"/>
  <c r="S1477" i="2"/>
  <c r="S1355" i="2"/>
  <c r="S1161" i="2"/>
  <c r="S1056" i="2"/>
  <c r="S903" i="2"/>
  <c r="S738" i="2"/>
  <c r="S489" i="2"/>
  <c r="S246" i="2"/>
  <c r="T1847" i="2"/>
  <c r="T1556" i="2"/>
  <c r="T245" i="2"/>
  <c r="S1756" i="2"/>
  <c r="S1619" i="2"/>
  <c r="S1514" i="2"/>
  <c r="S1354" i="2"/>
  <c r="S1201" i="2"/>
  <c r="S1055" i="2"/>
  <c r="S898" i="2"/>
  <c r="S672" i="2"/>
  <c r="S488" i="2"/>
  <c r="S245" i="2"/>
  <c r="T1846" i="2"/>
  <c r="T1555" i="2"/>
  <c r="T1031" i="2"/>
  <c r="T836" i="2"/>
  <c r="S1855" i="2"/>
  <c r="S1822" i="2"/>
  <c r="S1789" i="2"/>
  <c r="S1753" i="2"/>
  <c r="S1717" i="2"/>
  <c r="S1684" i="2"/>
  <c r="S1648" i="2"/>
  <c r="S1612" i="2"/>
  <c r="S1580" i="2"/>
  <c r="S1544" i="2"/>
  <c r="S1500" i="2"/>
  <c r="S1462" i="2"/>
  <c r="S1425" i="2"/>
  <c r="S1376" i="2"/>
  <c r="S1335" i="2"/>
  <c r="S1296" i="2"/>
  <c r="S1243" i="2"/>
  <c r="S1198" i="2"/>
  <c r="S1139" i="2"/>
  <c r="S1093" i="2"/>
  <c r="S1052" i="2"/>
  <c r="S993" i="2"/>
  <c r="S942" i="2"/>
  <c r="S878" i="2"/>
  <c r="S827" i="2"/>
  <c r="S783" i="2"/>
  <c r="S718" i="2"/>
  <c r="S668" i="2"/>
  <c r="S599" i="2"/>
  <c r="S539" i="2"/>
  <c r="S475" i="2"/>
  <c r="S386" i="2"/>
  <c r="S314" i="2"/>
  <c r="S218" i="2"/>
  <c r="S132" i="2"/>
  <c r="S45" i="2"/>
  <c r="T1806" i="2"/>
  <c r="T1722" i="2"/>
  <c r="T1609" i="2"/>
  <c r="T1509" i="2"/>
  <c r="T1379" i="2"/>
  <c r="T1191" i="2"/>
  <c r="T1026" i="2"/>
  <c r="T764" i="2"/>
  <c r="T510" i="2"/>
  <c r="T171" i="2"/>
  <c r="S23" i="3"/>
  <c r="AU10" i="3"/>
  <c r="AI10" i="3"/>
  <c r="AI12" i="3" s="1"/>
  <c r="W10" i="3"/>
  <c r="A57" i="34" l="1" a="1"/>
  <c r="A57" i="34" s="1"/>
  <c r="A26" i="32" a="1"/>
  <c r="A26" i="29" a="1"/>
  <c r="A26" i="30" a="1"/>
  <c r="A26" i="26" a="1"/>
  <c r="A26" i="27" a="1"/>
  <c r="F14" i="27" s="1"/>
  <c r="A26" i="24" a="1"/>
  <c r="A26" i="25" a="1"/>
  <c r="A26" i="23" a="1"/>
  <c r="A25" i="21" a="1"/>
  <c r="F14" i="21" s="1"/>
  <c r="A26" i="22" a="1"/>
  <c r="F14" i="22" s="1"/>
  <c r="A25" i="18" a="1"/>
  <c r="A25" i="20" a="1"/>
  <c r="F14" i="20" s="1"/>
  <c r="A25" i="16" a="1"/>
  <c r="F9" i="16" s="1"/>
  <c r="A25" i="17" a="1"/>
  <c r="A58" i="1" a="1"/>
  <c r="C23" i="1" s="1"/>
  <c r="S12" i="3"/>
  <c r="C5" i="34" l="1"/>
  <c r="D22" i="34" a="1"/>
  <c r="D22" i="34" s="1"/>
  <c r="C22" i="34"/>
  <c r="A58" i="1"/>
  <c r="A26" i="26"/>
  <c r="A26" i="32"/>
  <c r="F14" i="32"/>
  <c r="A26" i="23"/>
  <c r="A25" i="16"/>
  <c r="A26" i="29"/>
  <c r="A26" i="30"/>
  <c r="F6" i="26"/>
  <c r="I6" i="26" s="1"/>
  <c r="F9" i="26"/>
  <c r="I9" i="26" s="1"/>
  <c r="A26" i="27"/>
  <c r="F9" i="27"/>
  <c r="I9" i="27" s="1"/>
  <c r="F6" i="27"/>
  <c r="I6" i="27" s="1"/>
  <c r="F13" i="27"/>
  <c r="I13" i="27" s="1"/>
  <c r="F10" i="27"/>
  <c r="I10" i="27" s="1"/>
  <c r="F12" i="27"/>
  <c r="I12" i="27" s="1"/>
  <c r="F8" i="27"/>
  <c r="I8" i="27" s="1"/>
  <c r="F5" i="27"/>
  <c r="F8" i="24"/>
  <c r="F7" i="24"/>
  <c r="A26" i="25"/>
  <c r="F6" i="25"/>
  <c r="I6" i="25" s="1"/>
  <c r="F9" i="25"/>
  <c r="I9" i="25" s="1"/>
  <c r="F9" i="24"/>
  <c r="F5" i="24"/>
  <c r="F6" i="24"/>
  <c r="F4" i="24"/>
  <c r="A26" i="24"/>
  <c r="F8" i="23"/>
  <c r="F5" i="23"/>
  <c r="F6" i="23"/>
  <c r="F4" i="23"/>
  <c r="F7" i="23"/>
  <c r="A25" i="21"/>
  <c r="F4" i="21"/>
  <c r="F7" i="21"/>
  <c r="F5" i="21"/>
  <c r="F8" i="21"/>
  <c r="F6" i="21"/>
  <c r="A26" i="22"/>
  <c r="F6" i="22"/>
  <c r="F8" i="22"/>
  <c r="F5" i="22"/>
  <c r="F7" i="22"/>
  <c r="F4" i="22"/>
  <c r="A25" i="20"/>
  <c r="F8" i="20"/>
  <c r="F5" i="20"/>
  <c r="F4" i="20"/>
  <c r="F6" i="20"/>
  <c r="F7" i="20"/>
  <c r="F8" i="18"/>
  <c r="A25" i="18"/>
  <c r="F4" i="18"/>
  <c r="F7" i="18"/>
  <c r="F5" i="18"/>
  <c r="F6" i="18"/>
  <c r="F9" i="18"/>
  <c r="A25" i="17"/>
  <c r="F13" i="16"/>
  <c r="I13" i="16" s="1"/>
  <c r="F6" i="16"/>
  <c r="F4" i="16"/>
  <c r="F5" i="16"/>
  <c r="F7" i="16"/>
  <c r="F8" i="16"/>
  <c r="AE11" i="3"/>
  <c r="I5" i="27" l="1"/>
  <c r="F29" i="33" s="1"/>
  <c r="G29" i="33" s="1"/>
  <c r="J29" i="33" s="1"/>
  <c r="G5" i="33"/>
  <c r="J5" i="33" s="1"/>
  <c r="F11" i="3"/>
  <c r="F12" i="3" s="1"/>
  <c r="D44" i="10" l="1"/>
  <c r="D54" i="1"/>
  <c r="K4" i="1"/>
  <c r="K3" i="1"/>
  <c r="G3" i="1"/>
  <c r="H3" i="1" s="1"/>
  <c r="G4" i="1"/>
  <c r="H4" i="1" s="1"/>
  <c r="N4" i="1" s="1"/>
  <c r="M7" i="4"/>
  <c r="F4" i="4"/>
  <c r="F13" i="4"/>
  <c r="J20" i="4"/>
  <c r="J19" i="4"/>
  <c r="J21" i="4"/>
  <c r="J8" i="4"/>
  <c r="J4" i="4"/>
  <c r="J23" i="4"/>
  <c r="AU12" i="3"/>
  <c r="AT27" i="3"/>
  <c r="AU27" i="3" s="1"/>
  <c r="AT39" i="3"/>
  <c r="AU39" i="3" s="1"/>
  <c r="AT24" i="3"/>
  <c r="AU24" i="3" s="1"/>
  <c r="AT23" i="3"/>
  <c r="AU23" i="3" s="1"/>
  <c r="AT22" i="3"/>
  <c r="AU22" i="3" s="1"/>
  <c r="AT21" i="3"/>
  <c r="AU21" i="3" s="1"/>
  <c r="AT19" i="3"/>
  <c r="AU19" i="3" s="1"/>
  <c r="AT20" i="3"/>
  <c r="AU20" i="3" s="1"/>
  <c r="AT18" i="3"/>
  <c r="AU18" i="3" s="1"/>
  <c r="AU30" i="3"/>
  <c r="AT35" i="3"/>
  <c r="AU35" i="3" s="1"/>
  <c r="AT32" i="3"/>
  <c r="AU32" i="3" s="1"/>
  <c r="AT29" i="3"/>
  <c r="AU29" i="3" s="1"/>
  <c r="AT28" i="3"/>
  <c r="AU28" i="3" s="1"/>
  <c r="AU34" i="3"/>
  <c r="AT34" i="3" s="1"/>
  <c r="AT33" i="3"/>
  <c r="AU33" i="3" s="1"/>
  <c r="F10" i="3"/>
  <c r="AI25" i="3"/>
  <c r="A21" i="5"/>
  <c r="A22" i="5"/>
  <c r="A23" i="5"/>
  <c r="A20" i="5"/>
  <c r="S25" i="3"/>
  <c r="U25" i="3"/>
  <c r="W25" i="3"/>
  <c r="S41" i="3"/>
  <c r="P9" i="1"/>
  <c r="T138" i="9"/>
  <c r="B22" i="10"/>
  <c r="E21" i="3"/>
  <c r="P11" i="1"/>
  <c r="O14" i="1"/>
  <c r="P14" i="1" s="1"/>
  <c r="P19" i="1" s="1"/>
  <c r="G3" i="5" a="1"/>
  <c r="G3" i="5" s="1"/>
  <c r="A15" i="5"/>
  <c r="A16" i="5"/>
  <c r="A17" i="5"/>
  <c r="A18" i="5"/>
  <c r="A19" i="5"/>
  <c r="G108" i="9"/>
  <c r="AE10" i="3"/>
  <c r="E9" i="10"/>
  <c r="C4" i="1"/>
  <c r="E32" i="1" s="1"/>
  <c r="C7" i="10"/>
  <c r="C6" i="10"/>
  <c r="C5" i="10"/>
  <c r="C4" i="10"/>
  <c r="L20" i="10" s="1"/>
  <c r="C2" i="10"/>
  <c r="E15" i="10"/>
  <c r="M92" i="9"/>
  <c r="G70" i="9"/>
  <c r="E21" i="1"/>
  <c r="A14" i="5"/>
  <c r="M64" i="9"/>
  <c r="C49" i="4"/>
  <c r="C48" i="4"/>
  <c r="E55" i="4"/>
  <c r="E54" i="4"/>
  <c r="E53" i="4"/>
  <c r="E52" i="4"/>
  <c r="E51" i="4"/>
  <c r="E50" i="4"/>
  <c r="E47" i="4"/>
  <c r="E46" i="4"/>
  <c r="E45" i="4"/>
  <c r="E44" i="4"/>
  <c r="E43" i="4"/>
  <c r="D55" i="4"/>
  <c r="D54" i="4"/>
  <c r="D53" i="4"/>
  <c r="D52" i="4"/>
  <c r="D51" i="4"/>
  <c r="D50" i="4"/>
  <c r="D47" i="4"/>
  <c r="D46" i="4"/>
  <c r="D45" i="4"/>
  <c r="D44" i="4"/>
  <c r="D43" i="4"/>
  <c r="C43" i="4"/>
  <c r="C54" i="4"/>
  <c r="C55" i="4"/>
  <c r="C51" i="4"/>
  <c r="C52" i="4"/>
  <c r="C53" i="4"/>
  <c r="C50" i="4"/>
  <c r="C47" i="4"/>
  <c r="C46" i="4"/>
  <c r="C45" i="4"/>
  <c r="C44" i="4"/>
  <c r="M63" i="9"/>
  <c r="M62" i="9"/>
  <c r="M61" i="9"/>
  <c r="M59" i="9"/>
  <c r="M58" i="9"/>
  <c r="E19" i="1"/>
  <c r="A13" i="5"/>
  <c r="A12" i="5"/>
  <c r="Q148" i="9"/>
  <c r="Q152" i="9" s="1"/>
  <c r="R152" i="9" s="1"/>
  <c r="P145" i="9"/>
  <c r="Q145" i="9"/>
  <c r="R145" i="9" s="1"/>
  <c r="P152" i="9"/>
  <c r="M55" i="9"/>
  <c r="M56" i="9"/>
  <c r="M53" i="9"/>
  <c r="M54" i="9"/>
  <c r="M52" i="9"/>
  <c r="M51" i="9"/>
  <c r="E10" i="10"/>
  <c r="J12" i="10"/>
  <c r="M18" i="10"/>
  <c r="M19" i="10"/>
  <c r="D42" i="10"/>
  <c r="M46" i="9"/>
  <c r="M45" i="9"/>
  <c r="M44" i="9"/>
  <c r="M42" i="9"/>
  <c r="M40" i="9"/>
  <c r="M39" i="9"/>
  <c r="M37" i="9"/>
  <c r="M36" i="9"/>
  <c r="M34" i="9"/>
  <c r="M33" i="9"/>
  <c r="M32" i="9"/>
  <c r="M30" i="9"/>
  <c r="M11" i="9"/>
  <c r="L17" i="9"/>
  <c r="M17" i="9" s="1"/>
  <c r="L3" i="9"/>
  <c r="M3" i="9" s="1"/>
  <c r="M12" i="9"/>
  <c r="M20" i="9"/>
  <c r="M8" i="9"/>
  <c r="M4" i="9"/>
  <c r="M5" i="9"/>
  <c r="M6" i="9"/>
  <c r="M19" i="9"/>
  <c r="M10" i="9"/>
  <c r="M15" i="9"/>
  <c r="M16" i="9"/>
  <c r="M13" i="9"/>
  <c r="M7" i="9"/>
  <c r="M9" i="9"/>
  <c r="M2" i="9"/>
  <c r="E19" i="3"/>
  <c r="E20" i="3"/>
  <c r="E22" i="3"/>
  <c r="E23" i="3"/>
  <c r="E24" i="3"/>
  <c r="E25" i="3"/>
  <c r="E26" i="3"/>
  <c r="E18" i="3"/>
  <c r="E40" i="3"/>
  <c r="E39" i="3"/>
  <c r="E38" i="3"/>
  <c r="E36" i="3"/>
  <c r="E35" i="3"/>
  <c r="E34" i="3"/>
  <c r="E32" i="3"/>
  <c r="E31" i="3"/>
  <c r="E30" i="3"/>
  <c r="E29" i="3"/>
  <c r="E28" i="3"/>
  <c r="E27" i="3"/>
  <c r="E49" i="3"/>
  <c r="E46" i="3"/>
  <c r="E45" i="3"/>
  <c r="H49" i="3"/>
  <c r="K49" i="3"/>
  <c r="H46" i="3"/>
  <c r="H45" i="3"/>
  <c r="K46" i="3"/>
  <c r="K45" i="3"/>
  <c r="H40" i="3"/>
  <c r="H39" i="3"/>
  <c r="H38" i="3"/>
  <c r="H36" i="3"/>
  <c r="H35" i="3"/>
  <c r="H34" i="3"/>
  <c r="H32" i="3"/>
  <c r="H31" i="3"/>
  <c r="H28" i="3"/>
  <c r="H29" i="3"/>
  <c r="H30" i="3"/>
  <c r="H27" i="3"/>
  <c r="M20" i="1"/>
  <c r="M19" i="1"/>
  <c r="J12" i="1"/>
  <c r="F3" i="5" a="1"/>
  <c r="F3" i="5" s="1"/>
  <c r="E20" i="1"/>
  <c r="D52" i="1"/>
  <c r="A4" i="5"/>
  <c r="A5" i="5"/>
  <c r="A6" i="5"/>
  <c r="A7" i="5"/>
  <c r="A8" i="5"/>
  <c r="A9" i="5"/>
  <c r="A10" i="5"/>
  <c r="A11" i="5"/>
  <c r="A3" i="5"/>
  <c r="AH21" i="3"/>
  <c r="AI21" i="3" s="1"/>
  <c r="AI33" i="3"/>
  <c r="AI27" i="3"/>
  <c r="AI19" i="3"/>
  <c r="AI20" i="3"/>
  <c r="AI22" i="3"/>
  <c r="AI23" i="3"/>
  <c r="AI18" i="3"/>
  <c r="W41" i="3"/>
  <c r="W38" i="3"/>
  <c r="W37" i="3"/>
  <c r="W23" i="3"/>
  <c r="W22" i="3"/>
  <c r="U41" i="3"/>
  <c r="U38" i="3"/>
  <c r="U37" i="3"/>
  <c r="S38" i="3"/>
  <c r="S37" i="3"/>
  <c r="U23" i="3"/>
  <c r="U22" i="3"/>
  <c r="S22" i="3"/>
  <c r="K40" i="3"/>
  <c r="K39" i="3"/>
  <c r="K32" i="3"/>
  <c r="K34" i="3"/>
  <c r="K35" i="3"/>
  <c r="K36" i="3"/>
  <c r="K38" i="3"/>
  <c r="K31" i="3"/>
  <c r="L17" i="10"/>
  <c r="L9" i="10"/>
  <c r="L18" i="1"/>
  <c r="L9" i="1"/>
  <c r="C6" i="1"/>
  <c r="C5" i="1"/>
  <c r="E52" i="1" s="1"/>
  <c r="C2" i="1"/>
  <c r="C7" i="1"/>
  <c r="L18" i="10"/>
  <c r="W12" i="3"/>
  <c r="D24" i="1" l="1"/>
  <c r="D23" i="1" a="1"/>
  <c r="D23" i="1" s="1"/>
  <c r="E54" i="1"/>
  <c r="T24" i="3"/>
  <c r="S24" i="3" s="1"/>
  <c r="V24" i="3"/>
  <c r="U24" i="3" s="1"/>
  <c r="X24" i="3"/>
  <c r="W24" i="3" s="1"/>
  <c r="Q14" i="1"/>
  <c r="E12" i="10"/>
  <c r="E43" i="10"/>
  <c r="L39" i="3"/>
  <c r="I27" i="3"/>
  <c r="V23" i="3"/>
  <c r="V30" i="3"/>
  <c r="X23" i="3"/>
  <c r="V20" i="3"/>
  <c r="AJ24" i="3"/>
  <c r="AI24" i="3" s="1"/>
  <c r="AH24" i="3" s="1"/>
  <c r="L42" i="3"/>
  <c r="K42" i="3" s="1"/>
  <c r="V41" i="3"/>
  <c r="X21" i="3"/>
  <c r="L31" i="3"/>
  <c r="L40" i="3"/>
  <c r="L46" i="3"/>
  <c r="F29" i="3"/>
  <c r="F40" i="3"/>
  <c r="V25" i="3"/>
  <c r="J4" i="1"/>
  <c r="L4" i="1" s="1"/>
  <c r="I45" i="3"/>
  <c r="T30" i="3"/>
  <c r="X22" i="3"/>
  <c r="I34" i="3"/>
  <c r="T22" i="3"/>
  <c r="I38" i="3"/>
  <c r="I31" i="3"/>
  <c r="I32" i="3"/>
  <c r="AV27" i="3"/>
  <c r="F34" i="3"/>
  <c r="F45" i="3"/>
  <c r="T19" i="3"/>
  <c r="L33" i="3"/>
  <c r="I35" i="3"/>
  <c r="T23" i="3"/>
  <c r="X37" i="3"/>
  <c r="V31" i="3"/>
  <c r="V22" i="3"/>
  <c r="X38" i="3"/>
  <c r="F32" i="3"/>
  <c r="F25" i="3"/>
  <c r="F37" i="3"/>
  <c r="X18" i="3"/>
  <c r="I49" i="3"/>
  <c r="V26" i="3"/>
  <c r="X30" i="3"/>
  <c r="L38" i="3"/>
  <c r="T37" i="3"/>
  <c r="F35" i="3"/>
  <c r="F22" i="3"/>
  <c r="L34" i="3"/>
  <c r="V38" i="3"/>
  <c r="I29" i="3"/>
  <c r="X26" i="3"/>
  <c r="T31" i="3"/>
  <c r="F38" i="3"/>
  <c r="F19" i="3"/>
  <c r="X20" i="3"/>
  <c r="T20" i="3"/>
  <c r="T21" i="3"/>
  <c r="T26" i="3"/>
  <c r="F27" i="3"/>
  <c r="X19" i="3"/>
  <c r="L36" i="3"/>
  <c r="T38" i="3"/>
  <c r="I39" i="3"/>
  <c r="F24" i="3"/>
  <c r="I37" i="3"/>
  <c r="L37" i="3"/>
  <c r="V18" i="3"/>
  <c r="L35" i="3"/>
  <c r="V37" i="3"/>
  <c r="I30" i="3"/>
  <c r="I40" i="3"/>
  <c r="F23" i="3"/>
  <c r="AV34" i="3"/>
  <c r="V21" i="3"/>
  <c r="T18" i="3"/>
  <c r="L32" i="3"/>
  <c r="I28" i="3"/>
  <c r="L45" i="3"/>
  <c r="F46" i="3"/>
  <c r="F36" i="3"/>
  <c r="F20" i="3"/>
  <c r="I33" i="3"/>
  <c r="F28" i="3"/>
  <c r="F39" i="3"/>
  <c r="F49" i="3"/>
  <c r="F30" i="3"/>
  <c r="F33" i="3"/>
  <c r="X31" i="3"/>
  <c r="X41" i="3"/>
  <c r="I36" i="3"/>
  <c r="I46" i="3"/>
  <c r="F31" i="3"/>
  <c r="X36" i="3"/>
  <c r="W36" i="3" s="1"/>
  <c r="B10" i="3"/>
  <c r="B11" i="3" s="1"/>
  <c r="B12" i="3" s="1"/>
  <c r="L41" i="3"/>
  <c r="K41" i="3" s="1"/>
  <c r="T36" i="3"/>
  <c r="S36" i="3" s="1"/>
  <c r="F44" i="3"/>
  <c r="E44" i="3" s="1"/>
  <c r="V34" i="3"/>
  <c r="U34" i="3" s="1"/>
  <c r="T32" i="3"/>
  <c r="S32" i="3" s="1"/>
  <c r="L49" i="3"/>
  <c r="T34" i="3"/>
  <c r="S34" i="3" s="1"/>
  <c r="I41" i="3"/>
  <c r="H41" i="3" s="1"/>
  <c r="AV21" i="3"/>
  <c r="AJ29" i="3"/>
  <c r="AI29" i="3" s="1"/>
  <c r="AH29" i="3" s="1"/>
  <c r="V32" i="3"/>
  <c r="U32" i="3" s="1"/>
  <c r="I42" i="3"/>
  <c r="H42" i="3" s="1"/>
  <c r="V36" i="3"/>
  <c r="U36" i="3" s="1"/>
  <c r="F41" i="3"/>
  <c r="E41" i="3" s="1"/>
  <c r="V33" i="3"/>
  <c r="U33" i="3" s="1"/>
  <c r="V27" i="3"/>
  <c r="U27" i="3" s="1"/>
  <c r="F26" i="3"/>
  <c r="AQ12" i="3"/>
  <c r="X33" i="3"/>
  <c r="W33" i="3" s="1"/>
  <c r="T33" i="3"/>
  <c r="S33" i="3" s="1"/>
  <c r="X34" i="3"/>
  <c r="W34" i="3" s="1"/>
  <c r="X27" i="3"/>
  <c r="W27" i="3" s="1"/>
  <c r="AJ26" i="3"/>
  <c r="AI26" i="3" s="1"/>
  <c r="AH26" i="3" s="1"/>
  <c r="AQ10" i="3"/>
  <c r="F42" i="3"/>
  <c r="E42" i="3" s="1"/>
  <c r="T27" i="3"/>
  <c r="S27" i="3" s="1"/>
  <c r="AM11" i="3"/>
  <c r="AM10" i="3" s="1"/>
  <c r="AM9" i="3" s="1"/>
  <c r="AJ30" i="3"/>
  <c r="AI30" i="3" s="1"/>
  <c r="X32" i="3"/>
  <c r="W32" i="3" s="1"/>
  <c r="E18" i="10"/>
  <c r="T25" i="3"/>
  <c r="L19" i="10"/>
  <c r="L21" i="10" s="1" a="1"/>
  <c r="L21" i="10" s="1"/>
  <c r="AV30" i="3"/>
  <c r="E44" i="10"/>
  <c r="AA11" i="3"/>
  <c r="AA10" i="3" s="1"/>
  <c r="AA9" i="3" s="1"/>
  <c r="F21" i="3"/>
  <c r="AV22" i="3"/>
  <c r="AV23" i="3"/>
  <c r="AV29" i="3"/>
  <c r="AV24" i="3"/>
  <c r="AJ33" i="3"/>
  <c r="AV32" i="3"/>
  <c r="AV39" i="3"/>
  <c r="E23" i="10"/>
  <c r="AJ21" i="3"/>
  <c r="AV35" i="3"/>
  <c r="AJ20" i="3"/>
  <c r="AJ18" i="3"/>
  <c r="AJ23" i="3"/>
  <c r="E42" i="10"/>
  <c r="X25" i="3"/>
  <c r="AV19" i="3"/>
  <c r="E33" i="1"/>
  <c r="E43" i="1"/>
  <c r="E39" i="1"/>
  <c r="E17" i="10"/>
  <c r="E47" i="1"/>
  <c r="L21" i="1"/>
  <c r="E41" i="1"/>
  <c r="E31" i="1"/>
  <c r="T41" i="3"/>
  <c r="AJ22" i="3"/>
  <c r="E34" i="1"/>
  <c r="E46" i="1"/>
  <c r="L11" i="1"/>
  <c r="L12" i="1" s="1" a="1"/>
  <c r="L12" i="1" s="1"/>
  <c r="L13" i="1" s="1"/>
  <c r="AJ19" i="3"/>
  <c r="AV18" i="3"/>
  <c r="E44" i="1"/>
  <c r="E40" i="1"/>
  <c r="E20" i="10"/>
  <c r="E51" i="1"/>
  <c r="AJ27" i="3"/>
  <c r="AV20" i="3"/>
  <c r="E48" i="1"/>
  <c r="AJ25" i="3"/>
  <c r="AV33" i="3"/>
  <c r="E45" i="1"/>
  <c r="E38" i="1"/>
  <c r="E12" i="1"/>
  <c r="AE12" i="3"/>
  <c r="E41" i="10"/>
  <c r="E30" i="1"/>
  <c r="E19" i="10"/>
  <c r="E49" i="1"/>
  <c r="E50" i="1"/>
  <c r="AV28" i="3"/>
  <c r="M13" i="1"/>
  <c r="M14" i="1"/>
  <c r="F18" i="3"/>
  <c r="Z2" i="2" a="1"/>
  <c r="Z2" i="2" s="1"/>
  <c r="D26" i="10" a="1"/>
  <c r="O10" i="3"/>
  <c r="O11" i="3" s="1"/>
  <c r="O12" i="3" s="1"/>
  <c r="I44" i="3"/>
  <c r="H44" i="3" s="1"/>
  <c r="L44" i="3"/>
  <c r="K44" i="3" s="1"/>
  <c r="E42" i="1"/>
  <c r="E35" i="1"/>
  <c r="E36" i="1"/>
  <c r="N3" i="1"/>
  <c r="J3" i="1"/>
  <c r="L3" i="1" s="1"/>
  <c r="V19" i="3"/>
  <c r="AA2" i="2" a="1"/>
  <c r="AA2" i="2" s="1"/>
  <c r="A48" i="10" a="1"/>
  <c r="A48" i="10" l="1"/>
  <c r="C22" i="10"/>
  <c r="D22" i="10" a="1"/>
  <c r="D22" i="10" s="1"/>
  <c r="AT26" i="3"/>
  <c r="AU26" i="3" s="1"/>
  <c r="AV26" i="3" s="1"/>
  <c r="AU31" i="3"/>
  <c r="AT31" i="3" s="1"/>
  <c r="E43" i="3"/>
  <c r="E47" i="3" s="1"/>
  <c r="E54" i="3" s="1"/>
  <c r="AT25" i="3"/>
  <c r="AU25" i="3" s="1"/>
  <c r="I43" i="3"/>
  <c r="I47" i="3" s="1"/>
  <c r="I54" i="3" s="1"/>
  <c r="L43" i="3"/>
  <c r="L47" i="3" s="1"/>
  <c r="L54" i="3" s="1"/>
  <c r="W35" i="3"/>
  <c r="K43" i="3"/>
  <c r="K47" i="3" s="1"/>
  <c r="K54" i="3" s="1"/>
  <c r="U35" i="3"/>
  <c r="U39" i="3" s="1"/>
  <c r="V39" i="3" s="1"/>
  <c r="S35" i="3"/>
  <c r="T35" i="3" s="1"/>
  <c r="H43" i="3"/>
  <c r="H47" i="3" s="1"/>
  <c r="H54" i="3" s="1"/>
  <c r="AU36" i="3"/>
  <c r="AV36" i="3" s="1"/>
  <c r="AH30" i="3"/>
  <c r="AH31" i="3" s="1"/>
  <c r="AI31" i="3"/>
  <c r="AI37" i="3" s="1"/>
  <c r="F43" i="3"/>
  <c r="F47" i="3" s="1"/>
  <c r="F54" i="3" s="1"/>
  <c r="AJ31" i="3"/>
  <c r="AJ37" i="3" s="1"/>
  <c r="E30" i="10"/>
  <c r="E33" i="10"/>
  <c r="E37" i="10"/>
  <c r="E40" i="10"/>
  <c r="E32" i="10"/>
  <c r="E27" i="10"/>
  <c r="E28" i="10"/>
  <c r="E34" i="10"/>
  <c r="D26" i="10"/>
  <c r="E29" i="10"/>
  <c r="E39" i="10"/>
  <c r="E38" i="10"/>
  <c r="E31" i="10"/>
  <c r="E35" i="10"/>
  <c r="E36" i="10"/>
  <c r="X35" i="3" l="1"/>
  <c r="W39" i="3"/>
  <c r="W44" i="3" s="1"/>
  <c r="X44" i="3" s="1"/>
  <c r="AV31" i="3"/>
  <c r="V35" i="3"/>
  <c r="U44" i="3"/>
  <c r="V44" i="3" s="1"/>
  <c r="S39" i="3"/>
  <c r="AT36" i="3"/>
  <c r="AT37" i="3" s="1"/>
  <c r="AV25" i="3"/>
  <c r="AU37" i="3"/>
  <c r="AU44" i="3" s="1"/>
  <c r="S44" i="3" l="1"/>
  <c r="T44" i="3" s="1"/>
  <c r="AV37" i="3"/>
  <c r="AV44" i="3" s="1"/>
  <c r="X39" i="3"/>
  <c r="T39" i="3"/>
  <c r="L19" i="1" l="1"/>
  <c r="L20" i="1" s="1"/>
  <c r="L22" i="1" s="1" a="1"/>
  <c r="L22" i="1" s="1"/>
  <c r="C3" i="34" l="1"/>
  <c r="B20" i="22"/>
  <c r="B20" i="18"/>
  <c r="F14" i="18" s="1"/>
  <c r="B20" i="27"/>
  <c r="B20" i="26"/>
  <c r="F14" i="26" s="1"/>
  <c r="B20" i="30"/>
  <c r="F9" i="30" s="1"/>
  <c r="B20" i="17"/>
  <c r="B20" i="20"/>
  <c r="B20" i="32"/>
  <c r="F13" i="32" s="1"/>
  <c r="B20" i="29"/>
  <c r="F14" i="29" s="1"/>
  <c r="B20" i="25"/>
  <c r="F14" i="25" s="1"/>
  <c r="B20" i="24"/>
  <c r="B20" i="21"/>
  <c r="B20" i="23"/>
  <c r="F14" i="23" s="1"/>
  <c r="B20" i="16"/>
  <c r="C3" i="10"/>
  <c r="E22" i="10" s="1"/>
  <c r="F14" i="30" l="1"/>
  <c r="F12" i="30"/>
  <c r="F11" i="30"/>
  <c r="F6" i="30"/>
  <c r="F8" i="30"/>
  <c r="F5" i="30"/>
  <c r="F13" i="30"/>
  <c r="F10" i="30"/>
  <c r="F7" i="30"/>
  <c r="F4" i="30"/>
  <c r="G3" i="32"/>
  <c r="H7" i="29"/>
  <c r="G3" i="30"/>
  <c r="H6" i="29"/>
  <c r="H8" i="29"/>
  <c r="H9" i="29"/>
  <c r="G3" i="29"/>
  <c r="H4" i="29"/>
  <c r="H5" i="29"/>
  <c r="F4" i="29"/>
  <c r="F13" i="29"/>
  <c r="F8" i="29"/>
  <c r="F10" i="29"/>
  <c r="F6" i="29"/>
  <c r="F5" i="29"/>
  <c r="F9" i="29"/>
  <c r="F12" i="29"/>
  <c r="F7" i="29"/>
  <c r="F11" i="29"/>
  <c r="G3" i="20"/>
  <c r="H14" i="20"/>
  <c r="A13" i="33"/>
  <c r="F11" i="20"/>
  <c r="F12" i="20"/>
  <c r="F10" i="20"/>
  <c r="I14" i="20"/>
  <c r="F13" i="33" s="1"/>
  <c r="F9" i="20"/>
  <c r="F13" i="20"/>
  <c r="A25" i="33"/>
  <c r="G3" i="26"/>
  <c r="H14" i="25"/>
  <c r="G3" i="25"/>
  <c r="F12" i="25"/>
  <c r="F11" i="25"/>
  <c r="F8" i="25"/>
  <c r="F5" i="25"/>
  <c r="F13" i="25"/>
  <c r="F10" i="25"/>
  <c r="F7" i="25"/>
  <c r="F4" i="25"/>
  <c r="H7" i="32"/>
  <c r="H6" i="32"/>
  <c r="H9" i="32"/>
  <c r="H5" i="32"/>
  <c r="H4" i="32"/>
  <c r="H8" i="32"/>
  <c r="F9" i="32"/>
  <c r="F11" i="32"/>
  <c r="F6" i="32"/>
  <c r="F7" i="32"/>
  <c r="F10" i="32"/>
  <c r="F5" i="32"/>
  <c r="F12" i="32"/>
  <c r="F8" i="32"/>
  <c r="F4" i="32"/>
  <c r="I14" i="32"/>
  <c r="F40" i="33" s="1"/>
  <c r="G40" i="33" s="1"/>
  <c r="J40" i="33" s="1"/>
  <c r="A7" i="33"/>
  <c r="G7" i="33" s="1"/>
  <c r="J7" i="33" s="1"/>
  <c r="I10" i="17"/>
  <c r="I9" i="17"/>
  <c r="K9" i="17" s="1"/>
  <c r="I14" i="17"/>
  <c r="I13" i="17"/>
  <c r="I12" i="17"/>
  <c r="I11" i="17"/>
  <c r="J14" i="17"/>
  <c r="G12" i="17"/>
  <c r="G10" i="17"/>
  <c r="G14" i="17"/>
  <c r="G13" i="17"/>
  <c r="G11" i="17"/>
  <c r="H7" i="30"/>
  <c r="H4" i="30"/>
  <c r="H6" i="30"/>
  <c r="H9" i="30"/>
  <c r="H5" i="30"/>
  <c r="H8" i="30"/>
  <c r="E13" i="1"/>
  <c r="E23" i="1"/>
  <c r="E24" i="1"/>
  <c r="A28" i="33"/>
  <c r="H14" i="26"/>
  <c r="F7" i="26"/>
  <c r="F12" i="26"/>
  <c r="F8" i="26"/>
  <c r="F10" i="26"/>
  <c r="F4" i="26"/>
  <c r="F5" i="26"/>
  <c r="F11" i="26"/>
  <c r="F13" i="26"/>
  <c r="G3" i="27"/>
  <c r="H14" i="27"/>
  <c r="A31" i="33"/>
  <c r="F7" i="27"/>
  <c r="I14" i="27"/>
  <c r="F31" i="33" s="1"/>
  <c r="F4" i="27"/>
  <c r="F11" i="27"/>
  <c r="E11" i="10"/>
  <c r="L11" i="10"/>
  <c r="L12" i="10" s="1" a="1"/>
  <c r="L12" i="10" s="1"/>
  <c r="L13" i="10" s="1"/>
  <c r="H14" i="16"/>
  <c r="G3" i="16"/>
  <c r="A4" i="33"/>
  <c r="F14" i="16"/>
  <c r="F11" i="16"/>
  <c r="F10" i="16"/>
  <c r="F12" i="16"/>
  <c r="G3" i="18"/>
  <c r="H14" i="18"/>
  <c r="A10" i="33"/>
  <c r="F12" i="18"/>
  <c r="F10" i="18"/>
  <c r="F13" i="18"/>
  <c r="F11" i="18"/>
  <c r="G3" i="23"/>
  <c r="H14" i="23"/>
  <c r="F13" i="23"/>
  <c r="F10" i="23"/>
  <c r="F9" i="23"/>
  <c r="F11" i="23"/>
  <c r="F12" i="23"/>
  <c r="A19" i="33"/>
  <c r="H14" i="22"/>
  <c r="F12" i="22"/>
  <c r="F9" i="22"/>
  <c r="I14" i="22"/>
  <c r="F19" i="33" s="1"/>
  <c r="F11" i="22"/>
  <c r="F13" i="22"/>
  <c r="F10" i="22"/>
  <c r="E11" i="34"/>
  <c r="E22" i="34"/>
  <c r="A16" i="33"/>
  <c r="G3" i="22"/>
  <c r="H14" i="21"/>
  <c r="G3" i="21"/>
  <c r="F12" i="21"/>
  <c r="F9" i="21"/>
  <c r="F10" i="21"/>
  <c r="I14" i="21"/>
  <c r="F16" i="33" s="1"/>
  <c r="F13" i="21"/>
  <c r="F11" i="21"/>
  <c r="G3" i="24"/>
  <c r="A22" i="33"/>
  <c r="H14" i="24"/>
  <c r="F10" i="24"/>
  <c r="F14" i="24"/>
  <c r="F12" i="24"/>
  <c r="F11" i="24"/>
  <c r="F13" i="24"/>
  <c r="K11" i="17" l="1"/>
  <c r="F6" i="33" s="1"/>
  <c r="G6" i="33" s="1"/>
  <c r="J6" i="33" s="1"/>
  <c r="K13" i="17"/>
  <c r="G13" i="33"/>
  <c r="J13" i="33" s="1"/>
  <c r="K14" i="17"/>
  <c r="G19" i="33"/>
  <c r="J19" i="33" s="1"/>
  <c r="L14" i="10"/>
  <c r="K12" i="17"/>
  <c r="G31" i="33"/>
  <c r="J31" i="33" s="1"/>
  <c r="G11" i="16"/>
  <c r="I11" i="16" s="1"/>
  <c r="F3" i="33" s="1"/>
  <c r="G3" i="33" s="1"/>
  <c r="J3" i="33" s="1"/>
  <c r="G13" i="16"/>
  <c r="G5" i="16"/>
  <c r="I5" i="16" s="1"/>
  <c r="F2" i="33" s="1"/>
  <c r="G2" i="33" s="1"/>
  <c r="J2" i="33" s="1"/>
  <c r="G8" i="16"/>
  <c r="I8" i="16" s="1"/>
  <c r="G12" i="16"/>
  <c r="I12" i="16" s="1"/>
  <c r="G14" i="16"/>
  <c r="I14" i="16" s="1"/>
  <c r="F4" i="33" s="1"/>
  <c r="G4" i="33" s="1"/>
  <c r="J4" i="33" s="1"/>
  <c r="G4" i="16"/>
  <c r="I4" i="16" s="1"/>
  <c r="G6" i="16"/>
  <c r="I6" i="16" s="1"/>
  <c r="G7" i="16"/>
  <c r="I7" i="16" s="1"/>
  <c r="G9" i="16"/>
  <c r="I9" i="16" s="1"/>
  <c r="G10" i="16"/>
  <c r="I10" i="16" s="1"/>
  <c r="G14" i="22"/>
  <c r="G5" i="22"/>
  <c r="I5" i="22" s="1"/>
  <c r="F17" i="33" s="1"/>
  <c r="G17" i="33" s="1"/>
  <c r="J17" i="33" s="1"/>
  <c r="G9" i="22"/>
  <c r="I9" i="22" s="1"/>
  <c r="G8" i="22"/>
  <c r="I8" i="22" s="1"/>
  <c r="G4" i="22"/>
  <c r="I4" i="22" s="1"/>
  <c r="G6" i="22"/>
  <c r="I6" i="22" s="1"/>
  <c r="G13" i="22"/>
  <c r="I13" i="22" s="1"/>
  <c r="G11" i="22"/>
  <c r="I11" i="22" s="1"/>
  <c r="F18" i="33" s="1"/>
  <c r="G18" i="33" s="1"/>
  <c r="J18" i="33" s="1"/>
  <c r="G7" i="22"/>
  <c r="I7" i="22" s="1"/>
  <c r="G12" i="22"/>
  <c r="I12" i="22" s="1"/>
  <c r="G10" i="22"/>
  <c r="I10" i="22" s="1"/>
  <c r="E14" i="10"/>
  <c r="E13" i="10"/>
  <c r="E16" i="10"/>
  <c r="K10" i="17"/>
  <c r="G10" i="25"/>
  <c r="I10" i="25" s="1"/>
  <c r="G12" i="25"/>
  <c r="I12" i="25" s="1"/>
  <c r="G7" i="25"/>
  <c r="I7" i="25" s="1"/>
  <c r="G8" i="25"/>
  <c r="I8" i="25" s="1"/>
  <c r="G11" i="25"/>
  <c r="I11" i="25" s="1"/>
  <c r="F24" i="33" s="1"/>
  <c r="G24" i="33" s="1"/>
  <c r="J24" i="33" s="1"/>
  <c r="G14" i="25"/>
  <c r="I14" i="25" s="1"/>
  <c r="F25" i="33" s="1"/>
  <c r="G25" i="33" s="1"/>
  <c r="J25" i="33" s="1"/>
  <c r="G13" i="25"/>
  <c r="I13" i="25" s="1"/>
  <c r="G4" i="25"/>
  <c r="I4" i="25" s="1"/>
  <c r="G9" i="25"/>
  <c r="G5" i="25"/>
  <c r="I5" i="25" s="1"/>
  <c r="F23" i="33" s="1"/>
  <c r="G23" i="33" s="1"/>
  <c r="J23" i="33" s="1"/>
  <c r="G6" i="25"/>
  <c r="G14" i="20"/>
  <c r="G11" i="20"/>
  <c r="I11" i="20" s="1"/>
  <c r="F12" i="33" s="1"/>
  <c r="G12" i="33" s="1"/>
  <c r="J12" i="33" s="1"/>
  <c r="G13" i="20"/>
  <c r="I13" i="20" s="1"/>
  <c r="G8" i="20"/>
  <c r="I8" i="20" s="1"/>
  <c r="G4" i="20"/>
  <c r="I4" i="20" s="1"/>
  <c r="G7" i="20"/>
  <c r="I7" i="20" s="1"/>
  <c r="G6" i="20"/>
  <c r="I6" i="20" s="1"/>
  <c r="G5" i="20"/>
  <c r="I5" i="20" s="1"/>
  <c r="F11" i="33" s="1"/>
  <c r="G11" i="33" s="1"/>
  <c r="J11" i="33" s="1"/>
  <c r="G12" i="20"/>
  <c r="I12" i="20" s="1"/>
  <c r="G10" i="20"/>
  <c r="I10" i="20" s="1"/>
  <c r="G9" i="20"/>
  <c r="I9" i="20" s="1"/>
  <c r="G16" i="33"/>
  <c r="J16" i="33" s="1"/>
  <c r="G14" i="26"/>
  <c r="I14" i="26" s="1"/>
  <c r="F28" i="33" s="1"/>
  <c r="G28" i="33" s="1"/>
  <c r="J28" i="33" s="1"/>
  <c r="G8" i="26"/>
  <c r="I8" i="26" s="1"/>
  <c r="G5" i="26"/>
  <c r="I5" i="26" s="1"/>
  <c r="F26" i="33" s="1"/>
  <c r="G26" i="33" s="1"/>
  <c r="J26" i="33" s="1"/>
  <c r="G6" i="26"/>
  <c r="G7" i="26"/>
  <c r="I7" i="26" s="1"/>
  <c r="G12" i="26"/>
  <c r="I12" i="26" s="1"/>
  <c r="G9" i="26"/>
  <c r="G10" i="26"/>
  <c r="I10" i="26" s="1"/>
  <c r="G4" i="26"/>
  <c r="I4" i="26" s="1"/>
  <c r="G13" i="26"/>
  <c r="I13" i="26" s="1"/>
  <c r="G11" i="26"/>
  <c r="I11" i="26" s="1"/>
  <c r="F27" i="33" s="1"/>
  <c r="G27" i="33" s="1"/>
  <c r="J27" i="33" s="1"/>
  <c r="G14" i="29"/>
  <c r="I14" i="29" s="1"/>
  <c r="F34" i="33" s="1"/>
  <c r="G34" i="33" s="1"/>
  <c r="J34" i="33" s="1"/>
  <c r="G8" i="29"/>
  <c r="I8" i="29" s="1"/>
  <c r="G9" i="29"/>
  <c r="I9" i="29" s="1"/>
  <c r="G10" i="29"/>
  <c r="I10" i="29" s="1"/>
  <c r="G5" i="29"/>
  <c r="I5" i="29" s="1"/>
  <c r="F32" i="33" s="1"/>
  <c r="G32" i="33" s="1"/>
  <c r="J32" i="33" s="1"/>
  <c r="G12" i="29"/>
  <c r="I12" i="29" s="1"/>
  <c r="G6" i="29"/>
  <c r="I6" i="29" s="1"/>
  <c r="G11" i="29"/>
  <c r="I11" i="29" s="1"/>
  <c r="F33" i="33" s="1"/>
  <c r="G33" i="33" s="1"/>
  <c r="J33" i="33" s="1"/>
  <c r="G13" i="29"/>
  <c r="I13" i="29" s="1"/>
  <c r="G7" i="29"/>
  <c r="I7" i="29" s="1"/>
  <c r="G4" i="29"/>
  <c r="I4" i="29" s="1"/>
  <c r="E14" i="1"/>
  <c r="E16" i="1"/>
  <c r="L14" i="1"/>
  <c r="G14" i="24"/>
  <c r="I14" i="24" s="1"/>
  <c r="F22" i="33" s="1"/>
  <c r="G22" i="33" s="1"/>
  <c r="J22" i="33" s="1"/>
  <c r="G9" i="24"/>
  <c r="I9" i="24" s="1"/>
  <c r="G12" i="24"/>
  <c r="I12" i="24" s="1"/>
  <c r="G7" i="24"/>
  <c r="I7" i="24" s="1"/>
  <c r="G10" i="24"/>
  <c r="I10" i="24" s="1"/>
  <c r="G8" i="24"/>
  <c r="I8" i="24" s="1"/>
  <c r="G4" i="24"/>
  <c r="I4" i="24" s="1"/>
  <c r="G6" i="24"/>
  <c r="I6" i="24" s="1"/>
  <c r="G5" i="24"/>
  <c r="I5" i="24" s="1"/>
  <c r="F20" i="33" s="1"/>
  <c r="G20" i="33" s="1"/>
  <c r="J20" i="33" s="1"/>
  <c r="G11" i="24"/>
  <c r="I11" i="24" s="1"/>
  <c r="F21" i="33" s="1"/>
  <c r="G21" i="33" s="1"/>
  <c r="J21" i="33" s="1"/>
  <c r="G13" i="24"/>
  <c r="I13" i="24" s="1"/>
  <c r="E16" i="34"/>
  <c r="E14" i="34"/>
  <c r="L14" i="34"/>
  <c r="E13" i="34"/>
  <c r="G14" i="18"/>
  <c r="I14" i="18" s="1"/>
  <c r="F10" i="33" s="1"/>
  <c r="G10" i="33" s="1"/>
  <c r="J10" i="33" s="1"/>
  <c r="G9" i="18"/>
  <c r="I9" i="18" s="1"/>
  <c r="G4" i="18"/>
  <c r="I4" i="18" s="1"/>
  <c r="G7" i="18"/>
  <c r="I7" i="18" s="1"/>
  <c r="G10" i="18"/>
  <c r="I10" i="18" s="1"/>
  <c r="G12" i="18"/>
  <c r="I12" i="18" s="1"/>
  <c r="G11" i="18"/>
  <c r="I11" i="18" s="1"/>
  <c r="F9" i="33" s="1"/>
  <c r="G9" i="33" s="1"/>
  <c r="J9" i="33" s="1"/>
  <c r="G5" i="18"/>
  <c r="I5" i="18" s="1"/>
  <c r="F8" i="33" s="1"/>
  <c r="G8" i="33" s="1"/>
  <c r="J8" i="33" s="1"/>
  <c r="G13" i="18"/>
  <c r="I13" i="18" s="1"/>
  <c r="G6" i="18"/>
  <c r="I6" i="18" s="1"/>
  <c r="G8" i="18"/>
  <c r="I8" i="18" s="1"/>
  <c r="G14" i="30"/>
  <c r="I14" i="30" s="1"/>
  <c r="F37" i="33" s="1"/>
  <c r="G37" i="33" s="1"/>
  <c r="J37" i="33" s="1"/>
  <c r="G6" i="30"/>
  <c r="I6" i="30" s="1"/>
  <c r="G7" i="30"/>
  <c r="I7" i="30" s="1"/>
  <c r="G10" i="30"/>
  <c r="I10" i="30" s="1"/>
  <c r="G13" i="30"/>
  <c r="I13" i="30" s="1"/>
  <c r="G4" i="30"/>
  <c r="I4" i="30" s="1"/>
  <c r="G8" i="30"/>
  <c r="I8" i="30" s="1"/>
  <c r="G12" i="30"/>
  <c r="I12" i="30" s="1"/>
  <c r="G11" i="30"/>
  <c r="I11" i="30" s="1"/>
  <c r="F36" i="33" s="1"/>
  <c r="G36" i="33" s="1"/>
  <c r="J36" i="33" s="1"/>
  <c r="G5" i="30"/>
  <c r="I5" i="30" s="1"/>
  <c r="F35" i="33" s="1"/>
  <c r="G35" i="33" s="1"/>
  <c r="J35" i="33" s="1"/>
  <c r="G9" i="30"/>
  <c r="I9" i="30" s="1"/>
  <c r="G9" i="21"/>
  <c r="I9" i="21" s="1"/>
  <c r="G4" i="21"/>
  <c r="I4" i="21" s="1"/>
  <c r="G5" i="21"/>
  <c r="I5" i="21" s="1"/>
  <c r="F14" i="33" s="1"/>
  <c r="G14" i="33" s="1"/>
  <c r="J14" i="33" s="1"/>
  <c r="G10" i="21"/>
  <c r="I10" i="21" s="1"/>
  <c r="G12" i="21"/>
  <c r="I12" i="21" s="1"/>
  <c r="G11" i="21"/>
  <c r="I11" i="21" s="1"/>
  <c r="F15" i="33" s="1"/>
  <c r="G15" i="33" s="1"/>
  <c r="J15" i="33" s="1"/>
  <c r="G8" i="21"/>
  <c r="I8" i="21" s="1"/>
  <c r="G6" i="21"/>
  <c r="I6" i="21" s="1"/>
  <c r="G14" i="21"/>
  <c r="G7" i="21"/>
  <c r="I7" i="21" s="1"/>
  <c r="G13" i="21"/>
  <c r="I13" i="21" s="1"/>
  <c r="G13" i="23"/>
  <c r="I13" i="23" s="1"/>
  <c r="G6" i="23"/>
  <c r="I6" i="23" s="1"/>
  <c r="G4" i="23"/>
  <c r="I4" i="23" s="1"/>
  <c r="G7" i="23"/>
  <c r="I7" i="23" s="1"/>
  <c r="G10" i="23"/>
  <c r="I10" i="23" s="1"/>
  <c r="G14" i="23"/>
  <c r="I14" i="23" s="1"/>
  <c r="G11" i="23"/>
  <c r="I11" i="23" s="1"/>
  <c r="G12" i="23"/>
  <c r="I12" i="23" s="1"/>
  <c r="G8" i="23"/>
  <c r="I8" i="23" s="1"/>
  <c r="G9" i="23"/>
  <c r="I9" i="23" s="1"/>
  <c r="G5" i="23"/>
  <c r="I5" i="23" s="1"/>
  <c r="G14" i="27"/>
  <c r="G9" i="27"/>
  <c r="G8" i="27"/>
  <c r="G6" i="27"/>
  <c r="G10" i="27"/>
  <c r="G11" i="27"/>
  <c r="I11" i="27" s="1"/>
  <c r="F30" i="33" s="1"/>
  <c r="G30" i="33" s="1"/>
  <c r="J30" i="33" s="1"/>
  <c r="G12" i="27"/>
  <c r="G4" i="27"/>
  <c r="I4" i="27" s="1"/>
  <c r="G13" i="27"/>
  <c r="G5" i="27"/>
  <c r="G7" i="27"/>
  <c r="I7" i="27" s="1"/>
  <c r="G14" i="32"/>
  <c r="G13" i="32"/>
  <c r="I13" i="32" s="1"/>
  <c r="G7" i="32"/>
  <c r="I7" i="32" s="1"/>
  <c r="G5" i="32"/>
  <c r="I5" i="32" s="1"/>
  <c r="F38" i="33" s="1"/>
  <c r="G38" i="33" s="1"/>
  <c r="J38" i="33" s="1"/>
  <c r="G9" i="32"/>
  <c r="I9" i="32" s="1"/>
  <c r="G8" i="32"/>
  <c r="I8" i="32" s="1"/>
  <c r="G6" i="32"/>
  <c r="I6" i="32" s="1"/>
  <c r="G11" i="32"/>
  <c r="I11" i="32" s="1"/>
  <c r="F39" i="33" s="1"/>
  <c r="G39" i="33" s="1"/>
  <c r="J39" i="33" s="1"/>
  <c r="G10" i="32"/>
  <c r="I10" i="32" s="1"/>
  <c r="G4" i="32"/>
  <c r="I4" i="32" s="1"/>
  <c r="G12" i="32"/>
  <c r="I12" i="32" s="1"/>
  <c r="E25" i="34" l="1"/>
  <c r="E26" i="34" s="1"/>
  <c r="E26" i="1"/>
  <c r="E27" i="1" s="1"/>
  <c r="E25" i="10"/>
  <c r="E45" i="10" s="1"/>
  <c r="E55" i="1" l="1"/>
  <c r="P160" i="9" s="1"/>
  <c r="R160" i="9" s="1"/>
  <c r="E54" i="34"/>
  <c r="P159" i="9" l="1"/>
  <c r="R159" i="9" s="1"/>
  <c r="S159" i="9" s="1"/>
  <c r="P161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tc={DB4DAEE8-DC22-4EFA-9FD3-B2ECAE5EC592}</author>
    <author>tc={4FB3256D-CA9C-4CE5-8DF0-708CE5C3EAD4}</author>
  </authors>
  <commentList>
    <comment ref="P22" authorId="0" shapeId="0" xr:uid="{DB4DAEE8-DC22-4EFA-9FD3-B2ECAE5EC592}">
      <text>
        <t>[Threaded comment]
Your version of Excel allows you to read this threaded comment; however, any edits to it will get removed if the file is opened in a newer version of Excel. Learn more: https://go.microsoft.com/fwlink/?linkid=870924
Comment:
    Onapac Ref Price</t>
      </text>
    </comment>
    <comment ref="O27" authorId="1" shapeId="0" xr:uid="{4FB3256D-CA9C-4CE5-8DF0-708CE5C3EAD4}">
      <text>
        <t>[Threaded comment]
Your version of Excel allows you to read this threaded comment; however, any edits to it will get removed if the file is opened in a newer version of Excel. Learn more: https://go.microsoft.com/fwlink/?linkid=870924
Comment:
    (0.01%+0.223%+1.16%x0.7)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<sst xmlns="http://schemas.openxmlformats.org/spreadsheetml/2006/main" count="12152" uniqueCount="988">
  <si>
    <t>FX</t>
  </si>
  <si>
    <t>VALUE DATE</t>
  </si>
  <si>
    <t>FX RATE</t>
  </si>
  <si>
    <t>EURUSD</t>
  </si>
  <si>
    <t>CIF</t>
  </si>
  <si>
    <t>FOBBING</t>
  </si>
  <si>
    <t>EUR</t>
  </si>
  <si>
    <t>FOB EUR</t>
  </si>
  <si>
    <t>GBP</t>
  </si>
  <si>
    <t>FOB GBP</t>
  </si>
  <si>
    <t>Market</t>
  </si>
  <si>
    <t>DIFF FOB</t>
  </si>
  <si>
    <t>Volumes</t>
  </si>
  <si>
    <t>GBPUSD</t>
  </si>
  <si>
    <t>EURGBP</t>
  </si>
  <si>
    <t>CHFUSD</t>
  </si>
  <si>
    <t>GBPCHF</t>
  </si>
  <si>
    <t>EURCHF</t>
  </si>
  <si>
    <t>BASED DIFF</t>
  </si>
  <si>
    <t>FIXED PRICED</t>
  </si>
  <si>
    <t>CIF TO FOB CALC IVC</t>
  </si>
  <si>
    <t>CFA/MT</t>
  </si>
  <si>
    <t>EUR/MT</t>
  </si>
  <si>
    <t>COVER MONTH</t>
  </si>
  <si>
    <t>LDN</t>
  </si>
  <si>
    <t>Dec'25</t>
  </si>
  <si>
    <t>Previous Settle</t>
  </si>
  <si>
    <t>Dec'24</t>
  </si>
  <si>
    <t>Bid</t>
  </si>
  <si>
    <t>PRIX CV CIF</t>
  </si>
  <si>
    <t>BUYING DIFF GBP</t>
  </si>
  <si>
    <t>FIXED PRICE</t>
  </si>
  <si>
    <t>FRET</t>
  </si>
  <si>
    <t>LID</t>
  </si>
  <si>
    <t>SURVEILLANCE</t>
  </si>
  <si>
    <t>CERT PREMIUM</t>
  </si>
  <si>
    <t>ASSURANCE</t>
  </si>
  <si>
    <t>FINANCE</t>
  </si>
  <si>
    <t>DIFF EQUIVALENT</t>
  </si>
  <si>
    <t>FREINTE</t>
  </si>
  <si>
    <t>DOCS COSTS</t>
  </si>
  <si>
    <t>LID EXCLU</t>
  </si>
  <si>
    <t>PRIX CV FOB</t>
  </si>
  <si>
    <t>QUALITY CLAIM</t>
  </si>
  <si>
    <t>WEIGHT LOSS</t>
  </si>
  <si>
    <t>DIFF</t>
  </si>
  <si>
    <t>FX CALC</t>
  </si>
  <si>
    <t xml:space="preserve">EUDR / TRACEABILITY FEES  </t>
  </si>
  <si>
    <t>QUALITY CONTROLE DEP</t>
  </si>
  <si>
    <t>Last</t>
  </si>
  <si>
    <t>Volume (MT)</t>
  </si>
  <si>
    <t>QUALITY CONTROLE ARR</t>
  </si>
  <si>
    <t>ORIGIN AGENT</t>
  </si>
  <si>
    <t>Without</t>
  </si>
  <si>
    <t>DESTINATION AGENT</t>
  </si>
  <si>
    <t>MARINE INSURANCE</t>
  </si>
  <si>
    <t>Abidjan</t>
  </si>
  <si>
    <t>Antwerp</t>
  </si>
  <si>
    <t>FREIGHT</t>
  </si>
  <si>
    <t>DRESSING</t>
  </si>
  <si>
    <t>IVC</t>
  </si>
  <si>
    <t>USD</t>
  </si>
  <si>
    <t>FREIGHT CORRECTION</t>
  </si>
  <si>
    <t>GrainPro</t>
  </si>
  <si>
    <t>STOCK INSURANCE</t>
  </si>
  <si>
    <t>WAREHOUSE</t>
  </si>
  <si>
    <t>STEINWEG ANTWERP</t>
  </si>
  <si>
    <t>DTHC</t>
  </si>
  <si>
    <t>CIF TO INSTORE</t>
  </si>
  <si>
    <t>WAREHOUSE RENT</t>
  </si>
  <si>
    <t>CONTAINER TRUCKING</t>
  </si>
  <si>
    <t>CLEANING OF CONTAINER</t>
  </si>
  <si>
    <t>FCC ANALYSIS</t>
  </si>
  <si>
    <t>FUMIGATION</t>
  </si>
  <si>
    <t>BIG BAGS RECONDITIONING</t>
  </si>
  <si>
    <t>REPILING FOR LOOSE BAGS LOADING</t>
  </si>
  <si>
    <t>FCA BAGS COSTS</t>
  </si>
  <si>
    <t>FCA ICE</t>
  </si>
  <si>
    <t>FCA BIG BAGS COSTS</t>
  </si>
  <si>
    <t>BLOCK PALLETTS</t>
  </si>
  <si>
    <t>STICKERS</t>
  </si>
  <si>
    <t>WEIGHING</t>
  </si>
  <si>
    <t>CUSTOMS DECLARATION</t>
  </si>
  <si>
    <t>CMR</t>
  </si>
  <si>
    <t>NCTS T1</t>
  </si>
  <si>
    <t>ICE SAMPLING</t>
  </si>
  <si>
    <t>REWEIGHING &amp; CONVERSION (SDU/LDU/BDU) ICE</t>
  </si>
  <si>
    <t>EXPORT DOC</t>
  </si>
  <si>
    <t>TRANSPORT</t>
  </si>
  <si>
    <t>AMSTERDAM</t>
  </si>
  <si>
    <t>VIENNA</t>
  </si>
  <si>
    <t>SPREAD LDN</t>
  </si>
  <si>
    <t>C 24Z:C25H-ICE</t>
  </si>
  <si>
    <t>ARB</t>
  </si>
  <si>
    <t>Dec'23</t>
  </si>
  <si>
    <t>FINAL DIFF</t>
  </si>
  <si>
    <t>Shipping Line</t>
  </si>
  <si>
    <t>ID</t>
  </si>
  <si>
    <t>country</t>
  </si>
  <si>
    <t>POL</t>
  </si>
  <si>
    <t>POD</t>
  </si>
  <si>
    <t>CONTAINER</t>
  </si>
  <si>
    <t>LINER</t>
  </si>
  <si>
    <t>Currency</t>
  </si>
  <si>
    <t>Surcharge</t>
  </si>
  <si>
    <t>ALL_IN</t>
  </si>
  <si>
    <t>TT</t>
  </si>
  <si>
    <t>Valid</t>
  </si>
  <si>
    <t>LinerIncluded</t>
  </si>
  <si>
    <t>Shipping Line S</t>
  </si>
  <si>
    <t>DEMDET</t>
  </si>
  <si>
    <t>Contrat Ref</t>
  </si>
  <si>
    <t>Valide?</t>
  </si>
  <si>
    <t>All In Without Dressing</t>
  </si>
  <si>
    <t>Mar'25</t>
  </si>
  <si>
    <t>TC &amp; POL &amp; POD</t>
  </si>
  <si>
    <t>Amsterdam</t>
  </si>
  <si>
    <t>GUI/LIB</t>
  </si>
  <si>
    <t>STEINWEG AMSTERDAM</t>
  </si>
  <si>
    <t>FRIBOURG</t>
  </si>
  <si>
    <t>C 24K:C24Z-ICE</t>
  </si>
  <si>
    <t>Sep'23</t>
  </si>
  <si>
    <t>BUYING RATIO</t>
  </si>
  <si>
    <t>RATIO EQUIVALENT</t>
  </si>
  <si>
    <t>LOME</t>
  </si>
  <si>
    <t>Surabaya</t>
  </si>
  <si>
    <t>INSURANCE</t>
  </si>
  <si>
    <t>DEKKER /MT</t>
  </si>
  <si>
    <t>SURCHARGE INBOUND LOOSE CARTONS</t>
  </si>
  <si>
    <t>MELTING CACAO LIQUOR</t>
  </si>
  <si>
    <t>MELTING CACAO BUTTER</t>
  </si>
  <si>
    <t>WAREHOUSE RENTAL</t>
  </si>
  <si>
    <t>CP-3 PALLET (ISPM-15)</t>
  </si>
  <si>
    <t>SHRINKING FOIL</t>
  </si>
  <si>
    <t>SAMPLING</t>
  </si>
  <si>
    <t>FAT ANALYSIS</t>
  </si>
  <si>
    <t>FFA ANALYSIS</t>
  </si>
  <si>
    <t>SALMONELLA ANALYSIS</t>
  </si>
  <si>
    <t>COURRIER COSTS</t>
  </si>
  <si>
    <t>EX-A / EU-A /&amp; T-1 (TRANSIT DOC)</t>
  </si>
  <si>
    <t>ADMIN FEE FOR DET&amp;DEM</t>
  </si>
  <si>
    <t>ROTTERDAM</t>
  </si>
  <si>
    <t>VALENCIA</t>
  </si>
  <si>
    <t>C 24N:C25H-ICE</t>
  </si>
  <si>
    <t>Mar'24</t>
  </si>
  <si>
    <t>Liquor</t>
  </si>
  <si>
    <t>Butter</t>
  </si>
  <si>
    <t>Cake</t>
  </si>
  <si>
    <t>Powder</t>
  </si>
  <si>
    <t>BCS</t>
  </si>
  <si>
    <t>Cargill</t>
  </si>
  <si>
    <t>Olam</t>
  </si>
  <si>
    <t>Natra</t>
  </si>
  <si>
    <t>Plot, Niche, Chocomac, Touton</t>
  </si>
  <si>
    <t>Nederland</t>
  </si>
  <si>
    <t>Theobroma</t>
  </si>
  <si>
    <t>Sucden</t>
  </si>
  <si>
    <t>Touton</t>
  </si>
  <si>
    <t>Usine Ghana 25kMT liquor</t>
  </si>
  <si>
    <t>A&amp;D</t>
  </si>
  <si>
    <t>Baltic</t>
  </si>
  <si>
    <t>Panamir</t>
  </si>
  <si>
    <t>S-Trade</t>
  </si>
  <si>
    <t>Blommer</t>
  </si>
  <si>
    <t>Camill Bloch</t>
  </si>
  <si>
    <t>CQC</t>
  </si>
  <si>
    <t>Franz Hauswirth</t>
  </si>
  <si>
    <t>Guan Chong</t>
  </si>
  <si>
    <t>JB Cocoa</t>
  </si>
  <si>
    <t>Grand Candy</t>
  </si>
  <si>
    <t>Hershey</t>
  </si>
  <si>
    <t>No Ghana</t>
  </si>
  <si>
    <t>Hofer</t>
  </si>
  <si>
    <t>Lubeca</t>
  </si>
  <si>
    <t>ION</t>
  </si>
  <si>
    <t>Itochu</t>
  </si>
  <si>
    <t>Lotte</t>
  </si>
  <si>
    <t>Mars</t>
  </si>
  <si>
    <t>Mondelez</t>
  </si>
  <si>
    <t>Nestlé</t>
  </si>
  <si>
    <t>Puratos</t>
  </si>
  <si>
    <t>Schokinag</t>
  </si>
  <si>
    <t>Starbucks</t>
  </si>
  <si>
    <t>Condima</t>
  </si>
  <si>
    <t>Ghana</t>
  </si>
  <si>
    <t>Plot</t>
  </si>
  <si>
    <t>Niche</t>
  </si>
  <si>
    <t>Wamco</t>
  </si>
  <si>
    <t>Barry</t>
  </si>
  <si>
    <t>Africao / Citrac</t>
  </si>
  <si>
    <t>Beurre / Poudre plus tard</t>
  </si>
  <si>
    <t>3000/mois</t>
  </si>
  <si>
    <t>visité par touton et sucden</t>
  </si>
  <si>
    <t>fat content</t>
  </si>
  <si>
    <t>Counterparty</t>
  </si>
  <si>
    <t>Date</t>
  </si>
  <si>
    <t>Contact</t>
  </si>
  <si>
    <t>Type</t>
  </si>
  <si>
    <t>Buy/Sell</t>
  </si>
  <si>
    <t>Origin</t>
  </si>
  <si>
    <t>Price idea</t>
  </si>
  <si>
    <t>Cover Month</t>
  </si>
  <si>
    <t>Incoterm</t>
  </si>
  <si>
    <t>Volume</t>
  </si>
  <si>
    <t>Shipment</t>
  </si>
  <si>
    <t>Costing</t>
  </si>
  <si>
    <t>FOB Equivalent</t>
  </si>
  <si>
    <t>NY/LDN</t>
  </si>
  <si>
    <t>Counteroffer</t>
  </si>
  <si>
    <t>Contract</t>
  </si>
  <si>
    <t>Comment</t>
  </si>
  <si>
    <t>Sauraj</t>
  </si>
  <si>
    <t>Buy</t>
  </si>
  <si>
    <t>Ecuador</t>
  </si>
  <si>
    <t>N23</t>
  </si>
  <si>
    <t>CIF Jakarta</t>
  </si>
  <si>
    <t>Q1 Q2</t>
  </si>
  <si>
    <t>NY</t>
  </si>
  <si>
    <t>CIF PG</t>
  </si>
  <si>
    <t>Repec</t>
  </si>
  <si>
    <t>Offer</t>
  </si>
  <si>
    <t>Sell</t>
  </si>
  <si>
    <t>FOB</t>
  </si>
  <si>
    <t>Pepe</t>
  </si>
  <si>
    <t>IVC Main</t>
  </si>
  <si>
    <t>K23</t>
  </si>
  <si>
    <t>CIF ASIA</t>
  </si>
  <si>
    <t>Q1</t>
  </si>
  <si>
    <t>See FFA</t>
  </si>
  <si>
    <t>Envoyé</t>
  </si>
  <si>
    <t>Awahus</t>
  </si>
  <si>
    <t>Ali</t>
  </si>
  <si>
    <t>IVC Mid</t>
  </si>
  <si>
    <t>N23 &amp; U23</t>
  </si>
  <si>
    <t>Q2 Q3</t>
  </si>
  <si>
    <t>115 BC</t>
  </si>
  <si>
    <t>Congo/Uganda</t>
  </si>
  <si>
    <t>Low FFA and BC always mbelow 105</t>
  </si>
  <si>
    <t>CCS</t>
  </si>
  <si>
    <t>Gui/lLib</t>
  </si>
  <si>
    <t>Ghazal</t>
  </si>
  <si>
    <t>Gui/Lib</t>
  </si>
  <si>
    <t>Pladis</t>
  </si>
  <si>
    <t>Yuksel</t>
  </si>
  <si>
    <t>IVC MID</t>
  </si>
  <si>
    <t>CNF Istanbul</t>
  </si>
  <si>
    <t>YES</t>
  </si>
  <si>
    <t>See FFA / Counteroffer sent on 16/01 by Augustin / contract concluded 17.01</t>
  </si>
  <si>
    <t>U23</t>
  </si>
  <si>
    <t>See FFA / Counteroffer sent on 16/01 by Augustin</t>
  </si>
  <si>
    <t>GCB</t>
  </si>
  <si>
    <t>Hia</t>
  </si>
  <si>
    <t>C&amp;F Pasir Gudang</t>
  </si>
  <si>
    <t>CAM</t>
  </si>
  <si>
    <t>SBET</t>
  </si>
  <si>
    <t>Serge</t>
  </si>
  <si>
    <t>See vs K instead</t>
  </si>
  <si>
    <t>NATRA</t>
  </si>
  <si>
    <t>Northon</t>
  </si>
  <si>
    <t>K23 &amp; N23 &amp; U23</t>
  </si>
  <si>
    <t>CIF Valencia</t>
  </si>
  <si>
    <t>FFA 2%</t>
  </si>
  <si>
    <t>GBMENTA</t>
  </si>
  <si>
    <t>NG Main</t>
  </si>
  <si>
    <t>Q2</t>
  </si>
  <si>
    <t>OMAS</t>
  </si>
  <si>
    <t>INT</t>
  </si>
  <si>
    <t>Augustin</t>
  </si>
  <si>
    <t>UGANDA / CONGO</t>
  </si>
  <si>
    <t>TOGO</t>
  </si>
  <si>
    <t>S3C</t>
  </si>
  <si>
    <t>Omais</t>
  </si>
  <si>
    <t xml:space="preserve">IVC MAIN </t>
  </si>
  <si>
    <t>No</t>
  </si>
  <si>
    <t xml:space="preserve">105 BC / FFA 2% - RA option - Fevrier </t>
  </si>
  <si>
    <t>Vish</t>
  </si>
  <si>
    <t>Counter offer at 180 over on 17.01 finally decided not to confirm bc of fear of FFA</t>
  </si>
  <si>
    <t>Togo</t>
  </si>
  <si>
    <t>Yes</t>
  </si>
  <si>
    <t>SACC</t>
  </si>
  <si>
    <t>Z23</t>
  </si>
  <si>
    <t>Q4</t>
  </si>
  <si>
    <t>Q2/Q3</t>
  </si>
  <si>
    <t>Bid firm until COB 17.01</t>
  </si>
  <si>
    <t>Omeis</t>
  </si>
  <si>
    <t>FUCHS</t>
  </si>
  <si>
    <t xml:space="preserve">Tobias </t>
  </si>
  <si>
    <t>GHANA</t>
  </si>
  <si>
    <t>FCA Antwerp</t>
  </si>
  <si>
    <t>Bid around 350 but need to see if need</t>
  </si>
  <si>
    <t>Edouard</t>
  </si>
  <si>
    <t>IVC MID CROP</t>
  </si>
  <si>
    <t>Jules answered not in the maket on 18/01</t>
  </si>
  <si>
    <t>CIF PASIR GUDANG</t>
  </si>
  <si>
    <t>Max 105 bean count / Jules answered not in the maket on 18/01</t>
  </si>
  <si>
    <t>Jason - NICK</t>
  </si>
  <si>
    <t>160/170</t>
  </si>
  <si>
    <t>CNF SURABAYA</t>
  </si>
  <si>
    <t xml:space="preserve">FEB TO MAY </t>
  </si>
  <si>
    <t xml:space="preserve">IVC </t>
  </si>
  <si>
    <t>Harshit</t>
  </si>
  <si>
    <t>C&amp;F AMSTERDAM</t>
  </si>
  <si>
    <t>Q1+Q2</t>
  </si>
  <si>
    <t>170 vs N23</t>
  </si>
  <si>
    <t xml:space="preserve">We agreed to 170 vs K23 o 200 vs N23 wax 105 bean count, </t>
  </si>
  <si>
    <t>Q3</t>
  </si>
  <si>
    <t>IVC MAIN</t>
  </si>
  <si>
    <t>FOB IVC</t>
  </si>
  <si>
    <t xml:space="preserve">Barry </t>
  </si>
  <si>
    <t>27/02/2023</t>
  </si>
  <si>
    <t>Murali</t>
  </si>
  <si>
    <t>CIF UK</t>
  </si>
  <si>
    <t xml:space="preserve">Plus LID and Organic at USD 600 </t>
  </si>
  <si>
    <t>Harry</t>
  </si>
  <si>
    <t>XXX</t>
  </si>
  <si>
    <t>Wataru</t>
  </si>
  <si>
    <t>FOB GH</t>
  </si>
  <si>
    <t>OLAM</t>
  </si>
  <si>
    <t>Fortunare</t>
  </si>
  <si>
    <t>U23 to U24</t>
  </si>
  <si>
    <t>CIF Phili</t>
  </si>
  <si>
    <t xml:space="preserve">Arb Incl at USD 265 / wants 100 mt per month </t>
  </si>
  <si>
    <t xml:space="preserve">Blommer </t>
  </si>
  <si>
    <t>H23</t>
  </si>
  <si>
    <t>In Store Phili</t>
  </si>
  <si>
    <t xml:space="preserve">Arb Incl at USD 265 </t>
  </si>
  <si>
    <t>Q4 - Q1</t>
  </si>
  <si>
    <t xml:space="preserve">GH MAIN </t>
  </si>
  <si>
    <t>Maquita</t>
  </si>
  <si>
    <t>March /April</t>
  </si>
  <si>
    <t>Camsaexport</t>
  </si>
  <si>
    <t>Panchana</t>
  </si>
  <si>
    <t>Aug/Nov</t>
  </si>
  <si>
    <t xml:space="preserve">Morizam </t>
  </si>
  <si>
    <t>Ulbiped</t>
  </si>
  <si>
    <t>Ampuero</t>
  </si>
  <si>
    <t>Joerbry</t>
  </si>
  <si>
    <t>PT BUMI</t>
  </si>
  <si>
    <t>Sie Kai</t>
  </si>
  <si>
    <t>JB</t>
  </si>
  <si>
    <t>Max</t>
  </si>
  <si>
    <t>Baronie</t>
  </si>
  <si>
    <t>Loic</t>
  </si>
  <si>
    <t>Pedro</t>
  </si>
  <si>
    <t>Uganda / Congo</t>
  </si>
  <si>
    <t>CIF Barcelona</t>
  </si>
  <si>
    <t>London</t>
  </si>
  <si>
    <t>Counter offer at 185</t>
  </si>
  <si>
    <t>Brendon</t>
  </si>
  <si>
    <t>Uganda</t>
  </si>
  <si>
    <t xml:space="preserve">U23 </t>
  </si>
  <si>
    <t>Thomas</t>
  </si>
  <si>
    <t>In Store Antwep</t>
  </si>
  <si>
    <t>Chocolate Austria</t>
  </si>
  <si>
    <t>peter</t>
  </si>
  <si>
    <t>GH</t>
  </si>
  <si>
    <t>DDP KITTSEE</t>
  </si>
  <si>
    <t>outrigh price of ( EUR 2014 + 700 ) / 0.875 = EUR 3101</t>
  </si>
  <si>
    <t xml:space="preserve">OLAM </t>
  </si>
  <si>
    <t>CNF AMS</t>
  </si>
  <si>
    <t>H24</t>
  </si>
  <si>
    <t>PLADIS</t>
  </si>
  <si>
    <t xml:space="preserve">Yuksel </t>
  </si>
  <si>
    <t>CNF FO / LO Ambarli</t>
  </si>
  <si>
    <t>Target -70+LID if CFR FO</t>
  </si>
  <si>
    <t>SOCODENI</t>
  </si>
  <si>
    <t>Samir</t>
  </si>
  <si>
    <t>Mahmoud</t>
  </si>
  <si>
    <t>VISH</t>
  </si>
  <si>
    <t>Nigeria Main</t>
  </si>
  <si>
    <t>Stock instore a vendre</t>
  </si>
  <si>
    <t>Inventory Number</t>
  </si>
  <si>
    <t>Warehouse</t>
  </si>
  <si>
    <t>Condition</t>
  </si>
  <si>
    <t>Valo Instore Conv</t>
  </si>
  <si>
    <t>Madagascar</t>
  </si>
  <si>
    <t>TNR0146639</t>
  </si>
  <si>
    <t>Steinnweg Amsterdam</t>
  </si>
  <si>
    <t>Sound Full</t>
  </si>
  <si>
    <t>6486707-A</t>
  </si>
  <si>
    <t xml:space="preserve">Plan call / meeting : Starbucks + Murali </t>
  </si>
  <si>
    <t>Peru</t>
  </si>
  <si>
    <t>6536182</t>
  </si>
  <si>
    <t>v</t>
  </si>
  <si>
    <t>Uganda IP</t>
  </si>
  <si>
    <t>6698714</t>
  </si>
  <si>
    <t>BLOMMER</t>
  </si>
  <si>
    <t>Ivory Coast IP</t>
  </si>
  <si>
    <t>6563595</t>
  </si>
  <si>
    <t>A allouer conre F&amp;H 22/23?</t>
  </si>
  <si>
    <t>6653553</t>
  </si>
  <si>
    <t>Ivory Coast</t>
  </si>
  <si>
    <t>6589166</t>
  </si>
  <si>
    <t xml:space="preserve">NOTE - RA remeber to add if price incl in the price of not / Ligne certification avec les , pur bon format </t>
  </si>
  <si>
    <t>Commodity Center Antwerp</t>
  </si>
  <si>
    <t>To be checked where it goes</t>
  </si>
  <si>
    <t>Une fois premium ajouté cmme surcharge car fx fixé ajouter dans le costing =&gt; RA purchase parity comme cout negatiff qui va diminuer prix achat</t>
  </si>
  <si>
    <t xml:space="preserve">RA =&gt; RA MASTER POSITION =&gt; Aouter contrat ahcat / vente pour mettre a jour fichier et credits </t>
  </si>
  <si>
    <t>Sierra Leone</t>
  </si>
  <si>
    <t xml:space="preserve">Colossus = Discuter des prix prov </t>
  </si>
  <si>
    <t>Offre Baronie</t>
  </si>
  <si>
    <t>GH Q1 vs K23</t>
  </si>
  <si>
    <t>GH Q2 vs N23</t>
  </si>
  <si>
    <t>GH Q3 vs U23</t>
  </si>
  <si>
    <t>Diff vs H23</t>
  </si>
  <si>
    <t>Margin</t>
  </si>
  <si>
    <t>Carry cost</t>
  </si>
  <si>
    <t xml:space="preserve">Switch </t>
  </si>
  <si>
    <t xml:space="preserve">Offer 1 GH MAIN FCA </t>
  </si>
  <si>
    <t xml:space="preserve">Closed at GH MAIN FCA </t>
  </si>
  <si>
    <t>IVC Q1 vs K23</t>
  </si>
  <si>
    <t>IVC Q2 vs N23</t>
  </si>
  <si>
    <t>IVC Q3 vs U23</t>
  </si>
  <si>
    <t xml:space="preserve">Offer IVC MAIN FCA </t>
  </si>
  <si>
    <t xml:space="preserve">FT Premium will be added separately at prevailing rate </t>
  </si>
  <si>
    <t>Marge / MT</t>
  </si>
  <si>
    <t>PNL</t>
  </si>
  <si>
    <t xml:space="preserve">PNL TOTAL </t>
  </si>
  <si>
    <t>Marge U vs U</t>
  </si>
  <si>
    <t xml:space="preserve">Marge N vs U </t>
  </si>
  <si>
    <t>Average</t>
  </si>
  <si>
    <t>Market Map</t>
  </si>
  <si>
    <t>Certif</t>
  </si>
  <si>
    <t>Fournisseur</t>
  </si>
  <si>
    <t>Client</t>
  </si>
  <si>
    <t>Conventionel</t>
  </si>
  <si>
    <t>ATW</t>
  </si>
  <si>
    <t>Cargill BV</t>
  </si>
  <si>
    <t>C&amp;F Amsterdam</t>
  </si>
  <si>
    <t>CAD trust</t>
  </si>
  <si>
    <t>NLWLQ</t>
  </si>
  <si>
    <t>Nigeria</t>
  </si>
  <si>
    <t>Bahari</t>
  </si>
  <si>
    <t>Cargill Malaysia</t>
  </si>
  <si>
    <t>C&amp;F Surabaya</t>
  </si>
  <si>
    <t>Cocolomex</t>
  </si>
  <si>
    <t>Olam BV</t>
  </si>
  <si>
    <t>CIF Amsterdam</t>
  </si>
  <si>
    <t>Guinee</t>
  </si>
  <si>
    <t>Akuna</t>
  </si>
  <si>
    <t>Olam SGP</t>
  </si>
  <si>
    <t>CIF Singapore</t>
  </si>
  <si>
    <t>Omas</t>
  </si>
  <si>
    <t>SF Program vs Copy</t>
  </si>
  <si>
    <t>Congo</t>
  </si>
  <si>
    <t>Agmas</t>
  </si>
  <si>
    <t>CIF PTP</t>
  </si>
  <si>
    <t>Payment Copy</t>
  </si>
  <si>
    <t>Collossus</t>
  </si>
  <si>
    <t>Barry Callebaut Sourcing</t>
  </si>
  <si>
    <t>CIF any port</t>
  </si>
  <si>
    <t>Liberia</t>
  </si>
  <si>
    <t>Homeland</t>
  </si>
  <si>
    <t>Cameroun</t>
  </si>
  <si>
    <t>Vink</t>
  </si>
  <si>
    <t>CAD trust @60 days</t>
  </si>
  <si>
    <t>Afex</t>
  </si>
  <si>
    <t>ICAM</t>
  </si>
  <si>
    <t>FCA Neurope</t>
  </si>
  <si>
    <t>Against Release</t>
  </si>
  <si>
    <t>WW Q on sample</t>
  </si>
  <si>
    <t>SAP Guniee</t>
  </si>
  <si>
    <t>Yildiz</t>
  </si>
  <si>
    <t>CIF Ambarli</t>
  </si>
  <si>
    <t>CAD Trust 98%</t>
  </si>
  <si>
    <t>Maria</t>
  </si>
  <si>
    <t>Sonit</t>
  </si>
  <si>
    <t>Pacific</t>
  </si>
  <si>
    <t>Cameroots</t>
  </si>
  <si>
    <t>Organic</t>
  </si>
  <si>
    <t>CIF Antwerp</t>
  </si>
  <si>
    <t>CAD trust 80/20</t>
  </si>
  <si>
    <t xml:space="preserve">ICAM </t>
  </si>
  <si>
    <t>Tradin</t>
  </si>
  <si>
    <t>Fairtrade Organic</t>
  </si>
  <si>
    <t>RA Organic</t>
  </si>
  <si>
    <t>Côte d'Ivoire</t>
  </si>
  <si>
    <t>Rainforest Mass Balance</t>
  </si>
  <si>
    <t>Fairtrade Mass Balance</t>
  </si>
  <si>
    <t>SOCAT</t>
  </si>
  <si>
    <t>AWAHUS</t>
  </si>
  <si>
    <t>SOPLAD</t>
  </si>
  <si>
    <t>CAP</t>
  </si>
  <si>
    <t>KINEDEN</t>
  </si>
  <si>
    <t>NLWSQ</t>
  </si>
  <si>
    <t>ECOOKIM</t>
  </si>
  <si>
    <t>SOCAK</t>
  </si>
  <si>
    <t>QTI</t>
  </si>
  <si>
    <t>EXW Philly</t>
  </si>
  <si>
    <t>WWLQ</t>
  </si>
  <si>
    <t>CABF</t>
  </si>
  <si>
    <t>Fuchs &amp; Hoffmann</t>
  </si>
  <si>
    <t>ECPAD</t>
  </si>
  <si>
    <t>Copy Doc</t>
  </si>
  <si>
    <t>NSWSQ</t>
  </si>
  <si>
    <t>Domori</t>
  </si>
  <si>
    <t>CAD Trust</t>
  </si>
  <si>
    <t>NSW Q on sample</t>
  </si>
  <si>
    <t>Manner</t>
  </si>
  <si>
    <t>DDP Vienna</t>
  </si>
  <si>
    <t>Against Delivery</t>
  </si>
  <si>
    <t>Prospect</t>
  </si>
  <si>
    <t>Stollwerck</t>
  </si>
  <si>
    <t>Fortunare / UCP</t>
  </si>
  <si>
    <t>CIF Philly</t>
  </si>
  <si>
    <t>30 days after vessel arrival</t>
  </si>
  <si>
    <t xml:space="preserve">DDP </t>
  </si>
  <si>
    <t>ION SA</t>
  </si>
  <si>
    <t>CIF Piraeus from Neurope port</t>
  </si>
  <si>
    <t>CIF Tallinn</t>
  </si>
  <si>
    <t>Fairtrade VPT</t>
  </si>
  <si>
    <t>Ocean</t>
  </si>
  <si>
    <t>Tony's Chocolonely via BCS</t>
  </si>
  <si>
    <t>Ecookim</t>
  </si>
  <si>
    <t>Halba</t>
  </si>
  <si>
    <t>RA IP</t>
  </si>
  <si>
    <t>Ferrero</t>
  </si>
  <si>
    <t xml:space="preserve">Against Release </t>
  </si>
  <si>
    <t>Bahlsen</t>
  </si>
  <si>
    <t>FCA Hamburg</t>
  </si>
  <si>
    <t>On hold at the moment</t>
  </si>
  <si>
    <t>A definir</t>
  </si>
  <si>
    <t>Project Cavally - Open book - A discuter si ca va en direct ou via 3rd party processor (GCB cette année)</t>
  </si>
  <si>
    <t>Divers</t>
  </si>
  <si>
    <t>Villars</t>
  </si>
  <si>
    <t>DDP Fribourg</t>
  </si>
  <si>
    <t>45 days after delivery</t>
  </si>
  <si>
    <t>Loading weight &amp; landed Q</t>
  </si>
  <si>
    <t>Rausch</t>
  </si>
  <si>
    <t>Ritter Sport</t>
  </si>
  <si>
    <t>Storck</t>
  </si>
  <si>
    <t>Lindt</t>
  </si>
  <si>
    <t>BIO</t>
  </si>
  <si>
    <t>Dr Bronners via Felchlin</t>
  </si>
  <si>
    <t xml:space="preserve">Ocean </t>
  </si>
  <si>
    <t>DIF Antwerp</t>
  </si>
  <si>
    <t>CAD Trust 80/20</t>
  </si>
  <si>
    <t>Altromercato</t>
  </si>
  <si>
    <t>Blondell</t>
  </si>
  <si>
    <t>GBP/MT</t>
  </si>
  <si>
    <t>USDUGX</t>
  </si>
  <si>
    <t>DIFF MAX:</t>
  </si>
  <si>
    <t>formule en C1:</t>
  </si>
  <si>
    <t>=INDEX(LdnPrice;EQUIV(A1;LdnDelivery;0);EQUIV(B1;LdnTitles;0))</t>
  </si>
  <si>
    <t>USDGBP</t>
  </si>
  <si>
    <t>GBPEUR</t>
  </si>
  <si>
    <t>EURCFA</t>
  </si>
  <si>
    <t xml:space="preserve"> </t>
  </si>
  <si>
    <t>USDSLL</t>
  </si>
  <si>
    <t>FIX PRICE</t>
  </si>
  <si>
    <t>FX Calc</t>
  </si>
  <si>
    <t>Kampala</t>
  </si>
  <si>
    <t>USD/MT</t>
  </si>
  <si>
    <t>MT</t>
  </si>
  <si>
    <t>Beni</t>
  </si>
  <si>
    <t>Lomé</t>
  </si>
  <si>
    <t>CFA/KG</t>
  </si>
  <si>
    <t>Kenema</t>
  </si>
  <si>
    <t>Price</t>
  </si>
  <si>
    <t>FOB Buloba</t>
  </si>
  <si>
    <t>Transf Price</t>
  </si>
  <si>
    <t>FOB Kampala</t>
  </si>
  <si>
    <t>FOB Lomé</t>
  </si>
  <si>
    <t>FOB Freetown</t>
  </si>
  <si>
    <t>VS Prix Ref</t>
  </si>
  <si>
    <t>Buy USDGBP</t>
  </si>
  <si>
    <t>Buy EURGBP</t>
  </si>
  <si>
    <t>COSTINGS</t>
  </si>
  <si>
    <t>Average container per BL</t>
  </si>
  <si>
    <t>Bags per MT</t>
  </si>
  <si>
    <t>Average weight per TC</t>
  </si>
  <si>
    <t>Costs Items</t>
  </si>
  <si>
    <t>Buying Station</t>
  </si>
  <si>
    <t>Bundibudjo</t>
  </si>
  <si>
    <t>Bunia</t>
  </si>
  <si>
    <t>Kasindi</t>
  </si>
  <si>
    <t>UGX/MT</t>
  </si>
  <si>
    <t>SLL/MT</t>
  </si>
  <si>
    <t>Motorbike hire (2)</t>
  </si>
  <si>
    <t>Total casuals</t>
  </si>
  <si>
    <t>Main d'œuvre</t>
  </si>
  <si>
    <t>Commission buying officer</t>
  </si>
  <si>
    <t>mt</t>
  </si>
  <si>
    <t>Motorbike Fuel (2)</t>
  </si>
  <si>
    <t>Jute bags</t>
  </si>
  <si>
    <t>Sacs export</t>
  </si>
  <si>
    <t>Bonus cooperative end season</t>
  </si>
  <si>
    <t>Motorbike rider fee</t>
  </si>
  <si>
    <t>Forwarding costs</t>
  </si>
  <si>
    <t>Certificat d'origine</t>
  </si>
  <si>
    <t>Contingency commissions, transport to whse etc re farmgate purchase</t>
  </si>
  <si>
    <t>Truck hire a day</t>
  </si>
  <si>
    <t>QP-134049.01</t>
  </si>
  <si>
    <t>Dons et pourboires</t>
  </si>
  <si>
    <t>Frais de retrait BL</t>
  </si>
  <si>
    <t>CFA/TC</t>
  </si>
  <si>
    <t>Handling into whse</t>
  </si>
  <si>
    <t>per bag</t>
  </si>
  <si>
    <t>Truck fuel</t>
  </si>
  <si>
    <t>ONAPAC Tax</t>
  </si>
  <si>
    <t>Frais matériel habillage et Dry Bags</t>
  </si>
  <si>
    <t>Bush bags</t>
  </si>
  <si>
    <t>Turn men for loading cocoa (2)</t>
  </si>
  <si>
    <t>DGDA Tax (Seguce)</t>
  </si>
  <si>
    <t>Fumigation</t>
  </si>
  <si>
    <t>Collection cost (loading, etc to Kenema whse)</t>
  </si>
  <si>
    <t>Airtime</t>
  </si>
  <si>
    <t>Tax</t>
  </si>
  <si>
    <t>Taxe sur vente</t>
  </si>
  <si>
    <t>Transport cost communities to Kenema whse</t>
  </si>
  <si>
    <t>Rent stores (2)</t>
  </si>
  <si>
    <t>Other tax</t>
  </si>
  <si>
    <t>USD/BL</t>
  </si>
  <si>
    <t>Taxe CCFCC</t>
  </si>
  <si>
    <t>Insurance</t>
  </si>
  <si>
    <t>Salary Agents (2)</t>
  </si>
  <si>
    <t>Transport to Kampala</t>
  </si>
  <si>
    <t>Perte de poids</t>
  </si>
  <si>
    <t>Wt loss sorting, cleaning</t>
  </si>
  <si>
    <t xml:space="preserve">Offloading, weighing, re-bagging, stacking </t>
  </si>
  <si>
    <t>Finance costs paid to local banks</t>
  </si>
  <si>
    <t>Transit mise à FOB</t>
  </si>
  <si>
    <t>Pre-finance bush cocoa</t>
  </si>
  <si>
    <t>days</t>
  </si>
  <si>
    <t xml:space="preserve">Loading truck </t>
  </si>
  <si>
    <t>Delivered Kampala to FOT RFS Kampala (DAMCO)</t>
  </si>
  <si>
    <t>USD/TC</t>
  </si>
  <si>
    <t>Grainpro</t>
  </si>
  <si>
    <t>District/city permits</t>
  </si>
  <si>
    <t>Transport to Buloba</t>
  </si>
  <si>
    <t>Container storage charge Kampala (DAMCO) - 8 days</t>
  </si>
  <si>
    <t>Financement</t>
  </si>
  <si>
    <t>Evacuation permit PMB</t>
  </si>
  <si>
    <t xml:space="preserve">Truck Escort </t>
  </si>
  <si>
    <t>ATW Operation</t>
  </si>
  <si>
    <t>Taxe sur le Chiffre d'Affaire</t>
  </si>
  <si>
    <t>Other (sorting, cut test)</t>
  </si>
  <si>
    <t>Unforeseen</t>
  </si>
  <si>
    <t>TOTAL FOB LOME</t>
  </si>
  <si>
    <t>Finance upcountry till del'd Freetown</t>
  </si>
  <si>
    <t>Tax on casuals</t>
  </si>
  <si>
    <t>Finance</t>
  </si>
  <si>
    <t>Transport from Kenema to Freetown</t>
  </si>
  <si>
    <t>Dressing</t>
  </si>
  <si>
    <t>Weight loss warehouse</t>
  </si>
  <si>
    <t>Overheads &amp; Margin</t>
  </si>
  <si>
    <t>Other</t>
  </si>
  <si>
    <t>Courier Charges</t>
  </si>
  <si>
    <t xml:space="preserve">Weight loss warehouse transloading </t>
  </si>
  <si>
    <t>Annual Tonnage Budgeted</t>
  </si>
  <si>
    <t>FOB charges incl THC origin and PMB tax, quality, etc incl transport from Kenema</t>
  </si>
  <si>
    <t>/40' container</t>
  </si>
  <si>
    <t>Dry Bags</t>
  </si>
  <si>
    <t>TOTAL FOT KAMPALA</t>
  </si>
  <si>
    <t>Overheads</t>
  </si>
  <si>
    <t>New export bags</t>
  </si>
  <si>
    <t>Finance till FOB</t>
  </si>
  <si>
    <t>PP Bags</t>
  </si>
  <si>
    <t>BL fee</t>
  </si>
  <si>
    <t>TOTAL COST</t>
  </si>
  <si>
    <t>TOTAL FOB Freetown</t>
  </si>
  <si>
    <t>VGM fees</t>
  </si>
  <si>
    <t>THC</t>
  </si>
  <si>
    <t>TOTAL FOB KAMPALA</t>
  </si>
  <si>
    <t>Weight loss warehouse Kampala</t>
  </si>
  <si>
    <t>TOTAL FOB BULOBA</t>
  </si>
  <si>
    <t>Valid?</t>
  </si>
  <si>
    <t>List of POL</t>
  </si>
  <si>
    <t>List of POD</t>
  </si>
  <si>
    <t>Bulk</t>
  </si>
  <si>
    <t>NIG</t>
  </si>
  <si>
    <t>SL</t>
  </si>
  <si>
    <t>UGA/DRC</t>
  </si>
  <si>
    <t>ECU</t>
  </si>
  <si>
    <t>Grain Pro 40'</t>
  </si>
  <si>
    <t>COMMODITY CENTRE AMST</t>
  </si>
  <si>
    <t>COTTERELL AMST</t>
  </si>
  <si>
    <t>COMMODITY CENTRE ANTW</t>
  </si>
  <si>
    <t>KTN ANTWERP</t>
  </si>
  <si>
    <t>CWT ANTWERP</t>
  </si>
  <si>
    <t>VOLLERS ANTWERP</t>
  </si>
  <si>
    <t>DURME NATIE ANTWERP</t>
  </si>
  <si>
    <t>COMMODITY CENTRE UK FOR ICE</t>
  </si>
  <si>
    <t>VOLLERS HAMBURG</t>
  </si>
  <si>
    <t>COTTERELL HAMBURG</t>
  </si>
  <si>
    <t>QUAST &amp; CONS HAMBURG</t>
  </si>
  <si>
    <t>FERRERO</t>
  </si>
  <si>
    <t>VILLARS</t>
  </si>
  <si>
    <t>GRAND CANDY</t>
  </si>
  <si>
    <t>DDS</t>
  </si>
  <si>
    <t>NONE</t>
  </si>
  <si>
    <t>DEKKER</t>
  </si>
  <si>
    <t>PIETERBON</t>
  </si>
  <si>
    <t>COTTERELL</t>
  </si>
  <si>
    <t>HAMBURG</t>
  </si>
  <si>
    <t>Per 20' Container</t>
  </si>
  <si>
    <t>Per MT</t>
  </si>
  <si>
    <t>Per Week</t>
  </si>
  <si>
    <t>Per Pallet</t>
  </si>
  <si>
    <t>Per Sample</t>
  </si>
  <si>
    <t>Per Analysis</t>
  </si>
  <si>
    <t>Per Sending</t>
  </si>
  <si>
    <t>Per Doc</t>
  </si>
  <si>
    <t>When Applicable</t>
  </si>
  <si>
    <t>PIETERBON /MT</t>
  </si>
  <si>
    <t>COTTERELL /MT</t>
  </si>
  <si>
    <t>SERVICE PROVIDER</t>
  </si>
  <si>
    <t>RATE</t>
  </si>
  <si>
    <t>STEINWEG</t>
  </si>
  <si>
    <t>KITTSEE</t>
  </si>
  <si>
    <t>INVERNESS</t>
  </si>
  <si>
    <t>ANTWERP</t>
  </si>
  <si>
    <t>PIREAUS</t>
  </si>
  <si>
    <t>ZICHLEN</t>
  </si>
  <si>
    <t>MANNHEIM</t>
  </si>
  <si>
    <t>GUSE</t>
  </si>
  <si>
    <t>HOFER</t>
  </si>
  <si>
    <t>TALLINN</t>
  </si>
  <si>
    <t>BARCELONA</t>
  </si>
  <si>
    <t>BONN</t>
  </si>
  <si>
    <t>Origin Agent</t>
  </si>
  <si>
    <t>Detination Agent</t>
  </si>
  <si>
    <t>Marine Insurance</t>
  </si>
  <si>
    <t>Jose Ampueror</t>
  </si>
  <si>
    <t>Shirley</t>
  </si>
  <si>
    <t>Muyiwa</t>
  </si>
  <si>
    <t>HCCO</t>
  </si>
  <si>
    <t>Bags</t>
  </si>
  <si>
    <t>HCCO Bahlsen</t>
  </si>
  <si>
    <t>Subrogation</t>
  </si>
  <si>
    <t>HCCO Yildiz</t>
  </si>
  <si>
    <t>HCCO Jaqston</t>
  </si>
  <si>
    <t>Panos</t>
  </si>
  <si>
    <t>Trusty</t>
  </si>
  <si>
    <t>Delivery</t>
  </si>
  <si>
    <t>Net Change</t>
  </si>
  <si>
    <t>Ask</t>
  </si>
  <si>
    <t>Low</t>
  </si>
  <si>
    <t>High</t>
  </si>
  <si>
    <t>Open</t>
  </si>
  <si>
    <t>Expiration</t>
  </si>
  <si>
    <t>ARBS</t>
  </si>
  <si>
    <t>C 1!-ICE</t>
  </si>
  <si>
    <t>CC 1!</t>
  </si>
  <si>
    <t>Jul'24</t>
  </si>
  <si>
    <t>C 2!-ICE</t>
  </si>
  <si>
    <t>CC 2!</t>
  </si>
  <si>
    <t>Sep'24</t>
  </si>
  <si>
    <t>C 3!-ICE</t>
  </si>
  <si>
    <t>CC 3!</t>
  </si>
  <si>
    <t>C 4!-ICE</t>
  </si>
  <si>
    <t>CC 4!</t>
  </si>
  <si>
    <t>C 5!-ICE</t>
  </si>
  <si>
    <t>CC 5!</t>
  </si>
  <si>
    <t>May'25</t>
  </si>
  <si>
    <t>C 6!-ICE</t>
  </si>
  <si>
    <t>CC 6!</t>
  </si>
  <si>
    <t>Jul'25</t>
  </si>
  <si>
    <t>C 7!-ICE</t>
  </si>
  <si>
    <t>CC 7!</t>
  </si>
  <si>
    <t>Sep'25</t>
  </si>
  <si>
    <t>C 8!-ICE</t>
  </si>
  <si>
    <t>CC 8!</t>
  </si>
  <si>
    <t>C 9!-ICE</t>
  </si>
  <si>
    <t>CC 9!</t>
  </si>
  <si>
    <t>Mar'26</t>
  </si>
  <si>
    <t>C 10!-ICE</t>
  </si>
  <si>
    <t>CC 10!</t>
  </si>
  <si>
    <t>May'26</t>
  </si>
  <si>
    <t>SpreadList</t>
  </si>
  <si>
    <t>C 24N:C24U-ICE</t>
  </si>
  <si>
    <t>CC N24:CCU24</t>
  </si>
  <si>
    <t>C 24N:C24Z-ICE</t>
  </si>
  <si>
    <t>CC N24:CCZ24</t>
  </si>
  <si>
    <t>CC N24:CCH25</t>
  </si>
  <si>
    <t>C 24N:C25K-ICE</t>
  </si>
  <si>
    <t>CC N24:CCK25</t>
  </si>
  <si>
    <t>C 24N:C25N-ICE</t>
  </si>
  <si>
    <t>CC N24:CCN25</t>
  </si>
  <si>
    <t>C 24U:C24Z-ICE</t>
  </si>
  <si>
    <t>CC U24:CCZ24</t>
  </si>
  <si>
    <t>C 24U:C25H-ICE</t>
  </si>
  <si>
    <t>CC U24:CCH25</t>
  </si>
  <si>
    <t>C 24U:C25K-ICE</t>
  </si>
  <si>
    <t>CC U24:CCK25</t>
  </si>
  <si>
    <t>C 24U:C25N-ICE</t>
  </si>
  <si>
    <t>CC U24:CCN25</t>
  </si>
  <si>
    <t>C 24U:C25U-ICE</t>
  </si>
  <si>
    <t>CC U24:CCU25</t>
  </si>
  <si>
    <t>CC Z24:CCH25</t>
  </si>
  <si>
    <t>C 24Z:C25K-ICE</t>
  </si>
  <si>
    <t>CC Z24:CCK25</t>
  </si>
  <si>
    <t>C 24Z:C25N-ICE</t>
  </si>
  <si>
    <t>CC Z24:CCN25</t>
  </si>
  <si>
    <t>C 24Z:C25U-ICE</t>
  </si>
  <si>
    <t>CC Z24:CCU25</t>
  </si>
  <si>
    <t>C 24Z:C25Z-ICE</t>
  </si>
  <si>
    <t>CC Z24:CCZ25</t>
  </si>
  <si>
    <t>C 25H:C25K-ICE</t>
  </si>
  <si>
    <t>CC H25:CCK25</t>
  </si>
  <si>
    <t>C 25H:C25N-ICE</t>
  </si>
  <si>
    <t>CC H25:CCN25</t>
  </si>
  <si>
    <t>C 25H:C25U-ICE</t>
  </si>
  <si>
    <t>CC H25:CCU25</t>
  </si>
  <si>
    <t>C 25H:C25Z-ICE</t>
  </si>
  <si>
    <t>CC H25:CCZ25</t>
  </si>
  <si>
    <t>C 25K:C25N-ICE</t>
  </si>
  <si>
    <t>CC K25:CCN25</t>
  </si>
  <si>
    <t>C 25K-C25U-ICE</t>
  </si>
  <si>
    <t>CC K25:CCU25</t>
  </si>
  <si>
    <t>C 25K-C25Z-ICE</t>
  </si>
  <si>
    <t>CC K25:CCZ25</t>
  </si>
  <si>
    <t>EUR@FXP A0-FX</t>
  </si>
  <si>
    <t>GBP@FXP A0-FX</t>
  </si>
  <si>
    <t>EURGBP@FXP A0-FX</t>
  </si>
  <si>
    <t>CHF@FXP A0-FX</t>
  </si>
  <si>
    <t>GBPCHF@FXP A0-FX</t>
  </si>
  <si>
    <t>EURCHF@FXP A0-FX</t>
  </si>
  <si>
    <t>EUR@FXP OA1-FX</t>
  </si>
  <si>
    <t>GBP@FXP OA1-FX</t>
  </si>
  <si>
    <t>EURGBP@FXP OA1-FX</t>
  </si>
  <si>
    <t>CHF@FXP OA1-FX</t>
  </si>
  <si>
    <t>GBPCHF@FXP OA1-FX</t>
  </si>
  <si>
    <t>EURCHF@FXP OA1-FX</t>
  </si>
  <si>
    <t>EUR@FXP OA2-FX</t>
  </si>
  <si>
    <t>GBP@FXP OA2-FX</t>
  </si>
  <si>
    <t>EURGBP@FXP OA2-FX</t>
  </si>
  <si>
    <t>CHF@FXP OA2-FX</t>
  </si>
  <si>
    <t>GBPCHF@FXP OA2-FX</t>
  </si>
  <si>
    <t>EURCHF@FXP OA2-FX</t>
  </si>
  <si>
    <t>EUR@FXP OA3-FX</t>
  </si>
  <si>
    <t>GBP@FXP OA3-FX</t>
  </si>
  <si>
    <t>EURGBP@FXP OA3-FX</t>
  </si>
  <si>
    <t>CHF@FXP OA3-FX</t>
  </si>
  <si>
    <t>GBPCHF@FXP OA3-FX</t>
  </si>
  <si>
    <t>EURCHF@FXP OA3-FX</t>
  </si>
  <si>
    <t>EUR@FXP OM1-FX</t>
  </si>
  <si>
    <t>GBP@FXP OM1-FX</t>
  </si>
  <si>
    <t>EURGBP@FXP OM1-FX</t>
  </si>
  <si>
    <t>CHF@FXP OM1-FX</t>
  </si>
  <si>
    <t>GBPCHF@FXP OM1-FX</t>
  </si>
  <si>
    <t>EURCHF@FXP OM1-FX</t>
  </si>
  <si>
    <t>EUR@FXP OM2-FX</t>
  </si>
  <si>
    <t>GBP@FXP OM2-FX</t>
  </si>
  <si>
    <t>EURGBP@FXP OM2-FX</t>
  </si>
  <si>
    <t>CHF@FXP OM2-FX</t>
  </si>
  <si>
    <t>GBPCHF@FXP OM2-FX</t>
  </si>
  <si>
    <t>EURCHF@FXP OM2-FX</t>
  </si>
  <si>
    <t>EUR@FXP OM3-FX</t>
  </si>
  <si>
    <t>GBP@FXP OM3-FX</t>
  </si>
  <si>
    <t>EURGBP@FXP OM3-FX</t>
  </si>
  <si>
    <t>CHF@FXP OM3-FX</t>
  </si>
  <si>
    <t>GBPCHF@FXP OM3-FX</t>
  </si>
  <si>
    <t>EURCHF@FXP OM3-FX</t>
  </si>
  <si>
    <t>EUR@FXP OM4-FX</t>
  </si>
  <si>
    <t>GBP@FXP OM4-FX</t>
  </si>
  <si>
    <t>EURGBP@FXP OM4-FX</t>
  </si>
  <si>
    <t>CHF@FXP OM4-FX</t>
  </si>
  <si>
    <t>GBPCHF@FXP OM4-FX</t>
  </si>
  <si>
    <t>EURCHF@FXP OM4-FX</t>
  </si>
  <si>
    <t>EUR@FXP OM5-FX</t>
  </si>
  <si>
    <t>GBP@FXP OM5-FX</t>
  </si>
  <si>
    <t>EURGBP@FXP OM5-FX</t>
  </si>
  <si>
    <t>CHF@FXP OM5-FX</t>
  </si>
  <si>
    <t>GBPCHF@FXP OM5-FX</t>
  </si>
  <si>
    <t>EURCHF@FXP OM5-FX</t>
  </si>
  <si>
    <t>EUR@FXP OM6-FX</t>
  </si>
  <si>
    <t>GBP@FXP OM6-FX</t>
  </si>
  <si>
    <t>EURGBP@FXP OM6-FX</t>
  </si>
  <si>
    <t>CHF@FXP OM6-FX</t>
  </si>
  <si>
    <t>GBPCHF@FXP OM6-FX</t>
  </si>
  <si>
    <t>EURCHF@FXP OM6-FX</t>
  </si>
  <si>
    <t>EUR@FXP OM7-FX</t>
  </si>
  <si>
    <t>GBP@FXP OM7-FX</t>
  </si>
  <si>
    <t>EURGBP@FXP OM7-FX</t>
  </si>
  <si>
    <t>CHF@FXP OM7-FX</t>
  </si>
  <si>
    <t>GBPCHF@FXP OM7-FX</t>
  </si>
  <si>
    <t>EURCHF@FXP OM7-FX</t>
  </si>
  <si>
    <t>EUR@FXP OM8-FX</t>
  </si>
  <si>
    <t>GBP@FXP OM8-FX</t>
  </si>
  <si>
    <t>EURGBP@FXP OM8-FX</t>
  </si>
  <si>
    <t>CHF@FXP OM8-FX</t>
  </si>
  <si>
    <t>GBPCHF@FXP OM8-FX</t>
  </si>
  <si>
    <t>EURCHF@FXP OM8-FX</t>
  </si>
  <si>
    <t>EUR@FXP OM9-FX</t>
  </si>
  <si>
    <t>GBP@FXP OM9-FX</t>
  </si>
  <si>
    <t>EURGBP@FXP OM9-FX</t>
  </si>
  <si>
    <t>CHF@FXP OM9-FX</t>
  </si>
  <si>
    <t>GBPCHF@FXP OM9-FX</t>
  </si>
  <si>
    <t>EURCHF@FXP OM9-FX</t>
  </si>
  <si>
    <t>EUR@FXP ON0-FX</t>
  </si>
  <si>
    <t>GBP@FXP ON0-FX</t>
  </si>
  <si>
    <t>EURGBP@FXP ON0-FX</t>
  </si>
  <si>
    <t>CHF@FXP ON0-FX</t>
  </si>
  <si>
    <t>GBPCHF@FXP ON0-FX</t>
  </si>
  <si>
    <t>EURCHF@FXP ON0-FX</t>
  </si>
  <si>
    <t>EUR@FXP ON1-FX</t>
  </si>
  <si>
    <t>GBP@FXP ON1-FX</t>
  </si>
  <si>
    <t>EURGBP@FXP ON1-FX</t>
  </si>
  <si>
    <t>CHF@FXP ON1-FX</t>
  </si>
  <si>
    <t>GBPCHF@FXP ON1-FX</t>
  </si>
  <si>
    <t>EURCHF@FXP ON1-FX</t>
  </si>
  <si>
    <t>EUR@FXP ON2-FX</t>
  </si>
  <si>
    <t>GBP@FXP ON2-FX</t>
  </si>
  <si>
    <t>EURGBP@FXP ON2-FX</t>
  </si>
  <si>
    <t>CHF@FXP ON2-FX</t>
  </si>
  <si>
    <t>GBPCHF@FXP ON2-FX</t>
  </si>
  <si>
    <t>EURCHF@FXP ON2-FX</t>
  </si>
  <si>
    <t>EUR@FXP ON5-FX</t>
  </si>
  <si>
    <t>GBP@FXP ON5-FX</t>
  </si>
  <si>
    <t>EURGBP@FXP ON5-FX</t>
  </si>
  <si>
    <t>CHF@FXP ON5-FX</t>
  </si>
  <si>
    <t>GBPCHF@FXP ON5-FX</t>
  </si>
  <si>
    <t>EURCHF@FXP ON5-FX</t>
  </si>
  <si>
    <t>EUR@FXP ON8-FX</t>
  </si>
  <si>
    <t>GBP@FXP ON8-FX</t>
  </si>
  <si>
    <t>EURGBP@FXP ON8-FX</t>
  </si>
  <si>
    <t>CHF@FXP ON8-FX</t>
  </si>
  <si>
    <t>GBPCHF@FXP ON8-FX</t>
  </si>
  <si>
    <t>EURCHF@FXP ON8-FX</t>
  </si>
  <si>
    <t>EUR@FXP OW1-FX</t>
  </si>
  <si>
    <t>GBP@FXP OW1-FX</t>
  </si>
  <si>
    <t>EURGBP@FXP OW1-FX</t>
  </si>
  <si>
    <t>CHF@FXP OW1-FX</t>
  </si>
  <si>
    <t>GBPCHF@FXP OW1-FX</t>
  </si>
  <si>
    <t>EURCHF@FXP OW1-FX</t>
  </si>
  <si>
    <t>EUR@FXP OW2-FX</t>
  </si>
  <si>
    <t>GBP@FXP OW2-FX</t>
  </si>
  <si>
    <t>EURGBP@FXP OW2-FX</t>
  </si>
  <si>
    <t>CHF@FXP OW2-FX</t>
  </si>
  <si>
    <t>GBPCHF@FXP OW2-FX</t>
  </si>
  <si>
    <t>EURCHF@FXP OW2-FX</t>
  </si>
  <si>
    <t>EUR@FXP OW3-FX</t>
  </si>
  <si>
    <t>GBP@FXP OW3-FX</t>
  </si>
  <si>
    <t>EURGBP@FXP OW3-FX</t>
  </si>
  <si>
    <t>CHF@FXP OW3-FX</t>
  </si>
  <si>
    <t>GBPCHF@FXP OW3-FX</t>
  </si>
  <si>
    <t>EURCHF@FXP OW3-FX</t>
  </si>
  <si>
    <t>EUR@FXP OY1-FX</t>
  </si>
  <si>
    <t>GBP@FXP OY1-FX</t>
  </si>
  <si>
    <t>EURGBP@FXP OY1-FX</t>
  </si>
  <si>
    <t>CHF@FXP OY1-FX</t>
  </si>
  <si>
    <t>GBPCHF@FXP OY1-FX</t>
  </si>
  <si>
    <t>EURCHF@FXP OY1-FX</t>
  </si>
  <si>
    <t>EUR@FXP OY2-FX</t>
  </si>
  <si>
    <t>GBP@FXP OY2-FX</t>
  </si>
  <si>
    <t>EURGBP@FXP OY2-FX</t>
  </si>
  <si>
    <t>CHF@FXP OY2-FX</t>
  </si>
  <si>
    <t>GBPCHF@FXP OY2-FX</t>
  </si>
  <si>
    <t>EURCHF@FXP OY2-FX</t>
  </si>
  <si>
    <t>Buying Diff</t>
  </si>
  <si>
    <t>Buying Terms</t>
  </si>
  <si>
    <t>Destination</t>
  </si>
  <si>
    <t>Costings</t>
  </si>
  <si>
    <t>Break Even</t>
  </si>
  <si>
    <t>Selling Diff</t>
  </si>
  <si>
    <t>Selling Terms</t>
  </si>
  <si>
    <t>FOB NSWSQ</t>
  </si>
  <si>
    <t>Europe</t>
  </si>
  <si>
    <t>CIF NLWLQ</t>
  </si>
  <si>
    <t>Pasir Gudang</t>
  </si>
  <si>
    <t>Asia</t>
  </si>
  <si>
    <t>Philadelphia</t>
  </si>
  <si>
    <t>USA</t>
  </si>
  <si>
    <t>GHA</t>
  </si>
  <si>
    <t>FOB NLWLQ</t>
  </si>
  <si>
    <t>LIB</t>
  </si>
  <si>
    <t>GUI</t>
  </si>
  <si>
    <t>TOG</t>
  </si>
  <si>
    <t>UGA</t>
  </si>
  <si>
    <t>DRC</t>
  </si>
  <si>
    <t>MAD</t>
  </si>
  <si>
    <t>PER</t>
  </si>
  <si>
    <t>COL</t>
  </si>
  <si>
    <t>COST ANALYSIS FOB TO CIF</t>
  </si>
  <si>
    <t>FINANCING</t>
  </si>
  <si>
    <t>QUALITY</t>
  </si>
  <si>
    <t>TOTAL</t>
  </si>
  <si>
    <t>Hamburg</t>
  </si>
  <si>
    <t>Barcelona</t>
  </si>
  <si>
    <t>Valencia</t>
  </si>
  <si>
    <t>Tallinn</t>
  </si>
  <si>
    <t>PTP</t>
  </si>
  <si>
    <t>Jakarta</t>
  </si>
  <si>
    <t>TO FOB</t>
  </si>
  <si>
    <t>BAF</t>
  </si>
  <si>
    <t>NLWLQ - 1% Franchise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</si>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</sst>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_-* #,##0.00_-;\-* #,##0.00_-;_-* &quot;-&quot;??_-;_-@_-"/>
    <numFmt numFmtId="165" formatCode="_-[$£-809]* #,##0.00_-;\-[$£-809]* #,##0.00_-;_-[$£-809]* &quot;-&quot;??_-;_-@_-"/>
    <numFmt numFmtId="166" formatCode="_-[$$-409]* #,##0.00_ ;_-[$$-409]* \-#,##0.00\ ;_-[$$-409]* &quot;-&quot;??_ ;_-@_ "/>
    <numFmt numFmtId="167" formatCode="_-* #,##0_-;\-* #,##0_-;_-* &quot;-&quot;??_-;_-@_-"/>
    <numFmt numFmtId="168" formatCode="_-* #,##0.00\ [$CFA-300C]_-;\-* #,##0.00\ [$CFA-300C]_-;_-* &quot;-&quot;??\ [$CFA-300C]_-;_-@_-"/>
    <numFmt numFmtId="169" formatCode="_-[$€-2]\ * #,##0.00_-;\-[$€-2]\ * #,##0.00_-;_-[$€-2]\ * &quot;-&quot;??_-;_-@_-"/>
    <numFmt numFmtId="170" formatCode="_([$$-409]* #,##0.00_);_([$$-409]* \(#,##0.00\);_([$$-409]* &quot;-&quot;??_);_(@_)"/>
    <numFmt numFmtId="171" formatCode="_-* #,##0.00\ [$€-40C]_-;\-* #,##0.00\ [$€-40C]_-;_-* &quot;-&quot;??\ [$€-40C]_-;_-@_-"/>
    <numFmt numFmtId="172" formatCode="[$$]#,##0.00"/>
    <numFmt numFmtId="173" formatCode="0.0%"/>
    <numFmt numFmtId="174" formatCode="d/m/yy"/>
    <numFmt numFmtId="175" formatCode="dd/mm/yy"/>
    <numFmt numFmtId="176" formatCode="#,##0.000"/>
    <numFmt numFmtId="177" formatCode="mm/dd/yyyy"/>
    <numFmt numFmtId="178" formatCode="_-* #,##0.000000_-;\-* #,##0.000000_-;_-* &quot;-&quot;??_-;_-@_-"/>
    <numFmt numFmtId="179" formatCode="[$$]#,##0"/>
    <numFmt numFmtId="180" formatCode="0.000"/>
    <numFmt numFmtId="181" formatCode="_-* #,##0.000_-;\-* #,##0.000_-;_-* &quot;-&quot;??_-;_-@_-"/>
    <numFmt numFmtId="182" formatCode="_-* #,##0.00\ _€_-;\-* #,##0.00\ _€_-;_-* &quot;-&quot;??\ _€_-;_-@_-"/>
    <numFmt numFmtId="183" formatCode="_-* #,##0.0000_-;\-* #,##0.0000_-;_-* &quot;-&quot;??_-;_-@_-"/>
    <numFmt numFmtId="184" formatCode="0.000%"/>
    <numFmt numFmtId="185" formatCode="_-* #,##0.000000\ _€_-;\-* #,##0.000000\ _€_-;_-* &quot;-&quot;??????\ _€_-;_-@_-"/>
    <numFmt numFmtId="186" formatCode="_-* #,##0.00\ [$SLL]_-;\-* #,##0.00\ [$SLL]_-;_-* &quot;-&quot;??\ [$SLL]_-;_-@_-"/>
    <numFmt numFmtId="187" formatCode="_-* #,##0\ [$SLL]_-;\-* #,##0\ [$SLL]_-;_-* &quot;-&quot;??\ [$SLL]_-;_-@_-"/>
    <numFmt numFmtId="188" formatCode="_-[$£-809]* #,##0_-;\-[$£-809]* #,##0_-;_-[$£-809]* &quot;-&quot;??_-;_-@_-"/>
    <numFmt numFmtId="189" formatCode="_-* #,##0\ [$€-40C]_-;\-* #,##0\ [$€-40C]_-;_-* &quot;-&quot;??\ [$€-40C]_-;_-@_-"/>
    <numFmt numFmtId="190" formatCode="_-* #,##0.0_-;\-* #,##0.0_-;_-* &quot;-&quot;??_-;_-@_-"/>
    <numFmt numFmtId="191" formatCode="_-* #,##0.00\ _C_H_F_-;\-* #,##0.00\ _C_H_F_-;_-* &quot;-&quot;??\ _C_H_F_-;_-@_-"/>
    <numFmt numFmtId="192" formatCode="_-[$£-809]* #,##0_-;\-[$£-809]* #,##0_-;_-[$£-809]* &quot;-&quot;_-;_-@_-"/>
    <numFmt numFmtId="193" formatCode="_-[$$-409]* #,##0_ ;_-[$$-409]* \-#,##0\ ;_-[$$-409]* &quot;-&quot;??_ ;_-@_ "/>
    <numFmt numFmtId="194" formatCode="mm\.\j\j\.aaaa"/>
  </numFmts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4" tint="0.79998168889431442"/>
      <name val="Arial"/>
      <family val="2"/>
    </font>
    <font>
      <b/>
      <sz val="10"/>
      <color theme="1"/>
      <name val="Arial"/>
      <family val="2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5"/>
      <color rgb="FF1A1A1A"/>
      <name val="Biennale-regular"/>
    </font>
    <font>
      <b/>
      <sz val="10"/>
      <color theme="0"/>
      <name val="Arial"/>
      <family val="2"/>
    </font>
    <font>
      <b/>
      <sz val="10"/>
      <color rgb="FF00B050"/>
      <name val="Arial"/>
      <family val="2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15" fillId="0" borderId="0"/>
    <xf numFmtId="9" fontId="3" fillId="0" borderId="0" applyFont="0" applyFill="0" applyBorder="0" applyAlignment="0" applyProtection="0"/>
  </cellStyleXfs>
  <cellXfs count="349">
    <xf numFmtId="0" fontId="0" fillId="0" borderId="0" xfId="0"/>
    <xf numFmtId="0" fontId="4" fillId="0" borderId="0" xfId="0" applyFont="1"/>
    <xf numFmtId="166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171" fontId="13" fillId="0" borderId="0" xfId="0" applyNumberFormat="1" applyFont="1" applyAlignment="1">
      <alignment vertical="center" wrapText="1"/>
    </xf>
    <xf numFmtId="171" fontId="13" fillId="0" borderId="0" xfId="0" applyNumberFormat="1" applyFont="1" applyAlignment="1">
      <alignment horizontal="right"/>
    </xf>
    <xf numFmtId="171" fontId="13" fillId="0" borderId="0" xfId="0" applyNumberFormat="1" applyFont="1"/>
    <xf numFmtId="171" fontId="0" fillId="0" borderId="0" xfId="0" applyNumberFormat="1"/>
    <xf numFmtId="166" fontId="13" fillId="0" borderId="0" xfId="0" applyNumberFormat="1" applyFont="1" applyAlignment="1">
      <alignment vertical="center" wrapText="1"/>
    </xf>
    <xf numFmtId="166" fontId="13" fillId="0" borderId="0" xfId="0" applyNumberFormat="1" applyFont="1" applyAlignment="1">
      <alignment horizontal="right"/>
    </xf>
    <xf numFmtId="166" fontId="13" fillId="0" borderId="0" xfId="0" applyNumberFormat="1" applyFont="1"/>
    <xf numFmtId="164" fontId="13" fillId="0" borderId="0" xfId="1" applyFont="1" applyAlignment="1">
      <alignment horizontal="right" wrapText="1"/>
    </xf>
    <xf numFmtId="14" fontId="0" fillId="0" borderId="0" xfId="0" applyNumberFormat="1"/>
    <xf numFmtId="164" fontId="0" fillId="0" borderId="0" xfId="1" applyFont="1"/>
    <xf numFmtId="177" fontId="0" fillId="0" borderId="0" xfId="0" applyNumberFormat="1"/>
    <xf numFmtId="178" fontId="4" fillId="0" borderId="0" xfId="1" applyNumberFormat="1" applyFont="1"/>
    <xf numFmtId="178" fontId="0" fillId="0" borderId="0" xfId="1" applyNumberFormat="1" applyFont="1"/>
    <xf numFmtId="178" fontId="0" fillId="0" borderId="0" xfId="0" applyNumberFormat="1"/>
    <xf numFmtId="14" fontId="4" fillId="0" borderId="0" xfId="0" applyNumberFormat="1" applyFont="1"/>
    <xf numFmtId="178" fontId="4" fillId="0" borderId="0" xfId="0" applyNumberFormat="1" applyFont="1"/>
    <xf numFmtId="164" fontId="13" fillId="0" borderId="0" xfId="1" applyFont="1" applyAlignment="1">
      <alignment horizontal="right"/>
    </xf>
    <xf numFmtId="164" fontId="13" fillId="0" borderId="0" xfId="1" applyFont="1"/>
    <xf numFmtId="0" fontId="14" fillId="10" borderId="0" xfId="0" applyFont="1" applyFill="1" applyAlignment="1">
      <alignment horizontal="right" vertical="center"/>
    </xf>
    <xf numFmtId="0" fontId="14" fillId="10" borderId="0" xfId="0" applyFont="1" applyFill="1" applyAlignment="1">
      <alignment vertical="center"/>
    </xf>
    <xf numFmtId="164" fontId="14" fillId="10" borderId="0" xfId="1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horizontal="right" vertical="center"/>
    </xf>
    <xf numFmtId="14" fontId="17" fillId="0" borderId="0" xfId="0" applyNumberFormat="1" applyFont="1" applyAlignment="1">
      <alignment vertical="center"/>
    </xf>
    <xf numFmtId="178" fontId="13" fillId="0" borderId="0" xfId="1" applyNumberFormat="1" applyFont="1" applyAlignment="1">
      <alignment vertical="center"/>
    </xf>
    <xf numFmtId="0" fontId="13" fillId="0" borderId="0" xfId="0" applyFont="1" applyAlignment="1">
      <alignment vertical="center"/>
    </xf>
    <xf numFmtId="164" fontId="13" fillId="0" borderId="0" xfId="1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67" fontId="15" fillId="0" borderId="0" xfId="1" applyNumberFormat="1" applyFont="1" applyAlignment="1">
      <alignment horizontal="right" vertical="center"/>
    </xf>
    <xf numFmtId="167" fontId="17" fillId="0" borderId="0" xfId="1" applyNumberFormat="1" applyFont="1" applyAlignment="1">
      <alignment vertical="center"/>
    </xf>
    <xf numFmtId="172" fontId="15" fillId="0" borderId="0" xfId="0" applyNumberFormat="1" applyFont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167" fontId="15" fillId="0" borderId="0" xfId="1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78" fontId="15" fillId="0" borderId="0" xfId="1" applyNumberFormat="1" applyFont="1" applyAlignment="1">
      <alignment vertical="center"/>
    </xf>
    <xf numFmtId="0" fontId="17" fillId="0" borderId="2" xfId="0" applyFont="1" applyBorder="1" applyAlignment="1">
      <alignment horizontal="right" vertical="center"/>
    </xf>
    <xf numFmtId="164" fontId="16" fillId="0" borderId="0" xfId="1" applyFont="1" applyAlignment="1">
      <alignment vertical="center"/>
    </xf>
    <xf numFmtId="0" fontId="15" fillId="0" borderId="0" xfId="0" applyFont="1" applyAlignment="1">
      <alignment horizontal="center" vertical="center"/>
    </xf>
    <xf numFmtId="9" fontId="17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10" fontId="17" fillId="0" borderId="0" xfId="0" applyNumberFormat="1" applyFont="1" applyAlignment="1">
      <alignment vertical="center"/>
    </xf>
    <xf numFmtId="167" fontId="14" fillId="0" borderId="0" xfId="1" applyNumberFormat="1" applyFont="1" applyAlignment="1">
      <alignment vertical="center"/>
    </xf>
    <xf numFmtId="0" fontId="15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7" fontId="21" fillId="0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172" fontId="15" fillId="10" borderId="0" xfId="0" applyNumberFormat="1" applyFont="1" applyFill="1" applyAlignment="1">
      <alignment vertical="center"/>
    </xf>
    <xf numFmtId="0" fontId="15" fillId="0" borderId="0" xfId="0" applyFont="1" applyAlignment="1">
      <alignment horizontal="right" vertical="center"/>
    </xf>
    <xf numFmtId="173" fontId="17" fillId="0" borderId="0" xfId="0" applyNumberFormat="1" applyFont="1" applyAlignment="1">
      <alignment vertical="center"/>
    </xf>
    <xf numFmtId="0" fontId="17" fillId="0" borderId="2" xfId="0" applyFont="1" applyBorder="1" applyAlignment="1">
      <alignment vertical="center"/>
    </xf>
    <xf numFmtId="172" fontId="14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174" fontId="15" fillId="0" borderId="0" xfId="0" applyNumberFormat="1" applyFont="1" applyAlignment="1">
      <alignment vertical="center"/>
    </xf>
    <xf numFmtId="175" fontId="15" fillId="0" borderId="0" xfId="0" applyNumberFormat="1" applyFont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67" fontId="13" fillId="0" borderId="0" xfId="1" applyNumberFormat="1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167" fontId="13" fillId="0" borderId="0" xfId="1" applyNumberFormat="1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5" fillId="0" borderId="0" xfId="0" applyNumberFormat="1" applyFont="1" applyAlignment="1">
      <alignment vertical="center"/>
    </xf>
    <xf numFmtId="3" fontId="13" fillId="0" borderId="0" xfId="0" applyNumberFormat="1" applyFont="1" applyAlignment="1">
      <alignment vertical="center"/>
    </xf>
    <xf numFmtId="0" fontId="17" fillId="0" borderId="0" xfId="0" applyFont="1" applyAlignment="1">
      <alignment horizontal="left" vertical="center"/>
    </xf>
    <xf numFmtId="172" fontId="18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179" fontId="15" fillId="0" borderId="0" xfId="0" applyNumberFormat="1" applyFont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7" fontId="14" fillId="10" borderId="0" xfId="1" applyNumberFormat="1" applyFont="1" applyFill="1" applyAlignment="1">
      <alignment horizontal="right" vertical="center"/>
    </xf>
    <xf numFmtId="172" fontId="14" fillId="10" borderId="0" xfId="0" applyNumberFormat="1" applyFont="1" applyFill="1" applyAlignment="1">
      <alignment vertical="center"/>
    </xf>
    <xf numFmtId="4" fontId="15" fillId="9" borderId="0" xfId="0" applyNumberFormat="1" applyFont="1" applyFill="1" applyAlignment="1">
      <alignment horizontal="center" vertical="center"/>
    </xf>
    <xf numFmtId="164" fontId="15" fillId="9" borderId="0" xfId="1" applyFont="1" applyFill="1" applyAlignment="1">
      <alignment horizontal="center" vertical="center"/>
    </xf>
    <xf numFmtId="14" fontId="13" fillId="0" borderId="0" xfId="0" applyNumberFormat="1" applyFont="1" applyAlignment="1">
      <alignment vertical="center"/>
    </xf>
    <xf numFmtId="4" fontId="15" fillId="9" borderId="0" xfId="0" applyNumberFormat="1" applyFont="1" applyFill="1" applyAlignment="1">
      <alignment horizontal="left" vertic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4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vertical="center"/>
    </xf>
    <xf numFmtId="0" fontId="24" fillId="5" borderId="0" xfId="0" applyFont="1" applyFill="1" applyAlignment="1">
      <alignment horizontal="center" vertical="center"/>
    </xf>
    <xf numFmtId="164" fontId="16" fillId="0" borderId="0" xfId="1" applyFont="1" applyFill="1" applyAlignment="1">
      <alignment horizontal="center" vertical="center"/>
    </xf>
    <xf numFmtId="164" fontId="16" fillId="0" borderId="0" xfId="1" applyFont="1" applyFill="1" applyAlignment="1">
      <alignment vertical="center"/>
    </xf>
    <xf numFmtId="0" fontId="24" fillId="0" borderId="0" xfId="0" applyFont="1" applyAlignment="1">
      <alignment horizontal="center" vertical="center"/>
    </xf>
    <xf numFmtId="164" fontId="24" fillId="0" borderId="0" xfId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64" fontId="16" fillId="0" borderId="0" xfId="1" applyFont="1" applyAlignment="1">
      <alignment horizontal="left" vertical="center"/>
    </xf>
    <xf numFmtId="166" fontId="13" fillId="0" borderId="0" xfId="0" applyNumberFormat="1" applyFont="1" applyAlignment="1">
      <alignment vertical="center"/>
    </xf>
    <xf numFmtId="165" fontId="13" fillId="0" borderId="0" xfId="0" applyNumberFormat="1" applyFont="1" applyAlignment="1">
      <alignment vertical="center"/>
    </xf>
    <xf numFmtId="168" fontId="13" fillId="0" borderId="0" xfId="0" applyNumberFormat="1" applyFont="1" applyAlignment="1">
      <alignment vertical="center"/>
    </xf>
    <xf numFmtId="169" fontId="13" fillId="0" borderId="0" xfId="0" applyNumberFormat="1" applyFont="1" applyAlignment="1">
      <alignment vertical="center"/>
    </xf>
    <xf numFmtId="167" fontId="16" fillId="0" borderId="0" xfId="1" applyNumberFormat="1" applyFont="1" applyAlignment="1">
      <alignment vertical="center"/>
    </xf>
    <xf numFmtId="10" fontId="16" fillId="0" borderId="0" xfId="0" applyNumberFormat="1" applyFont="1" applyAlignment="1">
      <alignment vertical="center"/>
    </xf>
    <xf numFmtId="167" fontId="13" fillId="0" borderId="0" xfId="1" applyNumberFormat="1" applyFont="1" applyFill="1" applyAlignment="1">
      <alignment vertical="center"/>
    </xf>
    <xf numFmtId="166" fontId="16" fillId="0" borderId="0" xfId="1" applyNumberFormat="1" applyFont="1" applyAlignment="1">
      <alignment horizontal="left" vertical="center"/>
    </xf>
    <xf numFmtId="9" fontId="16" fillId="0" borderId="0" xfId="0" applyNumberFormat="1" applyFont="1" applyAlignment="1">
      <alignment vertical="center"/>
    </xf>
    <xf numFmtId="166" fontId="16" fillId="0" borderId="0" xfId="0" applyNumberFormat="1" applyFont="1" applyAlignment="1">
      <alignment vertical="center"/>
    </xf>
    <xf numFmtId="166" fontId="15" fillId="0" borderId="0" xfId="0" applyNumberFormat="1" applyFont="1" applyAlignment="1">
      <alignment vertical="center"/>
    </xf>
    <xf numFmtId="166" fontId="24" fillId="3" borderId="0" xfId="0" applyNumberFormat="1" applyFont="1" applyFill="1" applyAlignment="1">
      <alignment vertical="center"/>
    </xf>
    <xf numFmtId="165" fontId="24" fillId="3" borderId="0" xfId="0" applyNumberFormat="1" applyFont="1" applyFill="1" applyAlignment="1">
      <alignment vertical="center"/>
    </xf>
    <xf numFmtId="0" fontId="24" fillId="5" borderId="0" xfId="0" applyFont="1" applyFill="1" applyAlignment="1">
      <alignment vertical="center"/>
    </xf>
    <xf numFmtId="168" fontId="24" fillId="5" borderId="0" xfId="0" applyNumberFormat="1" applyFont="1" applyFill="1" applyAlignment="1">
      <alignment vertical="center"/>
    </xf>
    <xf numFmtId="169" fontId="24" fillId="5" borderId="0" xfId="0" applyNumberFormat="1" applyFont="1" applyFill="1" applyAlignment="1">
      <alignment vertical="center"/>
    </xf>
    <xf numFmtId="165" fontId="24" fillId="5" borderId="0" xfId="0" applyNumberFormat="1" applyFont="1" applyFill="1" applyAlignment="1">
      <alignment vertical="center"/>
    </xf>
    <xf numFmtId="0" fontId="13" fillId="6" borderId="0" xfId="0" applyFont="1" applyFill="1" applyAlignment="1">
      <alignment vertical="center"/>
    </xf>
    <xf numFmtId="166" fontId="24" fillId="6" borderId="0" xfId="0" applyNumberFormat="1" applyFont="1" applyFill="1" applyAlignment="1">
      <alignment vertical="center"/>
    </xf>
    <xf numFmtId="165" fontId="24" fillId="6" borderId="0" xfId="0" applyNumberFormat="1" applyFont="1" applyFill="1" applyAlignment="1">
      <alignment vertical="center"/>
    </xf>
    <xf numFmtId="169" fontId="16" fillId="0" borderId="0" xfId="0" applyNumberFormat="1" applyFont="1" applyAlignment="1">
      <alignment vertical="center"/>
    </xf>
    <xf numFmtId="170" fontId="13" fillId="0" borderId="0" xfId="0" applyNumberFormat="1" applyFont="1" applyAlignment="1">
      <alignment vertical="center"/>
    </xf>
    <xf numFmtId="166" fontId="16" fillId="6" borderId="0" xfId="0" applyNumberFormat="1" applyFont="1" applyFill="1" applyAlignment="1">
      <alignment vertical="center"/>
    </xf>
    <xf numFmtId="164" fontId="14" fillId="10" borderId="0" xfId="1" applyFont="1" applyFill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vertical="center"/>
    </xf>
    <xf numFmtId="164" fontId="24" fillId="0" borderId="0" xfId="0" applyNumberFormat="1" applyFont="1" applyAlignment="1">
      <alignment vertical="center"/>
    </xf>
    <xf numFmtId="164" fontId="14" fillId="0" borderId="0" xfId="1" applyFont="1" applyFill="1" applyAlignment="1">
      <alignment horizontal="center" vertical="center"/>
    </xf>
    <xf numFmtId="167" fontId="13" fillId="0" borderId="0" xfId="0" applyNumberFormat="1" applyFont="1" applyAlignment="1">
      <alignment vertical="center"/>
    </xf>
    <xf numFmtId="3" fontId="15" fillId="0" borderId="0" xfId="0" applyNumberFormat="1" applyFont="1" applyAlignment="1">
      <alignment vertical="center"/>
    </xf>
    <xf numFmtId="167" fontId="13" fillId="0" borderId="0" xfId="1" applyNumberFormat="1" applyFont="1" applyAlignment="1">
      <alignment horizontal="center" vertical="center"/>
    </xf>
    <xf numFmtId="14" fontId="15" fillId="9" borderId="0" xfId="0" applyNumberFormat="1" applyFont="1" applyFill="1" applyAlignment="1">
      <alignment horizontal="center" vertical="center"/>
    </xf>
    <xf numFmtId="14" fontId="15" fillId="0" borderId="0" xfId="1" applyNumberFormat="1" applyFont="1" applyAlignment="1">
      <alignment vertical="center"/>
    </xf>
    <xf numFmtId="14" fontId="13" fillId="0" borderId="0" xfId="1" applyNumberFormat="1" applyFont="1" applyAlignment="1">
      <alignment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5" fillId="0" borderId="0" xfId="0" applyFont="1"/>
    <xf numFmtId="14" fontId="25" fillId="0" borderId="0" xfId="0" applyNumberFormat="1" applyFont="1"/>
    <xf numFmtId="0" fontId="26" fillId="0" borderId="0" xfId="0" applyFont="1" applyAlignment="1">
      <alignment horizontal="center" vertical="center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/>
    <xf numFmtId="14" fontId="26" fillId="0" borderId="0" xfId="0" applyNumberFormat="1" applyFont="1"/>
    <xf numFmtId="0" fontId="2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27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8" fillId="0" borderId="0" xfId="2" quotePrefix="1"/>
    <xf numFmtId="0" fontId="0" fillId="8" borderId="0" xfId="0" applyFill="1"/>
    <xf numFmtId="0" fontId="26" fillId="0" borderId="0" xfId="0" applyFont="1" applyAlignment="1">
      <alignment horizontal="center"/>
    </xf>
    <xf numFmtId="164" fontId="17" fillId="0" borderId="0" xfId="1" applyFont="1" applyAlignment="1">
      <alignment vertical="center"/>
    </xf>
    <xf numFmtId="167" fontId="13" fillId="0" borderId="2" xfId="1" applyNumberFormat="1" applyFont="1" applyBorder="1" applyAlignment="1">
      <alignment vertical="center"/>
    </xf>
    <xf numFmtId="167" fontId="13" fillId="0" borderId="5" xfId="1" applyNumberFormat="1" applyFont="1" applyBorder="1" applyAlignment="1">
      <alignment vertical="center"/>
    </xf>
    <xf numFmtId="167" fontId="13" fillId="0" borderId="6" xfId="1" applyNumberFormat="1" applyFont="1" applyBorder="1" applyAlignment="1">
      <alignment vertical="center"/>
    </xf>
    <xf numFmtId="167" fontId="13" fillId="0" borderId="8" xfId="1" applyNumberFormat="1" applyFont="1" applyBorder="1" applyAlignment="1">
      <alignment vertical="center"/>
    </xf>
    <xf numFmtId="167" fontId="13" fillId="0" borderId="4" xfId="1" applyNumberFormat="1" applyFont="1" applyBorder="1" applyAlignment="1">
      <alignment vertical="center"/>
    </xf>
    <xf numFmtId="165" fontId="13" fillId="0" borderId="7" xfId="1" applyNumberFormat="1" applyFont="1" applyBorder="1" applyAlignment="1">
      <alignment vertical="center"/>
    </xf>
    <xf numFmtId="165" fontId="13" fillId="0" borderId="9" xfId="1" applyNumberFormat="1" applyFont="1" applyBorder="1" applyAlignment="1">
      <alignment vertical="center"/>
    </xf>
    <xf numFmtId="165" fontId="13" fillId="0" borderId="6" xfId="1" applyNumberFormat="1" applyFont="1" applyBorder="1" applyAlignment="1">
      <alignment vertical="center"/>
    </xf>
    <xf numFmtId="167" fontId="13" fillId="0" borderId="4" xfId="1" applyNumberFormat="1" applyFont="1" applyBorder="1" applyAlignment="1">
      <alignment horizontal="center" vertical="center"/>
    </xf>
    <xf numFmtId="167" fontId="13" fillId="0" borderId="13" xfId="1" applyNumberFormat="1" applyFont="1" applyBorder="1" applyAlignment="1">
      <alignment vertical="center"/>
    </xf>
    <xf numFmtId="165" fontId="13" fillId="0" borderId="14" xfId="1" applyNumberFormat="1" applyFont="1" applyBorder="1" applyAlignment="1">
      <alignment vertical="center"/>
    </xf>
    <xf numFmtId="165" fontId="13" fillId="0" borderId="2" xfId="1" applyNumberFormat="1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3" fontId="15" fillId="0" borderId="16" xfId="0" applyNumberFormat="1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3" fontId="15" fillId="0" borderId="17" xfId="0" applyNumberFormat="1" applyFont="1" applyBorder="1" applyAlignment="1">
      <alignment vertical="center"/>
    </xf>
    <xf numFmtId="3" fontId="13" fillId="0" borderId="10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165" fontId="13" fillId="0" borderId="18" xfId="0" applyNumberFormat="1" applyFont="1" applyBorder="1" applyAlignment="1">
      <alignment vertical="center"/>
    </xf>
    <xf numFmtId="165" fontId="13" fillId="0" borderId="19" xfId="0" applyNumberFormat="1" applyFont="1" applyBorder="1" applyAlignment="1">
      <alignment vertical="center"/>
    </xf>
    <xf numFmtId="165" fontId="13" fillId="0" borderId="4" xfId="0" applyNumberFormat="1" applyFont="1" applyBorder="1" applyAlignment="1">
      <alignment vertical="center"/>
    </xf>
    <xf numFmtId="165" fontId="13" fillId="0" borderId="17" xfId="0" applyNumberFormat="1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165" fontId="13" fillId="0" borderId="2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165" fontId="13" fillId="0" borderId="21" xfId="0" applyNumberFormat="1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165" fontId="13" fillId="0" borderId="8" xfId="0" applyNumberFormat="1" applyFont="1" applyBorder="1" applyAlignment="1">
      <alignment vertical="center"/>
    </xf>
    <xf numFmtId="165" fontId="13" fillId="0" borderId="9" xfId="0" applyNumberFormat="1" applyFont="1" applyBorder="1" applyAlignment="1">
      <alignment vertical="center"/>
    </xf>
    <xf numFmtId="164" fontId="13" fillId="0" borderId="0" xfId="1" applyFont="1" applyAlignment="1">
      <alignment horizontal="center" vertical="center"/>
    </xf>
    <xf numFmtId="164" fontId="15" fillId="0" borderId="0" xfId="1" applyFont="1" applyAlignment="1">
      <alignment vertical="center"/>
    </xf>
    <xf numFmtId="167" fontId="15" fillId="0" borderId="0" xfId="1" applyNumberFormat="1" applyFont="1" applyFill="1" applyAlignment="1">
      <alignment horizontal="right" vertical="center"/>
    </xf>
    <xf numFmtId="167" fontId="15" fillId="0" borderId="0" xfId="0" applyNumberFormat="1" applyFont="1" applyAlignment="1">
      <alignment vertical="center"/>
    </xf>
    <xf numFmtId="181" fontId="15" fillId="0" borderId="0" xfId="1" applyNumberFormat="1" applyFont="1" applyAlignment="1">
      <alignment horizontal="right" vertical="center"/>
    </xf>
    <xf numFmtId="181" fontId="13" fillId="0" borderId="0" xfId="1" applyNumberFormat="1" applyFont="1" applyAlignment="1">
      <alignment horizontal="right" vertical="center"/>
    </xf>
    <xf numFmtId="181" fontId="14" fillId="10" borderId="0" xfId="1" applyNumberFormat="1" applyFont="1" applyFill="1" applyAlignment="1">
      <alignment horizontal="right" vertical="center"/>
    </xf>
    <xf numFmtId="164" fontId="15" fillId="0" borderId="0" xfId="1" applyFont="1" applyBorder="1" applyAlignment="1">
      <alignment horizontal="right" vertical="center"/>
    </xf>
    <xf numFmtId="164" fontId="15" fillId="0" borderId="0" xfId="1" applyFont="1" applyBorder="1" applyAlignment="1">
      <alignment vertical="center"/>
    </xf>
    <xf numFmtId="180" fontId="15" fillId="0" borderId="0" xfId="0" applyNumberFormat="1" applyFont="1" applyAlignment="1">
      <alignment vertical="center"/>
    </xf>
    <xf numFmtId="164" fontId="13" fillId="0" borderId="0" xfId="1" applyFont="1" applyBorder="1" applyAlignment="1">
      <alignment horizontal="right" vertical="center"/>
    </xf>
    <xf numFmtId="167" fontId="13" fillId="0" borderId="0" xfId="1" applyNumberFormat="1" applyFont="1" applyBorder="1" applyAlignment="1">
      <alignment horizontal="center" vertical="center"/>
    </xf>
    <xf numFmtId="181" fontId="15" fillId="0" borderId="0" xfId="1" applyNumberFormat="1" applyFont="1" applyAlignment="1">
      <alignment vertical="center"/>
    </xf>
    <xf numFmtId="164" fontId="14" fillId="0" borderId="0" xfId="1" applyFont="1" applyAlignment="1">
      <alignment vertical="center"/>
    </xf>
    <xf numFmtId="164" fontId="21" fillId="0" borderId="0" xfId="1" applyFont="1" applyAlignment="1">
      <alignment vertical="center"/>
    </xf>
    <xf numFmtId="182" fontId="0" fillId="0" borderId="0" xfId="0" applyNumberFormat="1"/>
    <xf numFmtId="4" fontId="29" fillId="0" borderId="0" xfId="0" applyNumberFormat="1" applyFont="1"/>
    <xf numFmtId="0" fontId="13" fillId="0" borderId="0" xfId="1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9" fontId="13" fillId="0" borderId="0" xfId="0" applyNumberFormat="1" applyFont="1" applyAlignment="1">
      <alignment vertical="center"/>
    </xf>
    <xf numFmtId="4" fontId="19" fillId="0" borderId="0" xfId="0" applyNumberFormat="1" applyFont="1" applyAlignment="1">
      <alignment vertical="center"/>
    </xf>
    <xf numFmtId="9" fontId="17" fillId="0" borderId="0" xfId="1" applyNumberFormat="1" applyFont="1" applyAlignment="1">
      <alignment vertical="center"/>
    </xf>
    <xf numFmtId="183" fontId="13" fillId="0" borderId="0" xfId="1" applyNumberFormat="1" applyFont="1" applyAlignment="1">
      <alignment horizontal="center" vertical="center"/>
    </xf>
    <xf numFmtId="182" fontId="13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67" fontId="13" fillId="0" borderId="0" xfId="1" applyNumberFormat="1" applyFont="1" applyAlignment="1">
      <alignment horizontal="left" vertical="center"/>
    </xf>
    <xf numFmtId="10" fontId="1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/>
    </xf>
    <xf numFmtId="4" fontId="19" fillId="6" borderId="0" xfId="0" applyNumberFormat="1" applyFont="1" applyFill="1" applyAlignment="1">
      <alignment vertical="center"/>
    </xf>
    <xf numFmtId="184" fontId="13" fillId="0" borderId="0" xfId="0" applyNumberFormat="1" applyFont="1" applyAlignment="1">
      <alignment vertical="center"/>
    </xf>
    <xf numFmtId="0" fontId="15" fillId="10" borderId="0" xfId="0" applyFont="1" applyFill="1" applyAlignment="1">
      <alignment horizontal="right" vertical="center"/>
    </xf>
    <xf numFmtId="167" fontId="16" fillId="0" borderId="0" xfId="1" applyNumberFormat="1" applyFont="1" applyAlignment="1">
      <alignment horizontal="right" vertical="center"/>
    </xf>
    <xf numFmtId="167" fontId="24" fillId="0" borderId="0" xfId="1" applyNumberFormat="1" applyFont="1" applyAlignment="1">
      <alignment vertical="center"/>
    </xf>
    <xf numFmtId="164" fontId="24" fillId="0" borderId="0" xfId="1" applyFont="1" applyAlignment="1">
      <alignment vertical="center"/>
    </xf>
    <xf numFmtId="14" fontId="26" fillId="0" borderId="0" xfId="0" applyNumberFormat="1" applyFont="1" applyAlignment="1">
      <alignment horizontal="center"/>
    </xf>
    <xf numFmtId="167" fontId="15" fillId="0" borderId="0" xfId="1" applyNumberFormat="1" applyFont="1" applyFill="1" applyAlignment="1">
      <alignment vertical="center"/>
    </xf>
    <xf numFmtId="165" fontId="15" fillId="0" borderId="0" xfId="0" applyNumberFormat="1" applyFont="1" applyAlignment="1">
      <alignment vertical="center"/>
    </xf>
    <xf numFmtId="185" fontId="15" fillId="0" borderId="0" xfId="0" applyNumberFormat="1" applyFont="1" applyAlignment="1">
      <alignment horizontal="center" vertical="center"/>
    </xf>
    <xf numFmtId="181" fontId="15" fillId="0" borderId="0" xfId="1" applyNumberFormat="1" applyFont="1" applyAlignment="1">
      <alignment horizontal="center" vertical="center"/>
    </xf>
    <xf numFmtId="0" fontId="28" fillId="0" borderId="0" xfId="2" applyFill="1"/>
    <xf numFmtId="0" fontId="28" fillId="0" borderId="0" xfId="2"/>
    <xf numFmtId="0" fontId="0" fillId="5" borderId="0" xfId="0" applyFill="1"/>
    <xf numFmtId="0" fontId="28" fillId="5" borderId="0" xfId="2" quotePrefix="1" applyFill="1"/>
    <xf numFmtId="0" fontId="0" fillId="5" borderId="0" xfId="0" applyFill="1" applyAlignment="1">
      <alignment horizontal="center"/>
    </xf>
    <xf numFmtId="0" fontId="28" fillId="0" borderId="0" xfId="2" applyFill="1" applyAlignment="1">
      <alignment horizontal="left"/>
    </xf>
    <xf numFmtId="1" fontId="17" fillId="0" borderId="1" xfId="0" applyNumberFormat="1" applyFont="1" applyBorder="1" applyAlignment="1">
      <alignment horizontal="center" vertical="center"/>
    </xf>
    <xf numFmtId="10" fontId="16" fillId="0" borderId="0" xfId="5" applyNumberFormat="1" applyFont="1" applyAlignment="1">
      <alignment horizontal="center" vertical="center"/>
    </xf>
    <xf numFmtId="167" fontId="16" fillId="0" borderId="0" xfId="1" applyNumberFormat="1" applyFont="1" applyAlignment="1">
      <alignment horizontal="left" vertical="center"/>
    </xf>
    <xf numFmtId="167" fontId="16" fillId="0" borderId="0" xfId="1" applyNumberFormat="1" applyFont="1" applyAlignment="1">
      <alignment horizontal="center" vertical="center"/>
    </xf>
    <xf numFmtId="9" fontId="15" fillId="0" borderId="0" xfId="0" applyNumberFormat="1" applyFont="1" applyAlignment="1">
      <alignment horizontal="left" vertical="center"/>
    </xf>
    <xf numFmtId="187" fontId="16" fillId="0" borderId="0" xfId="0" applyNumberFormat="1" applyFont="1" applyAlignment="1">
      <alignment horizontal="left" vertical="center"/>
    </xf>
    <xf numFmtId="187" fontId="16" fillId="0" borderId="0" xfId="1" applyNumberFormat="1" applyFont="1" applyAlignment="1">
      <alignment horizontal="left" vertical="center"/>
    </xf>
    <xf numFmtId="187" fontId="13" fillId="0" borderId="0" xfId="0" applyNumberFormat="1" applyFont="1" applyAlignment="1">
      <alignment vertical="center"/>
    </xf>
    <xf numFmtId="187" fontId="13" fillId="0" borderId="0" xfId="1" applyNumberFormat="1" applyFont="1" applyAlignment="1">
      <alignment horizontal="left" vertical="center"/>
    </xf>
    <xf numFmtId="166" fontId="13" fillId="0" borderId="0" xfId="1" applyNumberFormat="1" applyFont="1" applyAlignment="1">
      <alignment horizontal="left" vertical="center"/>
    </xf>
    <xf numFmtId="164" fontId="14" fillId="0" borderId="0" xfId="1" applyFont="1" applyAlignment="1">
      <alignment horizontal="center" vertical="center"/>
    </xf>
    <xf numFmtId="166" fontId="24" fillId="12" borderId="0" xfId="0" applyNumberFormat="1" applyFont="1" applyFill="1" applyAlignment="1">
      <alignment vertical="center"/>
    </xf>
    <xf numFmtId="165" fontId="24" fillId="12" borderId="0" xfId="0" applyNumberFormat="1" applyFont="1" applyFill="1" applyAlignment="1">
      <alignment vertical="center"/>
    </xf>
    <xf numFmtId="186" fontId="24" fillId="12" borderId="0" xfId="0" applyNumberFormat="1" applyFont="1" applyFill="1" applyAlignment="1">
      <alignment vertical="center"/>
    </xf>
    <xf numFmtId="1" fontId="24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168" fontId="17" fillId="0" borderId="0" xfId="0" applyNumberFormat="1" applyFont="1" applyAlignment="1">
      <alignment vertical="center"/>
    </xf>
    <xf numFmtId="169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right" vertical="center"/>
    </xf>
    <xf numFmtId="14" fontId="13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188" fontId="15" fillId="0" borderId="0" xfId="0" applyNumberFormat="1" applyFont="1" applyAlignment="1">
      <alignment horizontal="center" vertical="center"/>
    </xf>
    <xf numFmtId="189" fontId="15" fillId="0" borderId="0" xfId="0" applyNumberFormat="1" applyFont="1" applyAlignment="1">
      <alignment horizontal="center" vertical="center"/>
    </xf>
    <xf numFmtId="189" fontId="15" fillId="0" borderId="0" xfId="0" applyNumberFormat="1" applyFont="1" applyAlignment="1">
      <alignment vertical="center"/>
    </xf>
    <xf numFmtId="182" fontId="13" fillId="0" borderId="2" xfId="0" applyNumberFormat="1" applyFont="1" applyBorder="1" applyAlignment="1">
      <alignment vertical="center"/>
    </xf>
    <xf numFmtId="167" fontId="13" fillId="0" borderId="0" xfId="1" applyNumberFormat="1" applyFont="1" applyFill="1" applyAlignment="1">
      <alignment horizontal="center" vertical="center"/>
    </xf>
    <xf numFmtId="17" fontId="13" fillId="0" borderId="0" xfId="0" applyNumberFormat="1" applyFont="1" applyAlignment="1">
      <alignment horizontal="center" vertical="center"/>
    </xf>
    <xf numFmtId="185" fontId="13" fillId="0" borderId="0" xfId="0" applyNumberFormat="1" applyFont="1" applyAlignment="1">
      <alignment horizontal="left" vertical="center"/>
    </xf>
    <xf numFmtId="167" fontId="15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vertical="center"/>
    </xf>
    <xf numFmtId="0" fontId="0" fillId="0" borderId="0" xfId="0" quotePrefix="1" applyAlignment="1">
      <alignment vertical="center"/>
    </xf>
    <xf numFmtId="166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4" fontId="12" fillId="0" borderId="0" xfId="0" applyNumberFormat="1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14" fontId="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190" fontId="15" fillId="0" borderId="0" xfId="1" applyNumberFormat="1" applyFont="1" applyAlignment="1">
      <alignment vertical="center"/>
    </xf>
    <xf numFmtId="190" fontId="15" fillId="0" borderId="0" xfId="1" applyNumberFormat="1" applyFont="1" applyAlignment="1">
      <alignment horizontal="right" vertical="center"/>
    </xf>
    <xf numFmtId="190" fontId="15" fillId="0" borderId="0" xfId="1" applyNumberFormat="1" applyFont="1" applyFill="1" applyAlignment="1">
      <alignment vertical="center"/>
    </xf>
    <xf numFmtId="10" fontId="13" fillId="0" borderId="0" xfId="0" applyNumberFormat="1" applyFont="1" applyAlignment="1">
      <alignment horizontal="right" wrapText="1"/>
    </xf>
    <xf numFmtId="10" fontId="13" fillId="0" borderId="0" xfId="0" applyNumberFormat="1" applyFont="1" applyAlignment="1">
      <alignment wrapText="1"/>
    </xf>
    <xf numFmtId="10" fontId="15" fillId="0" borderId="0" xfId="0" applyNumberFormat="1" applyFont="1" applyAlignment="1">
      <alignment vertical="center"/>
    </xf>
    <xf numFmtId="0" fontId="24" fillId="12" borderId="0" xfId="0" applyFont="1" applyFill="1" applyAlignment="1">
      <alignment horizontal="center" vertical="center"/>
    </xf>
    <xf numFmtId="164" fontId="16" fillId="0" borderId="0" xfId="1" applyFont="1" applyAlignment="1">
      <alignment horizontal="center" vertical="center"/>
    </xf>
    <xf numFmtId="164" fontId="24" fillId="0" borderId="0" xfId="1" applyFont="1" applyAlignment="1">
      <alignment horizontal="center" vertical="center"/>
    </xf>
    <xf numFmtId="0" fontId="24" fillId="12" borderId="0" xfId="0" applyFont="1" applyFill="1" applyAlignment="1">
      <alignment vertical="center"/>
    </xf>
    <xf numFmtId="187" fontId="24" fillId="12" borderId="0" xfId="0" applyNumberFormat="1" applyFont="1" applyFill="1" applyAlignment="1">
      <alignment vertical="center"/>
    </xf>
    <xf numFmtId="0" fontId="13" fillId="12" borderId="0" xfId="0" applyFont="1" applyFill="1" applyAlignment="1">
      <alignment vertical="center"/>
    </xf>
    <xf numFmtId="168" fontId="24" fillId="12" borderId="0" xfId="0" applyNumberFormat="1" applyFont="1" applyFill="1" applyAlignment="1">
      <alignment vertical="center"/>
    </xf>
    <xf numFmtId="187" fontId="16" fillId="0" borderId="0" xfId="0" applyNumberFormat="1" applyFont="1" applyAlignment="1">
      <alignment vertical="center"/>
    </xf>
    <xf numFmtId="0" fontId="24" fillId="0" borderId="18" xfId="0" applyFont="1" applyBorder="1" applyAlignment="1">
      <alignment vertical="center"/>
    </xf>
    <xf numFmtId="2" fontId="16" fillId="0" borderId="0" xfId="1" applyNumberFormat="1" applyFont="1" applyAlignment="1">
      <alignment horizontal="center" vertical="center"/>
    </xf>
    <xf numFmtId="191" fontId="13" fillId="0" borderId="0" xfId="0" applyNumberFormat="1" applyFont="1" applyAlignment="1">
      <alignment vertical="center"/>
    </xf>
    <xf numFmtId="0" fontId="13" fillId="0" borderId="0" xfId="0" quotePrefix="1" applyFont="1" applyAlignment="1">
      <alignment vertical="center"/>
    </xf>
    <xf numFmtId="167" fontId="16" fillId="0" borderId="0" xfId="1" applyNumberFormat="1" applyFont="1" applyFill="1" applyBorder="1" applyAlignment="1">
      <alignment horizontal="right" vertical="center"/>
    </xf>
    <xf numFmtId="164" fontId="24" fillId="0" borderId="0" xfId="1" applyFont="1" applyFill="1" applyBorder="1" applyAlignment="1">
      <alignment vertical="center"/>
    </xf>
    <xf numFmtId="164" fontId="13" fillId="0" borderId="0" xfId="1" applyFont="1" applyFill="1" applyBorder="1" applyAlignment="1">
      <alignment vertical="center"/>
    </xf>
    <xf numFmtId="9" fontId="15" fillId="0" borderId="0" xfId="0" applyNumberFormat="1" applyFont="1" applyAlignment="1">
      <alignment vertical="center"/>
    </xf>
    <xf numFmtId="14" fontId="15" fillId="0" borderId="0" xfId="0" applyNumberFormat="1" applyFont="1" applyAlignment="1">
      <alignment vertical="center"/>
    </xf>
    <xf numFmtId="165" fontId="15" fillId="0" borderId="0" xfId="1" applyNumberFormat="1" applyFont="1" applyFill="1" applyBorder="1" applyAlignment="1">
      <alignment vertical="center"/>
    </xf>
    <xf numFmtId="14" fontId="7" fillId="0" borderId="0" xfId="0" applyNumberFormat="1" applyFont="1" applyAlignment="1">
      <alignment horizontal="center" wrapText="1"/>
    </xf>
    <xf numFmtId="14" fontId="13" fillId="0" borderId="0" xfId="1" applyNumberFormat="1" applyFont="1" applyAlignment="1">
      <alignment horizontal="right" vertical="center"/>
    </xf>
    <xf numFmtId="166" fontId="13" fillId="0" borderId="0" xfId="1" applyNumberFormat="1" applyFont="1" applyFill="1" applyBorder="1" applyAlignment="1">
      <alignment vertical="center"/>
    </xf>
    <xf numFmtId="0" fontId="14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9" fontId="13" fillId="0" borderId="0" xfId="5" applyFont="1" applyFill="1" applyBorder="1" applyAlignment="1">
      <alignment vertical="center"/>
    </xf>
    <xf numFmtId="0" fontId="30" fillId="0" borderId="0" xfId="0" applyFont="1" applyAlignment="1">
      <alignment horizontal="center" vertical="center"/>
    </xf>
    <xf numFmtId="192" fontId="16" fillId="0" borderId="0" xfId="0" applyNumberFormat="1" applyFont="1" applyAlignment="1">
      <alignment horizontal="center" vertical="center"/>
    </xf>
    <xf numFmtId="192" fontId="15" fillId="0" borderId="0" xfId="0" applyNumberFormat="1" applyFont="1" applyAlignment="1">
      <alignment horizontal="center" vertical="center"/>
    </xf>
    <xf numFmtId="193" fontId="15" fillId="0" borderId="0" xfId="0" applyNumberFormat="1" applyFont="1" applyAlignment="1">
      <alignment horizontal="center" vertical="center"/>
    </xf>
    <xf numFmtId="193" fontId="16" fillId="0" borderId="0" xfId="0" applyNumberFormat="1" applyFont="1" applyAlignment="1">
      <alignment horizontal="center" vertical="center"/>
    </xf>
    <xf numFmtId="193" fontId="31" fillId="0" borderId="0" xfId="0" applyNumberFormat="1" applyFont="1" applyAlignment="1">
      <alignment horizontal="center" vertical="center"/>
    </xf>
    <xf numFmtId="164" fontId="13" fillId="0" borderId="0" xfId="1" quotePrefix="1" applyFont="1" applyAlignment="1">
      <alignment vertical="center"/>
    </xf>
    <xf numFmtId="164" fontId="24" fillId="0" borderId="19" xfId="0" applyNumberFormat="1" applyFont="1" applyBorder="1" applyAlignment="1">
      <alignment horizontal="center" vertical="center"/>
    </xf>
    <xf numFmtId="164" fontId="13" fillId="0" borderId="0" xfId="0" quotePrefix="1" applyNumberFormat="1" applyFont="1" applyAlignment="1">
      <alignment vertical="center"/>
    </xf>
    <xf numFmtId="164" fontId="16" fillId="0" borderId="0" xfId="0" quotePrefix="1" applyNumberFormat="1" applyFont="1" applyAlignment="1">
      <alignment vertical="center"/>
    </xf>
    <xf numFmtId="164" fontId="32" fillId="0" borderId="0" xfId="1" applyFont="1" applyFill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3" borderId="0" xfId="0" applyFont="1" applyFill="1" applyAlignment="1">
      <alignment vertical="center"/>
    </xf>
    <xf numFmtId="167" fontId="33" fillId="0" borderId="0" xfId="1" applyNumberFormat="1" applyFont="1" applyAlignment="1">
      <alignment vertical="center"/>
    </xf>
    <xf numFmtId="164" fontId="33" fillId="0" borderId="0" xfId="1" applyFont="1" applyAlignment="1">
      <alignment vertical="center"/>
    </xf>
    <xf numFmtId="14" fontId="33" fillId="0" borderId="0" xfId="0" applyNumberFormat="1" applyFont="1" applyAlignment="1">
      <alignment vertical="center"/>
    </xf>
    <xf numFmtId="0" fontId="1" fillId="0" borderId="0" xfId="0" applyFont="1"/>
    <xf numFmtId="166" fontId="13" fillId="0" borderId="0" xfId="1" applyNumberFormat="1" applyFont="1" applyAlignment="1">
      <alignment vertical="center"/>
    </xf>
    <xf numFmtId="194" fontId="0" fillId="0" borderId="0" xfId="0" applyNumberFormat="1"/>
    <xf numFmtId="165" fontId="24" fillId="0" borderId="11" xfId="1" applyNumberFormat="1" applyFont="1" applyBorder="1" applyAlignment="1">
      <alignment horizontal="center" vertical="center"/>
    </xf>
    <xf numFmtId="165" fontId="24" fillId="0" borderId="12" xfId="1" applyNumberFormat="1" applyFont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</cellXfs>
  <cellStyles count="6">
    <cellStyle name="Comma" xfId="1" builtinId="3"/>
    <cellStyle name="Hyperlink" xfId="2" builtinId="8"/>
    <cellStyle name="Normal" xfId="0" builtinId="0"/>
    <cellStyle name="Normal 2" xfId="3" xr:uid="{86A4B3D5-99D9-414F-94F1-FB2FE9501118}"/>
    <cellStyle name="Per cent" xfId="5" builtinId="5"/>
    <cellStyle name="Standard 2" xfId="4" xr:uid="{FD1FFEC9-24FB-4CBB-92E5-5C4A70CFD1AA}"/>
  </cellStyles>
  <dxfs count="14">
    <dxf>
      <alignment horizontal="center" textRotation="0" wrapText="0" indent="0" justifyLastLine="0" shrinkToFit="0" readingOrder="0"/>
    </dxf>
    <dxf>
      <font>
        <b/>
        <sz val="10"/>
        <color auto="1"/>
        <name val="Arial"/>
        <family val="2"/>
        <scheme val="none"/>
      </font>
      <numFmt numFmtId="192" formatCode="_-[$£-809]* #,##0_-;\-[$£-809]* #,##0_-;_-[$£-809]* &quot;-&quot;_-;_-@_-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microsoft.com/office/2017/06/relationships/rdRichValueTypes" Target="richData/rdRichValueTyp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microsoft.com/office/2017/06/relationships/rdRichValue" Target="richData/rdrichvalue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7</xdr:col>
      <xdr:colOff>1231900</xdr:colOff>
      <xdr:row>25</xdr:row>
      <xdr:rowOff>92075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89438894-26E8-47D6-BFCD-4B612FFE24C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NvYXNvdXJjZWNoLW15LnNoYXJlcG9pbnQuY29tLzp1Oi9nL3BlcnNvbmFsL2FwbGFudHlfY29jb2Fzb3VyY2VfY2gvRWV3TWpUd1FHRlpIcXQzVUtwbWZyUFVCQVlXV3pxU21mZHRlS18wbmZyRzg0QQ&quot;}"/>
            </a:ext>
          </a:extLst>
        </xdr:cNvPr>
        <xdr:cNvSpPr/>
      </xdr:nvSpPr>
      <xdr:spPr>
        <a:xfrm>
          <a:off x="9915525" y="4638675"/>
          <a:ext cx="1231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/>
            <a:t>Market Update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0</xdr:rowOff>
    </xdr:from>
    <xdr:to>
      <xdr:col>7</xdr:col>
      <xdr:colOff>1231900</xdr:colOff>
      <xdr:row>24</xdr:row>
      <xdr:rowOff>92075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ED33DA48-2A78-4F92-8C38-3F4220BC75B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NvYXNvdXJjZWNoLW15LnNoYXJlcG9pbnQuY29tLzp1Oi9nL3BlcnNvbmFsL2FwbGFudHlfY29jb2Fzb3VyY2VfY2gvRWV3TWpUd1FHRlpIcXQzVUtwbWZyUFVCQVlXV3pxU21mZHRlS18wbmZyRzg0QQ&quot;}"/>
            </a:ext>
          </a:extLst>
        </xdr:cNvPr>
        <xdr:cNvSpPr/>
      </xdr:nvSpPr>
      <xdr:spPr>
        <a:xfrm>
          <a:off x="9906000" y="4594860"/>
          <a:ext cx="1231900" cy="290195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/>
            <a:t>Market Update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0</xdr:rowOff>
    </xdr:from>
    <xdr:to>
      <xdr:col>8</xdr:col>
      <xdr:colOff>12700</xdr:colOff>
      <xdr:row>24</xdr:row>
      <xdr:rowOff>92075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BD5D901E-676D-456B-81B5-2DB7969A29B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NvYXNvdXJjZWNoLW15LnNoYXJlcG9pbnQuY29tLzp1Oi9nL3BlcnNvbmFsL2FwbGFudHlfY29jb2Fzb3VyY2VfY2gvRWV3TWpUd1FHRlpIcXQzVUtwbWZyUFVCQVlXV3pxU21mZHRlS18wbmZyRzg0QQ&quot;}"/>
            </a:ext>
          </a:extLst>
        </xdr:cNvPr>
        <xdr:cNvSpPr/>
      </xdr:nvSpPr>
      <xdr:spPr>
        <a:xfrm>
          <a:off x="9658350" y="4600575"/>
          <a:ext cx="1231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/>
            <a:t>Market Update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307975</xdr:colOff>
      <xdr:row>2</xdr:row>
      <xdr:rowOff>92075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A64FE158-EA5A-4E13-9EB9-CEE16967BABC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NvYXNvdXJjZWNoLW15LnNoYXJlcG9pbnQuY29tLzp1Oi9nL3BlcnNvbmFsL2FwbGFudHlfY29jb2Fzb3VyY2VfY2gvRWV3TWpUd1FHRlpIcXQzVUtwbWZyUFVCQVlXV3pxU21mZHRlS18wbmZyRzg0QQ&quot;}"/>
            </a:ext>
          </a:extLst>
        </xdr:cNvPr>
        <xdr:cNvSpPr/>
      </xdr:nvSpPr>
      <xdr:spPr>
        <a:xfrm>
          <a:off x="4562475" y="200025"/>
          <a:ext cx="1231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/>
            <a:t>Market Update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coasourcech-my.sharepoint.com/personal/aplanty_cocoasource_ch/Documents/Documents/AAA_freight%20COCOA_ACTUEL.xlsm" TargetMode="External"/><Relationship Id="rId1" Type="http://schemas.openxmlformats.org/officeDocument/2006/relationships/externalLinkPath" Target="/personal/aplanty_cocoasource_ch/Documents/Documents/AAA_freight%20COCOA_ACTUEL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coasourcech.sharepoint.com/sites/CocoasourceSA/Shared%20Documents/LOGISTICS/freight%20rates/AAA_freight%20COCOA_ACTUEL.xlsm" TargetMode="External"/><Relationship Id="rId1" Type="http://schemas.openxmlformats.org/officeDocument/2006/relationships/externalLinkPath" Target="https://cocoasourcech.sharepoint.com/sites/CocoasourceSA/Shared%20Documents/LOGISTICS/freight%20rates/AAA_freight%20COCOA_ACTU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7USnISP0JU2EL-aM4DlO5QM6dF-ZsGhAnxUcqj_dYb2IgUTV36Z7QIgrQdmJnDON" itemId="01IMBTTF3F4N46H3PBDZHZHGM5VV5WN3EE">
      <xxl21:absoluteUrl r:id="rId2"/>
    </xxl21:alternateUrls>
    <sheetNames>
      <sheetName val="launch"/>
      <sheetName val="Marche à Suivre"/>
      <sheetName val="ARKAS"/>
      <sheetName val="ONE"/>
      <sheetName val="CMA"/>
      <sheetName val="HAPAG"/>
      <sheetName val="MAERSK"/>
      <sheetName val="MSC"/>
      <sheetName val="OOCL"/>
      <sheetName val="STS"/>
      <sheetName val="FURNESS"/>
      <sheetName val="current surchages"/>
      <sheetName val="summary"/>
      <sheetName val="equiv"/>
      <sheetName val="Best rates (copy-paste)"/>
      <sheetName val="Best rates (calculatio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Shipping Line</v>
          </cell>
          <cell r="B1" t="str">
            <v>ID</v>
          </cell>
          <cell r="C1" t="str">
            <v>country</v>
          </cell>
          <cell r="D1" t="str">
            <v>POL</v>
          </cell>
          <cell r="E1" t="str">
            <v>POD</v>
          </cell>
          <cell r="F1" t="str">
            <v>CONTAINER</v>
          </cell>
          <cell r="G1" t="str">
            <v xml:space="preserve"> FREIGHT </v>
          </cell>
          <cell r="H1" t="str">
            <v xml:space="preserve"> LINER </v>
          </cell>
          <cell r="I1" t="str">
            <v>Currency</v>
          </cell>
          <cell r="J1" t="str">
            <v>Surcharge</v>
          </cell>
          <cell r="K1" t="str">
            <v>ALL_IN</v>
          </cell>
          <cell r="L1" t="str">
            <v>TT</v>
          </cell>
          <cell r="M1" t="str">
            <v>Valid</v>
          </cell>
          <cell r="N1" t="str">
            <v>LinerIncluded</v>
          </cell>
          <cell r="O1" t="str">
            <v>Shipping Line S</v>
          </cell>
          <cell r="P1" t="str">
            <v>DEMDET</v>
          </cell>
          <cell r="Q1" t="str">
            <v>Contrat Ref</v>
          </cell>
        </row>
        <row r="2">
          <cell r="A2" t="str">
            <v>ARKAS</v>
          </cell>
          <cell r="B2" t="str">
            <v>AbidjanAntwerp40</v>
          </cell>
          <cell r="C2" t="str">
            <v>IVC</v>
          </cell>
          <cell r="D2" t="str">
            <v>Abidjan</v>
          </cell>
          <cell r="E2" t="str">
            <v>Antwerp</v>
          </cell>
          <cell r="F2">
            <v>40</v>
          </cell>
          <cell r="G2">
            <v>525</v>
          </cell>
          <cell r="H2">
            <v>250</v>
          </cell>
          <cell r="I2" t="str">
            <v>EUR</v>
          </cell>
          <cell r="J2">
            <v>0</v>
          </cell>
          <cell r="K2">
            <v>775</v>
          </cell>
          <cell r="L2">
            <v>11</v>
          </cell>
          <cell r="M2">
            <v>44196</v>
          </cell>
          <cell r="N2">
            <v>1</v>
          </cell>
          <cell r="P2" t="str">
            <v>CH00000290</v>
          </cell>
          <cell r="Q2" t="str">
            <v>14 detention</v>
          </cell>
        </row>
        <row r="3">
          <cell r="A3" t="str">
            <v>ARKAS</v>
          </cell>
          <cell r="B3" t="str">
            <v>AbidjanBarcelona40</v>
          </cell>
          <cell r="C3" t="str">
            <v>IVC</v>
          </cell>
          <cell r="D3" t="str">
            <v>Abidjan</v>
          </cell>
          <cell r="E3" t="str">
            <v>Barcelona</v>
          </cell>
          <cell r="F3">
            <v>40</v>
          </cell>
          <cell r="G3">
            <v>650</v>
          </cell>
          <cell r="H3">
            <v>250</v>
          </cell>
          <cell r="I3" t="str">
            <v>EUR</v>
          </cell>
          <cell r="J3">
            <v>0</v>
          </cell>
          <cell r="K3">
            <v>900</v>
          </cell>
          <cell r="L3">
            <v>17</v>
          </cell>
          <cell r="M3">
            <v>44196</v>
          </cell>
          <cell r="N3">
            <v>1</v>
          </cell>
          <cell r="P3" t="str">
            <v>CH00000290</v>
          </cell>
          <cell r="Q3" t="str">
            <v>14 detention</v>
          </cell>
        </row>
        <row r="4">
          <cell r="A4" t="str">
            <v>ONE</v>
          </cell>
          <cell r="B4" t="str">
            <v>AbidjanAmsterdam40</v>
          </cell>
          <cell r="C4" t="str">
            <v>IVC</v>
          </cell>
          <cell r="D4" t="str">
            <v>Abidjan</v>
          </cell>
          <cell r="E4" t="str">
            <v>Amsterdam</v>
          </cell>
          <cell r="F4">
            <v>40</v>
          </cell>
          <cell r="G4">
            <v>350</v>
          </cell>
          <cell r="H4">
            <v>130</v>
          </cell>
          <cell r="I4" t="str">
            <v>EUR</v>
          </cell>
          <cell r="J4">
            <v>0</v>
          </cell>
          <cell r="K4">
            <v>480</v>
          </cell>
          <cell r="L4">
            <v>14</v>
          </cell>
          <cell r="M4"/>
          <cell r="N4">
            <v>1</v>
          </cell>
          <cell r="O4"/>
          <cell r="P4">
            <v>18</v>
          </cell>
          <cell r="Q4" t="str">
            <v>Demurrage 14 Calendar days / Detention 4 Calendar days</v>
          </cell>
        </row>
        <row r="5">
          <cell r="A5" t="str">
            <v>ONE</v>
          </cell>
          <cell r="B5" t="str">
            <v>AbidjanAntwerp40</v>
          </cell>
          <cell r="C5" t="str">
            <v>IVC</v>
          </cell>
          <cell r="D5" t="str">
            <v>Abidjan</v>
          </cell>
          <cell r="E5" t="str">
            <v>Antwerp</v>
          </cell>
          <cell r="F5">
            <v>40</v>
          </cell>
          <cell r="G5">
            <v>350</v>
          </cell>
          <cell r="H5">
            <v>130</v>
          </cell>
          <cell r="I5" t="str">
            <v>EUR</v>
          </cell>
          <cell r="J5">
            <v>0</v>
          </cell>
          <cell r="K5">
            <v>480</v>
          </cell>
          <cell r="L5">
            <v>11</v>
          </cell>
          <cell r="M5"/>
          <cell r="N5">
            <v>1</v>
          </cell>
          <cell r="O5"/>
          <cell r="P5">
            <v>7</v>
          </cell>
          <cell r="Q5" t="str">
            <v>Storage 5 days, Demurrage/Detention 14 days combined</v>
          </cell>
        </row>
        <row r="6">
          <cell r="A6" t="str">
            <v>ONE</v>
          </cell>
          <cell r="B6" t="str">
            <v>AbidjanBarcelona40</v>
          </cell>
          <cell r="C6" t="str">
            <v>IVC</v>
          </cell>
          <cell r="D6" t="str">
            <v>Abidjan</v>
          </cell>
          <cell r="E6" t="str">
            <v>Barcelona</v>
          </cell>
          <cell r="F6">
            <v>40</v>
          </cell>
          <cell r="G6">
            <v>500</v>
          </cell>
          <cell r="H6">
            <v>130</v>
          </cell>
          <cell r="I6" t="str">
            <v>EUR</v>
          </cell>
          <cell r="J6">
            <v>0</v>
          </cell>
          <cell r="K6">
            <v>630</v>
          </cell>
          <cell r="L6">
            <v>17</v>
          </cell>
          <cell r="M6"/>
          <cell r="N6">
            <v>1</v>
          </cell>
          <cell r="O6"/>
          <cell r="P6">
            <v>18</v>
          </cell>
          <cell r="Q6" t="str">
            <v>Detention 14 Calendar days, subject port storage</v>
          </cell>
        </row>
        <row r="7">
          <cell r="A7" t="str">
            <v>ONE</v>
          </cell>
          <cell r="B7" t="str">
            <v>AbidjanHamburg40</v>
          </cell>
          <cell r="C7" t="str">
            <v>IVC</v>
          </cell>
          <cell r="D7" t="str">
            <v>Abidjan</v>
          </cell>
          <cell r="E7" t="str">
            <v>Hamburg</v>
          </cell>
          <cell r="F7">
            <v>40</v>
          </cell>
          <cell r="G7">
            <v>400</v>
          </cell>
          <cell r="H7">
            <v>130</v>
          </cell>
          <cell r="I7" t="str">
            <v>EUR</v>
          </cell>
          <cell r="J7">
            <v>0</v>
          </cell>
          <cell r="K7">
            <v>530</v>
          </cell>
          <cell r="L7">
            <v>13</v>
          </cell>
          <cell r="M7"/>
          <cell r="N7">
            <v>1</v>
          </cell>
          <cell r="O7"/>
          <cell r="P7">
            <v>18</v>
          </cell>
          <cell r="Q7" t="str">
            <v>Demurrage 3 Calendar days / Detention 10 Calendar days</v>
          </cell>
        </row>
        <row r="8">
          <cell r="A8" t="str">
            <v>ONE</v>
          </cell>
          <cell r="B8" t="str">
            <v>AbidjanIstanbul40</v>
          </cell>
          <cell r="C8" t="str">
            <v>IVC</v>
          </cell>
          <cell r="D8" t="str">
            <v>Abidjan</v>
          </cell>
          <cell r="E8" t="str">
            <v>Istanbul</v>
          </cell>
          <cell r="F8">
            <v>40</v>
          </cell>
          <cell r="G8">
            <v>600</v>
          </cell>
          <cell r="H8">
            <v>150</v>
          </cell>
          <cell r="I8" t="str">
            <v>USD</v>
          </cell>
          <cell r="J8">
            <v>0</v>
          </cell>
          <cell r="K8">
            <v>750</v>
          </cell>
          <cell r="L8">
            <v>26</v>
          </cell>
          <cell r="M8"/>
          <cell r="N8">
            <v>1</v>
          </cell>
          <cell r="O8"/>
          <cell r="P8">
            <v>18</v>
          </cell>
          <cell r="Q8" t="str">
            <v>14 Calendar days Combined, subject port storage</v>
          </cell>
        </row>
        <row r="9">
          <cell r="A9" t="str">
            <v>ONE</v>
          </cell>
          <cell r="B9" t="str">
            <v>AbidjanRotterdam40</v>
          </cell>
          <cell r="C9" t="str">
            <v>IVC</v>
          </cell>
          <cell r="D9" t="str">
            <v>Abidjan</v>
          </cell>
          <cell r="E9" t="str">
            <v>Rotterdam</v>
          </cell>
          <cell r="F9">
            <v>40</v>
          </cell>
          <cell r="G9">
            <v>350</v>
          </cell>
          <cell r="H9">
            <v>130</v>
          </cell>
          <cell r="I9" t="str">
            <v>EUR</v>
          </cell>
          <cell r="J9">
            <v>0</v>
          </cell>
          <cell r="K9">
            <v>480</v>
          </cell>
          <cell r="L9">
            <v>14</v>
          </cell>
          <cell r="M9"/>
          <cell r="N9">
            <v>1</v>
          </cell>
          <cell r="O9"/>
          <cell r="P9">
            <v>18</v>
          </cell>
          <cell r="Q9" t="str">
            <v>Storage 5 days, Demurrage/Detention 14 days combined</v>
          </cell>
        </row>
        <row r="10">
          <cell r="A10" t="str">
            <v>ONE</v>
          </cell>
          <cell r="B10" t="str">
            <v>AbidjanValencia40</v>
          </cell>
          <cell r="C10" t="str">
            <v>IVC</v>
          </cell>
          <cell r="D10" t="str">
            <v>Abidjan</v>
          </cell>
          <cell r="E10" t="str">
            <v>Valencia</v>
          </cell>
          <cell r="F10">
            <v>40</v>
          </cell>
          <cell r="G10">
            <v>500</v>
          </cell>
          <cell r="H10">
            <v>130</v>
          </cell>
          <cell r="I10" t="str">
            <v>EUR</v>
          </cell>
          <cell r="J10">
            <v>0</v>
          </cell>
          <cell r="K10">
            <v>630</v>
          </cell>
          <cell r="L10">
            <v>15</v>
          </cell>
          <cell r="M10"/>
          <cell r="N10">
            <v>1</v>
          </cell>
          <cell r="O10"/>
          <cell r="P10"/>
          <cell r="Q10" t="str">
            <v>Detention 14 Calendar days, subject port storage</v>
          </cell>
        </row>
        <row r="11">
          <cell r="A11" t="str">
            <v>ONE</v>
          </cell>
          <cell r="B11" t="str">
            <v>AbidjanBatam40</v>
          </cell>
          <cell r="C11" t="str">
            <v>IVC</v>
          </cell>
          <cell r="D11" t="str">
            <v>Abidjan</v>
          </cell>
          <cell r="E11" t="str">
            <v>Batam</v>
          </cell>
          <cell r="F11">
            <v>40</v>
          </cell>
          <cell r="G11">
            <v>1303</v>
          </cell>
          <cell r="H11">
            <v>175</v>
          </cell>
          <cell r="I11" t="str">
            <v>USD</v>
          </cell>
          <cell r="J11">
            <v>0</v>
          </cell>
          <cell r="K11">
            <v>1478</v>
          </cell>
          <cell r="L11">
            <v>42</v>
          </cell>
          <cell r="M11"/>
          <cell r="N11">
            <v>1</v>
          </cell>
          <cell r="O11"/>
          <cell r="P11"/>
          <cell r="Q11" t="str">
            <v>16 Calendar days Combined, subject port storage</v>
          </cell>
        </row>
        <row r="12">
          <cell r="A12" t="str">
            <v>ONE</v>
          </cell>
          <cell r="B12" t="str">
            <v>AbidjanPasir Gudang40</v>
          </cell>
          <cell r="C12" t="str">
            <v>IVC</v>
          </cell>
          <cell r="D12" t="str">
            <v>Abidjan</v>
          </cell>
          <cell r="E12" t="str">
            <v>Pasir Gudang</v>
          </cell>
          <cell r="F12">
            <v>40</v>
          </cell>
          <cell r="G12">
            <v>593</v>
          </cell>
          <cell r="H12">
            <v>175</v>
          </cell>
          <cell r="I12" t="str">
            <v>USD</v>
          </cell>
          <cell r="J12">
            <v>0</v>
          </cell>
          <cell r="K12">
            <v>768</v>
          </cell>
          <cell r="L12">
            <v>42</v>
          </cell>
          <cell r="M12"/>
          <cell r="N12">
            <v>1</v>
          </cell>
          <cell r="O12"/>
          <cell r="P12"/>
          <cell r="Q12" t="str">
            <v>21 Calendar days Combined, subject port storage</v>
          </cell>
        </row>
        <row r="13">
          <cell r="A13" t="str">
            <v>ONE</v>
          </cell>
          <cell r="B13" t="str">
            <v>AbidjanSurabaya40</v>
          </cell>
          <cell r="C13" t="str">
            <v>IVC</v>
          </cell>
          <cell r="D13" t="str">
            <v>Abidjan</v>
          </cell>
          <cell r="E13" t="str">
            <v>Surabaya</v>
          </cell>
          <cell r="F13">
            <v>40</v>
          </cell>
          <cell r="G13">
            <v>741</v>
          </cell>
          <cell r="H13">
            <v>175</v>
          </cell>
          <cell r="I13" t="str">
            <v>USD</v>
          </cell>
          <cell r="J13">
            <v>0</v>
          </cell>
          <cell r="K13">
            <v>916</v>
          </cell>
          <cell r="L13">
            <v>44</v>
          </cell>
          <cell r="M13"/>
          <cell r="N13">
            <v>1</v>
          </cell>
          <cell r="O13"/>
          <cell r="P13"/>
          <cell r="Q13" t="str">
            <v>16 Calendar days Combined, subject port storage</v>
          </cell>
        </row>
        <row r="14">
          <cell r="A14" t="str">
            <v>ONE</v>
          </cell>
          <cell r="B14" t="str">
            <v>AbidjanPTP40</v>
          </cell>
          <cell r="C14" t="str">
            <v>IVC</v>
          </cell>
          <cell r="D14" t="str">
            <v>Abidjan</v>
          </cell>
          <cell r="E14" t="str">
            <v>PTP</v>
          </cell>
          <cell r="F14">
            <v>40</v>
          </cell>
          <cell r="G14">
            <v>593</v>
          </cell>
          <cell r="H14">
            <v>175</v>
          </cell>
          <cell r="I14" t="str">
            <v>USD</v>
          </cell>
          <cell r="J14">
            <v>0</v>
          </cell>
          <cell r="K14">
            <v>768</v>
          </cell>
          <cell r="L14">
            <v>48</v>
          </cell>
          <cell r="M14"/>
          <cell r="N14">
            <v>1</v>
          </cell>
          <cell r="O14"/>
          <cell r="P14"/>
          <cell r="Q14" t="str">
            <v>21 Calendar days Combined, subject port storage</v>
          </cell>
        </row>
        <row r="15">
          <cell r="A15" t="str">
            <v>ONE</v>
          </cell>
          <cell r="B15" t="str">
            <v>AbidjanPhiladelphia40</v>
          </cell>
          <cell r="C15" t="str">
            <v>IVC</v>
          </cell>
          <cell r="D15" t="str">
            <v>Abidjan</v>
          </cell>
          <cell r="E15" t="str">
            <v>Philadelphia</v>
          </cell>
          <cell r="F15">
            <v>40</v>
          </cell>
          <cell r="G15">
            <v>1314</v>
          </cell>
          <cell r="H15">
            <v>175</v>
          </cell>
          <cell r="I15" t="str">
            <v>USD</v>
          </cell>
          <cell r="J15">
            <v>0</v>
          </cell>
          <cell r="K15">
            <v>1489</v>
          </cell>
          <cell r="L15">
            <v>27</v>
          </cell>
          <cell r="M15"/>
          <cell r="N15">
            <v>1</v>
          </cell>
          <cell r="O15"/>
          <cell r="P15"/>
          <cell r="Q15"/>
        </row>
        <row r="16">
          <cell r="A16" t="str">
            <v>ONE</v>
          </cell>
          <cell r="B16" t="str">
            <v>Tin canAmsterdam40</v>
          </cell>
          <cell r="C16" t="str">
            <v>NIG</v>
          </cell>
          <cell r="D16" t="str">
            <v>Tin can</v>
          </cell>
          <cell r="E16" t="str">
            <v>Amsterdam</v>
          </cell>
          <cell r="F16">
            <v>40</v>
          </cell>
          <cell r="G16">
            <v>500</v>
          </cell>
          <cell r="H16">
            <v>140</v>
          </cell>
          <cell r="I16" t="str">
            <v>EUR</v>
          </cell>
          <cell r="J16">
            <v>0</v>
          </cell>
          <cell r="K16">
            <v>640</v>
          </cell>
          <cell r="L16">
            <v>31</v>
          </cell>
          <cell r="M16"/>
          <cell r="N16">
            <v>1</v>
          </cell>
          <cell r="O16"/>
          <cell r="P16"/>
          <cell r="Q16" t="str">
            <v>Demurrage 14 Calendar days / Detention 4 Calendar days</v>
          </cell>
        </row>
        <row r="17">
          <cell r="A17" t="str">
            <v>ONE</v>
          </cell>
          <cell r="B17" t="str">
            <v>Tin canAntwerp40</v>
          </cell>
          <cell r="C17" t="str">
            <v>NIG</v>
          </cell>
          <cell r="D17" t="str">
            <v>Tin can</v>
          </cell>
          <cell r="E17" t="str">
            <v>Antwerp</v>
          </cell>
          <cell r="F17">
            <v>40</v>
          </cell>
          <cell r="G17">
            <v>500</v>
          </cell>
          <cell r="H17">
            <v>140</v>
          </cell>
          <cell r="I17" t="str">
            <v>EUR</v>
          </cell>
          <cell r="J17">
            <v>0</v>
          </cell>
          <cell r="K17">
            <v>640</v>
          </cell>
          <cell r="L17">
            <v>28</v>
          </cell>
          <cell r="M17"/>
          <cell r="N17">
            <v>1</v>
          </cell>
          <cell r="O17"/>
          <cell r="P17"/>
          <cell r="Q17" t="str">
            <v>Storage 5 days, Demurrage/Detention 14 days combined</v>
          </cell>
        </row>
        <row r="18">
          <cell r="A18" t="str">
            <v>ONE</v>
          </cell>
          <cell r="B18" t="str">
            <v>Tin canBarcelona40</v>
          </cell>
          <cell r="C18" t="str">
            <v>NIG</v>
          </cell>
          <cell r="D18" t="str">
            <v>Tin can</v>
          </cell>
          <cell r="E18" t="str">
            <v>Barcelona</v>
          </cell>
          <cell r="F18">
            <v>40</v>
          </cell>
          <cell r="G18">
            <v>650</v>
          </cell>
          <cell r="H18">
            <v>140</v>
          </cell>
          <cell r="I18" t="str">
            <v>EUR</v>
          </cell>
          <cell r="J18">
            <v>0</v>
          </cell>
          <cell r="K18">
            <v>790</v>
          </cell>
          <cell r="L18">
            <v>28</v>
          </cell>
          <cell r="M18"/>
          <cell r="N18">
            <v>1</v>
          </cell>
          <cell r="O18"/>
          <cell r="P18"/>
          <cell r="Q18" t="str">
            <v>Detention 14 Calendar days, subject port storage</v>
          </cell>
        </row>
        <row r="19">
          <cell r="A19" t="str">
            <v>ONE</v>
          </cell>
          <cell r="B19" t="str">
            <v>Tin canHamburg40</v>
          </cell>
          <cell r="C19" t="str">
            <v>NIG</v>
          </cell>
          <cell r="D19" t="str">
            <v>Tin can</v>
          </cell>
          <cell r="E19" t="str">
            <v>Hamburg</v>
          </cell>
          <cell r="F19">
            <v>40</v>
          </cell>
          <cell r="G19">
            <v>500</v>
          </cell>
          <cell r="H19">
            <v>140</v>
          </cell>
          <cell r="I19" t="str">
            <v>EUR</v>
          </cell>
          <cell r="J19">
            <v>0</v>
          </cell>
          <cell r="K19">
            <v>640</v>
          </cell>
          <cell r="L19">
            <v>31</v>
          </cell>
          <cell r="M19"/>
          <cell r="N19">
            <v>1</v>
          </cell>
          <cell r="O19"/>
          <cell r="P19"/>
          <cell r="Q19" t="str">
            <v>Demurrage 3 Calendar days / Detention 10 Calendar days</v>
          </cell>
        </row>
        <row r="20">
          <cell r="A20" t="str">
            <v>ONE</v>
          </cell>
          <cell r="B20" t="str">
            <v>Tin canIstanbul40</v>
          </cell>
          <cell r="C20" t="str">
            <v>NIG</v>
          </cell>
          <cell r="D20" t="str">
            <v>Tin can</v>
          </cell>
          <cell r="E20" t="str">
            <v>Istanbul</v>
          </cell>
          <cell r="F20">
            <v>40</v>
          </cell>
          <cell r="G20">
            <v>650</v>
          </cell>
          <cell r="H20">
            <v>160</v>
          </cell>
          <cell r="I20" t="str">
            <v>USD</v>
          </cell>
          <cell r="J20">
            <v>0</v>
          </cell>
          <cell r="K20">
            <v>810</v>
          </cell>
          <cell r="L20">
            <v>37</v>
          </cell>
          <cell r="M20"/>
          <cell r="N20">
            <v>1</v>
          </cell>
          <cell r="O20"/>
          <cell r="P20"/>
          <cell r="Q20" t="str">
            <v>14 Calendar days Combined, subject port storage</v>
          </cell>
        </row>
        <row r="21">
          <cell r="A21" t="str">
            <v>ONE</v>
          </cell>
          <cell r="B21" t="str">
            <v>Tin canRotterdam40</v>
          </cell>
          <cell r="C21" t="str">
            <v>NIG</v>
          </cell>
          <cell r="D21" t="str">
            <v>Tin can</v>
          </cell>
          <cell r="E21" t="str">
            <v>Rotterdam</v>
          </cell>
          <cell r="F21">
            <v>40</v>
          </cell>
          <cell r="G21">
            <v>500</v>
          </cell>
          <cell r="H21">
            <v>140</v>
          </cell>
          <cell r="I21" t="str">
            <v>EUR</v>
          </cell>
          <cell r="J21">
            <v>0</v>
          </cell>
          <cell r="K21">
            <v>640</v>
          </cell>
          <cell r="L21">
            <v>29</v>
          </cell>
          <cell r="M21"/>
          <cell r="N21">
            <v>1</v>
          </cell>
          <cell r="O21"/>
          <cell r="P21"/>
          <cell r="Q21" t="str">
            <v>Storage 5 days, Demurrage/Detention 14 days combined</v>
          </cell>
        </row>
        <row r="22">
          <cell r="A22" t="str">
            <v>ONE</v>
          </cell>
          <cell r="B22" t="str">
            <v>Tin canValencia40</v>
          </cell>
          <cell r="C22" t="str">
            <v>NIG</v>
          </cell>
          <cell r="D22" t="str">
            <v>Tin can</v>
          </cell>
          <cell r="E22" t="str">
            <v>Valencia</v>
          </cell>
          <cell r="F22">
            <v>40</v>
          </cell>
          <cell r="G22">
            <v>500</v>
          </cell>
          <cell r="H22">
            <v>140</v>
          </cell>
          <cell r="I22" t="str">
            <v>EUR</v>
          </cell>
          <cell r="J22">
            <v>0</v>
          </cell>
          <cell r="K22">
            <v>640</v>
          </cell>
          <cell r="L22">
            <v>26</v>
          </cell>
          <cell r="M22"/>
          <cell r="N22">
            <v>1</v>
          </cell>
          <cell r="O22"/>
          <cell r="P22"/>
          <cell r="Q22" t="str">
            <v>Detention 14 Calendar days, subject port storage</v>
          </cell>
        </row>
        <row r="23">
          <cell r="A23" t="str">
            <v>ONE</v>
          </cell>
          <cell r="B23" t="str">
            <v>Tin canBatam40</v>
          </cell>
          <cell r="C23" t="str">
            <v>NIG</v>
          </cell>
          <cell r="D23" t="str">
            <v>Tin can</v>
          </cell>
          <cell r="E23" t="str">
            <v>Batam</v>
          </cell>
          <cell r="F23">
            <v>40</v>
          </cell>
          <cell r="G23">
            <v>1303</v>
          </cell>
          <cell r="H23">
            <v>185</v>
          </cell>
          <cell r="I23" t="str">
            <v>USD</v>
          </cell>
          <cell r="J23">
            <v>0</v>
          </cell>
          <cell r="K23">
            <v>1488</v>
          </cell>
          <cell r="L23">
            <v>51</v>
          </cell>
          <cell r="M23"/>
          <cell r="N23">
            <v>1</v>
          </cell>
          <cell r="O23"/>
          <cell r="P23"/>
          <cell r="Q23" t="str">
            <v>16 Calendar days Combined, subject port storage</v>
          </cell>
        </row>
        <row r="24">
          <cell r="A24" t="str">
            <v>ONE</v>
          </cell>
          <cell r="B24" t="str">
            <v>Tin canPasir Gudang40</v>
          </cell>
          <cell r="C24" t="str">
            <v>NIG</v>
          </cell>
          <cell r="D24" t="str">
            <v>Tin can</v>
          </cell>
          <cell r="E24" t="str">
            <v>Pasir Gudang</v>
          </cell>
          <cell r="F24">
            <v>40</v>
          </cell>
          <cell r="G24">
            <v>593</v>
          </cell>
          <cell r="H24">
            <v>185</v>
          </cell>
          <cell r="I24" t="str">
            <v>USD</v>
          </cell>
          <cell r="J24">
            <v>0</v>
          </cell>
          <cell r="K24">
            <v>778</v>
          </cell>
          <cell r="L24">
            <v>53</v>
          </cell>
          <cell r="M24"/>
          <cell r="N24">
            <v>1</v>
          </cell>
          <cell r="O24"/>
          <cell r="P24"/>
          <cell r="Q24" t="str">
            <v>21 Calendar days Combined, subject port storage</v>
          </cell>
        </row>
        <row r="25">
          <cell r="A25" t="str">
            <v>ONE</v>
          </cell>
          <cell r="B25" t="str">
            <v>Tin canSurabaya40</v>
          </cell>
          <cell r="C25" t="str">
            <v>NIG</v>
          </cell>
          <cell r="D25" t="str">
            <v>Tin can</v>
          </cell>
          <cell r="E25" t="str">
            <v>Surabaya</v>
          </cell>
          <cell r="F25">
            <v>40</v>
          </cell>
          <cell r="G25">
            <v>741</v>
          </cell>
          <cell r="H25">
            <v>185</v>
          </cell>
          <cell r="I25" t="str">
            <v>USD</v>
          </cell>
          <cell r="J25">
            <v>0</v>
          </cell>
          <cell r="K25">
            <v>926</v>
          </cell>
          <cell r="L25">
            <v>55</v>
          </cell>
          <cell r="M25"/>
          <cell r="N25">
            <v>1</v>
          </cell>
          <cell r="O25"/>
          <cell r="P25"/>
          <cell r="Q25" t="str">
            <v>16 Calendar days Combined, subject port storage</v>
          </cell>
        </row>
        <row r="26">
          <cell r="A26" t="str">
            <v>ONE</v>
          </cell>
          <cell r="B26" t="str">
            <v>Tin canPTP40</v>
          </cell>
          <cell r="C26" t="str">
            <v>NIG</v>
          </cell>
          <cell r="D26" t="str">
            <v>Tin can</v>
          </cell>
          <cell r="E26" t="str">
            <v>PTP</v>
          </cell>
          <cell r="F26">
            <v>40</v>
          </cell>
          <cell r="G26">
            <v>593</v>
          </cell>
          <cell r="H26">
            <v>185</v>
          </cell>
          <cell r="I26" t="str">
            <v>USD</v>
          </cell>
          <cell r="J26">
            <v>0</v>
          </cell>
          <cell r="K26">
            <v>778</v>
          </cell>
          <cell r="L26">
            <v>58</v>
          </cell>
          <cell r="M26"/>
          <cell r="N26">
            <v>1</v>
          </cell>
          <cell r="O26"/>
          <cell r="P26"/>
          <cell r="Q26" t="str">
            <v>21 Calendar days Combined, subject port storage</v>
          </cell>
        </row>
        <row r="27">
          <cell r="A27" t="str">
            <v>ONE</v>
          </cell>
          <cell r="B27" t="str">
            <v>Tin canPhiladelphia40</v>
          </cell>
          <cell r="C27" t="str">
            <v>NIG</v>
          </cell>
          <cell r="D27" t="str">
            <v>Tin can</v>
          </cell>
          <cell r="E27" t="str">
            <v>Philadelphia</v>
          </cell>
          <cell r="F27">
            <v>40</v>
          </cell>
          <cell r="G27">
            <v>1314</v>
          </cell>
          <cell r="H27">
            <v>185</v>
          </cell>
          <cell r="I27" t="str">
            <v>USD</v>
          </cell>
          <cell r="J27">
            <v>0</v>
          </cell>
          <cell r="K27">
            <v>1499</v>
          </cell>
          <cell r="L27">
            <v>52</v>
          </cell>
          <cell r="M27"/>
          <cell r="N27">
            <v>1</v>
          </cell>
          <cell r="O27"/>
          <cell r="P27"/>
          <cell r="Q27"/>
        </row>
        <row r="28">
          <cell r="A28" t="str">
            <v>ONE</v>
          </cell>
          <cell r="B28" t="str">
            <v>ApapaAmsterdam40</v>
          </cell>
          <cell r="C28" t="str">
            <v>NIG</v>
          </cell>
          <cell r="D28" t="str">
            <v>Apapa</v>
          </cell>
          <cell r="E28" t="str">
            <v>Amsterdam</v>
          </cell>
          <cell r="F28">
            <v>40</v>
          </cell>
          <cell r="G28">
            <v>500</v>
          </cell>
          <cell r="H28">
            <v>140</v>
          </cell>
          <cell r="I28" t="str">
            <v>EUR</v>
          </cell>
          <cell r="J28">
            <v>0</v>
          </cell>
          <cell r="K28">
            <v>640</v>
          </cell>
          <cell r="L28">
            <v>31</v>
          </cell>
          <cell r="M28"/>
          <cell r="N28">
            <v>1</v>
          </cell>
          <cell r="O28"/>
          <cell r="P28"/>
          <cell r="Q28" t="str">
            <v>Demurrage 14 Calendar days / Detention 4 Calendar days</v>
          </cell>
        </row>
        <row r="29">
          <cell r="A29" t="str">
            <v>ONE</v>
          </cell>
          <cell r="B29" t="str">
            <v>ApapaAntwerp40</v>
          </cell>
          <cell r="C29" t="str">
            <v>NIG</v>
          </cell>
          <cell r="D29" t="str">
            <v>Apapa</v>
          </cell>
          <cell r="E29" t="str">
            <v>Antwerp</v>
          </cell>
          <cell r="F29">
            <v>40</v>
          </cell>
          <cell r="G29">
            <v>500</v>
          </cell>
          <cell r="H29">
            <v>140</v>
          </cell>
          <cell r="I29" t="str">
            <v>EUR</v>
          </cell>
          <cell r="J29">
            <v>0</v>
          </cell>
          <cell r="K29">
            <v>640</v>
          </cell>
          <cell r="L29">
            <v>28</v>
          </cell>
          <cell r="M29"/>
          <cell r="N29">
            <v>1</v>
          </cell>
          <cell r="O29"/>
          <cell r="P29"/>
          <cell r="Q29" t="str">
            <v>Storage 5 days, Demurrage/Detention 14 days combined</v>
          </cell>
        </row>
        <row r="30">
          <cell r="A30" t="str">
            <v>ONE</v>
          </cell>
          <cell r="B30" t="str">
            <v>ApapaBarcelona40</v>
          </cell>
          <cell r="C30" t="str">
            <v>NIG</v>
          </cell>
          <cell r="D30" t="str">
            <v>Apapa</v>
          </cell>
          <cell r="E30" t="str">
            <v>Barcelona</v>
          </cell>
          <cell r="F30">
            <v>40</v>
          </cell>
          <cell r="G30">
            <v>650</v>
          </cell>
          <cell r="H30">
            <v>140</v>
          </cell>
          <cell r="I30" t="str">
            <v>EUR</v>
          </cell>
          <cell r="J30">
            <v>0</v>
          </cell>
          <cell r="K30">
            <v>790</v>
          </cell>
          <cell r="L30">
            <v>28</v>
          </cell>
          <cell r="M30"/>
          <cell r="N30">
            <v>1</v>
          </cell>
          <cell r="O30"/>
          <cell r="P30"/>
          <cell r="Q30" t="str">
            <v>Detention 14 Calendar days, subject port storage</v>
          </cell>
        </row>
        <row r="31">
          <cell r="A31" t="str">
            <v>ONE</v>
          </cell>
          <cell r="B31" t="str">
            <v>ApapaHamburg40</v>
          </cell>
          <cell r="C31" t="str">
            <v>NIG</v>
          </cell>
          <cell r="D31" t="str">
            <v>Apapa</v>
          </cell>
          <cell r="E31" t="str">
            <v>Hamburg</v>
          </cell>
          <cell r="F31">
            <v>40</v>
          </cell>
          <cell r="G31">
            <v>500</v>
          </cell>
          <cell r="H31">
            <v>140</v>
          </cell>
          <cell r="I31" t="str">
            <v>EUR</v>
          </cell>
          <cell r="J31">
            <v>0</v>
          </cell>
          <cell r="K31">
            <v>640</v>
          </cell>
          <cell r="L31">
            <v>31</v>
          </cell>
          <cell r="M31"/>
          <cell r="N31">
            <v>1</v>
          </cell>
          <cell r="O31"/>
          <cell r="P31"/>
          <cell r="Q31" t="str">
            <v>Demurrage 3 Calendar days / Detention 10 Calendar days</v>
          </cell>
        </row>
        <row r="32">
          <cell r="A32" t="str">
            <v>ONE</v>
          </cell>
          <cell r="B32" t="str">
            <v>ApapaIstanbul40</v>
          </cell>
          <cell r="C32" t="str">
            <v>NIG</v>
          </cell>
          <cell r="D32" t="str">
            <v>Apapa</v>
          </cell>
          <cell r="E32" t="str">
            <v>Istanbul</v>
          </cell>
          <cell r="F32">
            <v>40</v>
          </cell>
          <cell r="G32">
            <v>650</v>
          </cell>
          <cell r="H32">
            <v>160</v>
          </cell>
          <cell r="I32" t="str">
            <v>USD</v>
          </cell>
          <cell r="J32">
            <v>0</v>
          </cell>
          <cell r="K32">
            <v>810</v>
          </cell>
          <cell r="L32">
            <v>37</v>
          </cell>
          <cell r="M32"/>
          <cell r="N32">
            <v>1</v>
          </cell>
          <cell r="O32"/>
          <cell r="P32"/>
          <cell r="Q32" t="str">
            <v>14 Calendar days Combined, subject port storage</v>
          </cell>
        </row>
        <row r="33">
          <cell r="A33" t="str">
            <v>ONE</v>
          </cell>
          <cell r="B33" t="str">
            <v>ApapaRotterdam40</v>
          </cell>
          <cell r="C33" t="str">
            <v>NIG</v>
          </cell>
          <cell r="D33" t="str">
            <v>Apapa</v>
          </cell>
          <cell r="E33" t="str">
            <v>Rotterdam</v>
          </cell>
          <cell r="F33">
            <v>40</v>
          </cell>
          <cell r="G33">
            <v>500</v>
          </cell>
          <cell r="H33">
            <v>140</v>
          </cell>
          <cell r="I33" t="str">
            <v>EUR</v>
          </cell>
          <cell r="J33">
            <v>0</v>
          </cell>
          <cell r="K33">
            <v>640</v>
          </cell>
          <cell r="L33">
            <v>29</v>
          </cell>
          <cell r="M33"/>
          <cell r="N33">
            <v>1</v>
          </cell>
          <cell r="O33"/>
          <cell r="P33"/>
          <cell r="Q33" t="str">
            <v>Storage 5 days, Demurrage/Detention 14 days combined</v>
          </cell>
        </row>
        <row r="34">
          <cell r="A34" t="str">
            <v>ONE</v>
          </cell>
          <cell r="B34" t="str">
            <v>ApapaValencia40</v>
          </cell>
          <cell r="C34" t="str">
            <v>NIG</v>
          </cell>
          <cell r="D34" t="str">
            <v>Apapa</v>
          </cell>
          <cell r="E34" t="str">
            <v>Valencia</v>
          </cell>
          <cell r="F34">
            <v>40</v>
          </cell>
          <cell r="G34">
            <v>500</v>
          </cell>
          <cell r="H34">
            <v>140</v>
          </cell>
          <cell r="I34" t="str">
            <v>EUR</v>
          </cell>
          <cell r="J34">
            <v>0</v>
          </cell>
          <cell r="K34">
            <v>640</v>
          </cell>
          <cell r="L34">
            <v>26</v>
          </cell>
          <cell r="M34"/>
          <cell r="N34">
            <v>1</v>
          </cell>
          <cell r="O34"/>
          <cell r="P34"/>
          <cell r="Q34" t="str">
            <v>Detention 14 Calendar days, subject port storage</v>
          </cell>
        </row>
        <row r="35">
          <cell r="A35" t="str">
            <v>ONE</v>
          </cell>
          <cell r="B35" t="str">
            <v>ApapaBatam40</v>
          </cell>
          <cell r="C35" t="str">
            <v>NIG</v>
          </cell>
          <cell r="D35" t="str">
            <v>Apapa</v>
          </cell>
          <cell r="E35" t="str">
            <v>Batam</v>
          </cell>
          <cell r="F35">
            <v>40</v>
          </cell>
          <cell r="G35">
            <v>1303</v>
          </cell>
          <cell r="H35">
            <v>185</v>
          </cell>
          <cell r="I35" t="str">
            <v>USD</v>
          </cell>
          <cell r="J35">
            <v>0</v>
          </cell>
          <cell r="K35">
            <v>1488</v>
          </cell>
          <cell r="L35">
            <v>51</v>
          </cell>
          <cell r="M35"/>
          <cell r="N35">
            <v>1</v>
          </cell>
          <cell r="O35"/>
          <cell r="P35"/>
          <cell r="Q35" t="str">
            <v>16 Calendar days Combined, subject port storage</v>
          </cell>
        </row>
        <row r="36">
          <cell r="A36" t="str">
            <v>ONE</v>
          </cell>
          <cell r="B36" t="str">
            <v>ApapaPasir Gudang40</v>
          </cell>
          <cell r="C36" t="str">
            <v>NIG</v>
          </cell>
          <cell r="D36" t="str">
            <v>Apapa</v>
          </cell>
          <cell r="E36" t="str">
            <v>Pasir Gudang</v>
          </cell>
          <cell r="F36">
            <v>40</v>
          </cell>
          <cell r="G36">
            <v>593</v>
          </cell>
          <cell r="H36">
            <v>185</v>
          </cell>
          <cell r="I36" t="str">
            <v>USD</v>
          </cell>
          <cell r="J36">
            <v>0</v>
          </cell>
          <cell r="K36">
            <v>778</v>
          </cell>
          <cell r="L36">
            <v>53</v>
          </cell>
          <cell r="M36"/>
          <cell r="N36">
            <v>1</v>
          </cell>
          <cell r="O36"/>
          <cell r="P36"/>
          <cell r="Q36" t="str">
            <v>21 Calendar days Combined, subject port storage</v>
          </cell>
        </row>
        <row r="37">
          <cell r="A37" t="str">
            <v>ONE</v>
          </cell>
          <cell r="B37" t="str">
            <v>ApapaSurabaya40</v>
          </cell>
          <cell r="C37" t="str">
            <v>NIG</v>
          </cell>
          <cell r="D37" t="str">
            <v>Apapa</v>
          </cell>
          <cell r="E37" t="str">
            <v>Surabaya</v>
          </cell>
          <cell r="F37">
            <v>40</v>
          </cell>
          <cell r="G37">
            <v>741</v>
          </cell>
          <cell r="H37">
            <v>185</v>
          </cell>
          <cell r="I37" t="str">
            <v>USD</v>
          </cell>
          <cell r="J37">
            <v>0</v>
          </cell>
          <cell r="K37">
            <v>926</v>
          </cell>
          <cell r="L37">
            <v>55</v>
          </cell>
          <cell r="M37"/>
          <cell r="N37">
            <v>1</v>
          </cell>
          <cell r="O37"/>
          <cell r="P37"/>
          <cell r="Q37" t="str">
            <v>16 Calendar days Combined, subject port storage</v>
          </cell>
        </row>
        <row r="38">
          <cell r="A38" t="str">
            <v>ONE</v>
          </cell>
          <cell r="B38" t="str">
            <v>ApapaPTP40</v>
          </cell>
          <cell r="C38" t="str">
            <v>NIG</v>
          </cell>
          <cell r="D38" t="str">
            <v>Apapa</v>
          </cell>
          <cell r="E38" t="str">
            <v>PTP</v>
          </cell>
          <cell r="F38">
            <v>40</v>
          </cell>
          <cell r="G38">
            <v>593</v>
          </cell>
          <cell r="H38">
            <v>185</v>
          </cell>
          <cell r="I38" t="str">
            <v>USD</v>
          </cell>
          <cell r="J38">
            <v>0</v>
          </cell>
          <cell r="K38">
            <v>778</v>
          </cell>
          <cell r="L38">
            <v>58</v>
          </cell>
          <cell r="M38"/>
          <cell r="N38">
            <v>1</v>
          </cell>
          <cell r="O38"/>
          <cell r="P38"/>
          <cell r="Q38" t="str">
            <v>21 Calendar days Combined, subject port storage</v>
          </cell>
        </row>
        <row r="39">
          <cell r="A39" t="str">
            <v>ONE</v>
          </cell>
          <cell r="B39" t="str">
            <v>ApapaPhiladelphia40</v>
          </cell>
          <cell r="C39" t="str">
            <v>NIG</v>
          </cell>
          <cell r="D39" t="str">
            <v>Apapa</v>
          </cell>
          <cell r="E39" t="str">
            <v>Philadelphia</v>
          </cell>
          <cell r="F39">
            <v>40</v>
          </cell>
          <cell r="G39">
            <v>1314</v>
          </cell>
          <cell r="H39">
            <v>185</v>
          </cell>
          <cell r="I39" t="str">
            <v>USD</v>
          </cell>
          <cell r="J39">
            <v>0</v>
          </cell>
          <cell r="K39">
            <v>1499</v>
          </cell>
          <cell r="L39">
            <v>52</v>
          </cell>
          <cell r="M39"/>
          <cell r="N39">
            <v>1</v>
          </cell>
          <cell r="O39"/>
          <cell r="P39"/>
          <cell r="Q39"/>
        </row>
        <row r="40">
          <cell r="A40" t="str">
            <v>CMA</v>
          </cell>
          <cell r="B40" t="str">
            <v>AbidjanAmbarli40</v>
          </cell>
          <cell r="C40" t="str">
            <v>IVC</v>
          </cell>
          <cell r="D40" t="str">
            <v>Abidjan</v>
          </cell>
          <cell r="E40" t="str">
            <v>Ambarli</v>
          </cell>
          <cell r="F40">
            <v>40</v>
          </cell>
          <cell r="G40">
            <v>850</v>
          </cell>
          <cell r="H40">
            <v>400</v>
          </cell>
          <cell r="I40" t="str">
            <v>EUR</v>
          </cell>
          <cell r="J40">
            <v>256</v>
          </cell>
          <cell r="K40">
            <v>1506</v>
          </cell>
          <cell r="L40"/>
          <cell r="M40">
            <v>45322</v>
          </cell>
          <cell r="N40">
            <v>1</v>
          </cell>
          <cell r="O40"/>
          <cell r="P40"/>
          <cell r="Q40" t="str">
            <v>CL002741413CA-A-001</v>
          </cell>
        </row>
        <row r="41">
          <cell r="A41" t="str">
            <v>CMA</v>
          </cell>
          <cell r="B41" t="str">
            <v>AbidjanAmsterdam20</v>
          </cell>
          <cell r="C41" t="str">
            <v>IVC</v>
          </cell>
          <cell r="D41" t="str">
            <v>Abidjan</v>
          </cell>
          <cell r="E41" t="str">
            <v>Amsterdam</v>
          </cell>
          <cell r="F41">
            <v>20</v>
          </cell>
          <cell r="G41">
            <v>500</v>
          </cell>
          <cell r="H41">
            <v>200</v>
          </cell>
          <cell r="I41" t="str">
            <v>EUR</v>
          </cell>
          <cell r="J41">
            <v>37</v>
          </cell>
          <cell r="K41">
            <v>737</v>
          </cell>
          <cell r="L41"/>
          <cell r="M41">
            <v>45382</v>
          </cell>
          <cell r="N41">
            <v>1</v>
          </cell>
          <cell r="O41"/>
          <cell r="P41"/>
          <cell r="Q41" t="str">
            <v>CL002741413CA-A-001</v>
          </cell>
        </row>
        <row r="42">
          <cell r="A42" t="str">
            <v>CMA</v>
          </cell>
          <cell r="B42" t="str">
            <v>AbidjanAmsterdam40</v>
          </cell>
          <cell r="C42" t="str">
            <v>IVC</v>
          </cell>
          <cell r="D42" t="str">
            <v>Abidjan</v>
          </cell>
          <cell r="E42" t="str">
            <v>Amsterdam</v>
          </cell>
          <cell r="F42">
            <v>40</v>
          </cell>
          <cell r="G42">
            <v>750</v>
          </cell>
          <cell r="H42">
            <v>400</v>
          </cell>
          <cell r="I42" t="str">
            <v>EUR</v>
          </cell>
          <cell r="J42">
            <v>62</v>
          </cell>
          <cell r="K42">
            <v>1212</v>
          </cell>
          <cell r="L42"/>
          <cell r="M42">
            <v>45382</v>
          </cell>
          <cell r="N42">
            <v>1</v>
          </cell>
          <cell r="O42"/>
          <cell r="P42"/>
          <cell r="Q42" t="str">
            <v>CL002741413CA-A-001</v>
          </cell>
        </row>
        <row r="43">
          <cell r="A43" t="str">
            <v>CMA</v>
          </cell>
          <cell r="B43" t="str">
            <v>AbidjanAntwerp20</v>
          </cell>
          <cell r="C43" t="str">
            <v>IVC</v>
          </cell>
          <cell r="D43" t="str">
            <v>Abidjan</v>
          </cell>
          <cell r="E43" t="str">
            <v>Antwerp</v>
          </cell>
          <cell r="F43">
            <v>20</v>
          </cell>
          <cell r="G43">
            <v>450</v>
          </cell>
          <cell r="H43">
            <v>200</v>
          </cell>
          <cell r="I43" t="str">
            <v>EUR</v>
          </cell>
          <cell r="J43">
            <v>37</v>
          </cell>
          <cell r="K43">
            <v>687</v>
          </cell>
          <cell r="L43"/>
          <cell r="M43">
            <v>45382</v>
          </cell>
          <cell r="N43">
            <v>1</v>
          </cell>
          <cell r="O43"/>
          <cell r="P43"/>
          <cell r="Q43" t="str">
            <v>CL002741413CA-A-001</v>
          </cell>
        </row>
        <row r="44">
          <cell r="A44" t="str">
            <v>CMA</v>
          </cell>
          <cell r="B44" t="str">
            <v>AbidjanAntwerp40</v>
          </cell>
          <cell r="C44" t="str">
            <v>IVC</v>
          </cell>
          <cell r="D44" t="str">
            <v>Abidjan</v>
          </cell>
          <cell r="E44" t="str">
            <v>Antwerp</v>
          </cell>
          <cell r="F44">
            <v>40</v>
          </cell>
          <cell r="G44">
            <v>575</v>
          </cell>
          <cell r="H44">
            <v>400</v>
          </cell>
          <cell r="I44" t="str">
            <v>EUR</v>
          </cell>
          <cell r="J44">
            <v>62</v>
          </cell>
          <cell r="K44">
            <v>1037</v>
          </cell>
          <cell r="L44"/>
          <cell r="M44">
            <v>45382</v>
          </cell>
          <cell r="N44">
            <v>1</v>
          </cell>
          <cell r="O44"/>
          <cell r="P44"/>
          <cell r="Q44" t="str">
            <v>CL002741413CA-A-001</v>
          </cell>
        </row>
        <row r="45">
          <cell r="A45" t="str">
            <v>CMA</v>
          </cell>
          <cell r="B45" t="str">
            <v>AbidjanBarcelona20</v>
          </cell>
          <cell r="C45" t="str">
            <v>IVC</v>
          </cell>
          <cell r="D45" t="str">
            <v>Abidjan</v>
          </cell>
          <cell r="E45" t="str">
            <v>Barcelona</v>
          </cell>
          <cell r="F45">
            <v>20</v>
          </cell>
          <cell r="G45">
            <v>500</v>
          </cell>
          <cell r="H45">
            <v>200</v>
          </cell>
          <cell r="I45" t="str">
            <v>EUR</v>
          </cell>
          <cell r="J45">
            <v>37</v>
          </cell>
          <cell r="K45">
            <v>737</v>
          </cell>
          <cell r="L45"/>
          <cell r="M45">
            <v>45382</v>
          </cell>
          <cell r="N45">
            <v>1</v>
          </cell>
          <cell r="Q45" t="str">
            <v>CL002741413CA-A-001</v>
          </cell>
        </row>
        <row r="46">
          <cell r="A46" t="str">
            <v>CMA</v>
          </cell>
          <cell r="B46" t="str">
            <v>AbidjanBarcelona40</v>
          </cell>
          <cell r="C46" t="str">
            <v>IVC</v>
          </cell>
          <cell r="D46" t="str">
            <v>Abidjan</v>
          </cell>
          <cell r="E46" t="str">
            <v>Barcelona</v>
          </cell>
          <cell r="F46">
            <v>40</v>
          </cell>
          <cell r="G46">
            <v>650</v>
          </cell>
          <cell r="H46">
            <v>400</v>
          </cell>
          <cell r="I46" t="str">
            <v>EUR</v>
          </cell>
          <cell r="J46">
            <v>62</v>
          </cell>
          <cell r="K46">
            <v>1112</v>
          </cell>
          <cell r="L46"/>
          <cell r="M46">
            <v>45382</v>
          </cell>
          <cell r="N46">
            <v>1</v>
          </cell>
          <cell r="Q46" t="str">
            <v>CL002741413CA-A-001</v>
          </cell>
        </row>
        <row r="47">
          <cell r="A47" t="str">
            <v>CMA</v>
          </cell>
          <cell r="B47" t="str">
            <v>AbidjanBatam40</v>
          </cell>
          <cell r="C47" t="str">
            <v>IVC</v>
          </cell>
          <cell r="D47" t="str">
            <v>Abidjan</v>
          </cell>
          <cell r="E47" t="str">
            <v>Batam</v>
          </cell>
          <cell r="F47">
            <v>40</v>
          </cell>
          <cell r="G47">
            <v>1200</v>
          </cell>
          <cell r="H47">
            <v>550</v>
          </cell>
          <cell r="I47" t="str">
            <v>USD</v>
          </cell>
          <cell r="J47">
            <v>14</v>
          </cell>
          <cell r="K47">
            <v>1764</v>
          </cell>
          <cell r="L47"/>
          <cell r="M47">
            <v>45382</v>
          </cell>
          <cell r="N47">
            <v>1</v>
          </cell>
          <cell r="Q47" t="str">
            <v>CL002741413CA-A-002</v>
          </cell>
        </row>
        <row r="48">
          <cell r="A48" t="str">
            <v>CMA</v>
          </cell>
          <cell r="B48" t="str">
            <v>AbidjanHamburg20</v>
          </cell>
          <cell r="C48" t="str">
            <v>IVC</v>
          </cell>
          <cell r="D48" t="str">
            <v>Abidjan</v>
          </cell>
          <cell r="E48" t="str">
            <v>Hamburg</v>
          </cell>
          <cell r="F48">
            <v>20</v>
          </cell>
          <cell r="G48">
            <v>800</v>
          </cell>
          <cell r="H48">
            <v>200</v>
          </cell>
          <cell r="I48" t="str">
            <v>EUR</v>
          </cell>
          <cell r="J48">
            <v>37</v>
          </cell>
          <cell r="K48">
            <v>1037</v>
          </cell>
          <cell r="L48"/>
          <cell r="M48">
            <v>45322</v>
          </cell>
          <cell r="N48">
            <v>1</v>
          </cell>
          <cell r="Q48" t="str">
            <v>CL002741413CA-A-001</v>
          </cell>
        </row>
        <row r="49">
          <cell r="A49" t="str">
            <v>CMA</v>
          </cell>
          <cell r="B49" t="str">
            <v>AbidjanHamburg40</v>
          </cell>
          <cell r="C49" t="str">
            <v>IVC</v>
          </cell>
          <cell r="D49" t="str">
            <v>Abidjan</v>
          </cell>
          <cell r="E49" t="str">
            <v>Hamburg</v>
          </cell>
          <cell r="F49">
            <v>40</v>
          </cell>
          <cell r="G49">
            <v>900</v>
          </cell>
          <cell r="H49">
            <v>400</v>
          </cell>
          <cell r="I49" t="str">
            <v>EUR</v>
          </cell>
          <cell r="J49">
            <v>62</v>
          </cell>
          <cell r="K49">
            <v>1362</v>
          </cell>
          <cell r="L49"/>
          <cell r="M49">
            <v>45322</v>
          </cell>
          <cell r="N49">
            <v>1</v>
          </cell>
          <cell r="Q49" t="str">
            <v>CL002741413CA-A-001</v>
          </cell>
        </row>
        <row r="50">
          <cell r="A50" t="str">
            <v>CMA</v>
          </cell>
          <cell r="B50" t="str">
            <v>AbidjanJakarta40</v>
          </cell>
          <cell r="C50" t="str">
            <v>IVC</v>
          </cell>
          <cell r="D50" t="str">
            <v>Abidjan</v>
          </cell>
          <cell r="E50" t="str">
            <v>Jakarta</v>
          </cell>
          <cell r="F50">
            <v>40</v>
          </cell>
          <cell r="G50">
            <v>950</v>
          </cell>
          <cell r="H50">
            <v>550</v>
          </cell>
          <cell r="I50" t="str">
            <v>USD</v>
          </cell>
          <cell r="J50">
            <v>14</v>
          </cell>
          <cell r="K50">
            <v>1514</v>
          </cell>
          <cell r="L50"/>
          <cell r="M50">
            <v>45382</v>
          </cell>
          <cell r="N50">
            <v>1</v>
          </cell>
          <cell r="Q50" t="str">
            <v>CL002741413CA-A-002</v>
          </cell>
        </row>
        <row r="51">
          <cell r="A51" t="str">
            <v>CMA</v>
          </cell>
          <cell r="B51" t="str">
            <v>AbidjanOakland40</v>
          </cell>
          <cell r="C51" t="str">
            <v>IVC</v>
          </cell>
          <cell r="D51" t="str">
            <v>Abidjan</v>
          </cell>
          <cell r="E51" t="str">
            <v>Oakland</v>
          </cell>
          <cell r="F51">
            <v>40</v>
          </cell>
          <cell r="G51">
            <v>2350</v>
          </cell>
          <cell r="H51" t="str">
            <v>not included</v>
          </cell>
          <cell r="I51" t="str">
            <v>USD</v>
          </cell>
          <cell r="J51">
            <v>324</v>
          </cell>
          <cell r="K51">
            <v>2674</v>
          </cell>
          <cell r="L51"/>
          <cell r="M51">
            <v>45382</v>
          </cell>
          <cell r="N51">
            <v>0</v>
          </cell>
          <cell r="O51"/>
          <cell r="P51"/>
          <cell r="Q51" t="str">
            <v xml:space="preserve">CL002741413CA-A-003 </v>
          </cell>
        </row>
        <row r="52">
          <cell r="A52" t="str">
            <v>CMA</v>
          </cell>
          <cell r="B52" t="str">
            <v>AbidjanPasir Gudang40</v>
          </cell>
          <cell r="C52" t="str">
            <v>IVC</v>
          </cell>
          <cell r="D52" t="str">
            <v>Abidjan</v>
          </cell>
          <cell r="E52" t="str">
            <v>Pasir Gudang</v>
          </cell>
          <cell r="F52">
            <v>40</v>
          </cell>
          <cell r="G52">
            <v>700</v>
          </cell>
          <cell r="H52">
            <v>550</v>
          </cell>
          <cell r="I52" t="str">
            <v>USD</v>
          </cell>
          <cell r="J52">
            <v>14</v>
          </cell>
          <cell r="K52">
            <v>1264</v>
          </cell>
          <cell r="L52"/>
          <cell r="M52">
            <v>45382</v>
          </cell>
          <cell r="N52">
            <v>1</v>
          </cell>
          <cell r="Q52" t="str">
            <v>CL002741413CA-A-002</v>
          </cell>
        </row>
        <row r="53">
          <cell r="A53" t="str">
            <v>CMA</v>
          </cell>
          <cell r="B53" t="str">
            <v>AbidjanPTP40</v>
          </cell>
          <cell r="C53" t="str">
            <v>IVC</v>
          </cell>
          <cell r="D53" t="str">
            <v>Abidjan</v>
          </cell>
          <cell r="E53" t="str">
            <v>PTP</v>
          </cell>
          <cell r="F53">
            <v>40</v>
          </cell>
          <cell r="G53">
            <v>700</v>
          </cell>
          <cell r="H53">
            <v>550</v>
          </cell>
          <cell r="I53" t="str">
            <v>USD</v>
          </cell>
          <cell r="J53">
            <v>14</v>
          </cell>
          <cell r="K53">
            <v>1264</v>
          </cell>
          <cell r="L53"/>
          <cell r="M53">
            <v>45382</v>
          </cell>
          <cell r="N53">
            <v>1</v>
          </cell>
          <cell r="Q53" t="str">
            <v>CL002741413CA-A-002</v>
          </cell>
        </row>
        <row r="54">
          <cell r="A54" t="str">
            <v>CMA</v>
          </cell>
          <cell r="B54" t="str">
            <v>AbidjanSurabaya40</v>
          </cell>
          <cell r="C54" t="str">
            <v>IVC</v>
          </cell>
          <cell r="D54" t="str">
            <v>Abidjan</v>
          </cell>
          <cell r="E54" t="str">
            <v>Surabaya</v>
          </cell>
          <cell r="F54">
            <v>40</v>
          </cell>
          <cell r="G54">
            <v>950</v>
          </cell>
          <cell r="H54">
            <v>550</v>
          </cell>
          <cell r="I54" t="str">
            <v>USD</v>
          </cell>
          <cell r="J54">
            <v>14</v>
          </cell>
          <cell r="K54">
            <v>1514</v>
          </cell>
          <cell r="L54"/>
          <cell r="M54">
            <v>45382</v>
          </cell>
          <cell r="N54">
            <v>1</v>
          </cell>
          <cell r="O54"/>
          <cell r="P54"/>
          <cell r="Q54" t="str">
            <v>CL002741413CA-A-002</v>
          </cell>
        </row>
        <row r="55">
          <cell r="A55" t="str">
            <v>CMA</v>
          </cell>
          <cell r="B55" t="str">
            <v>AbidjanValencia20</v>
          </cell>
          <cell r="C55" t="str">
            <v>IVC</v>
          </cell>
          <cell r="D55" t="str">
            <v>Abidjan</v>
          </cell>
          <cell r="E55" t="str">
            <v>Valencia</v>
          </cell>
          <cell r="F55">
            <v>20</v>
          </cell>
          <cell r="G55">
            <v>500</v>
          </cell>
          <cell r="H55">
            <v>200</v>
          </cell>
          <cell r="I55" t="str">
            <v>EUR</v>
          </cell>
          <cell r="J55">
            <v>37</v>
          </cell>
          <cell r="K55">
            <v>737</v>
          </cell>
          <cell r="L55"/>
          <cell r="M55">
            <v>45382</v>
          </cell>
          <cell r="N55">
            <v>1</v>
          </cell>
          <cell r="Q55" t="str">
            <v>CL002741413CA-A-001</v>
          </cell>
        </row>
        <row r="56">
          <cell r="A56" t="str">
            <v>CMA</v>
          </cell>
          <cell r="B56" t="str">
            <v>AbidjanValencia40</v>
          </cell>
          <cell r="C56" t="str">
            <v>IVC</v>
          </cell>
          <cell r="D56" t="str">
            <v>Abidjan</v>
          </cell>
          <cell r="E56" t="str">
            <v>Valencia</v>
          </cell>
          <cell r="F56">
            <v>40</v>
          </cell>
          <cell r="G56">
            <v>650</v>
          </cell>
          <cell r="H56">
            <v>400</v>
          </cell>
          <cell r="I56" t="str">
            <v>EUR</v>
          </cell>
          <cell r="J56">
            <v>62</v>
          </cell>
          <cell r="K56">
            <v>1112</v>
          </cell>
          <cell r="L56"/>
          <cell r="M56">
            <v>45382</v>
          </cell>
          <cell r="N56">
            <v>1</v>
          </cell>
          <cell r="Q56" t="str">
            <v>CL002741413CA-A-001</v>
          </cell>
        </row>
        <row r="57">
          <cell r="A57" t="str">
            <v>CMA</v>
          </cell>
          <cell r="B57" t="str">
            <v>ApapaAmbarli40</v>
          </cell>
          <cell r="C57" t="str">
            <v>NIG</v>
          </cell>
          <cell r="D57" t="str">
            <v>Apapa</v>
          </cell>
          <cell r="E57" t="str">
            <v>Ambarli</v>
          </cell>
          <cell r="F57">
            <v>40</v>
          </cell>
          <cell r="G57">
            <v>800</v>
          </cell>
          <cell r="H57">
            <v>400</v>
          </cell>
          <cell r="I57" t="str">
            <v>EUR</v>
          </cell>
          <cell r="J57">
            <v>256</v>
          </cell>
          <cell r="K57">
            <v>1456</v>
          </cell>
          <cell r="L57"/>
          <cell r="M57">
            <v>45322</v>
          </cell>
          <cell r="N57"/>
          <cell r="O57"/>
          <cell r="P57"/>
          <cell r="Q57" t="str">
            <v>CL002741413CA-A-001</v>
          </cell>
        </row>
        <row r="58">
          <cell r="A58" t="str">
            <v>CMA</v>
          </cell>
          <cell r="B58" t="str">
            <v>ApapaAmsterdam20</v>
          </cell>
          <cell r="C58" t="str">
            <v>NIG</v>
          </cell>
          <cell r="D58" t="str">
            <v>Apapa</v>
          </cell>
          <cell r="E58" t="str">
            <v>Amsterdam</v>
          </cell>
          <cell r="F58">
            <v>20</v>
          </cell>
          <cell r="G58">
            <v>700</v>
          </cell>
          <cell r="H58">
            <v>200</v>
          </cell>
          <cell r="I58" t="str">
            <v>EUR</v>
          </cell>
          <cell r="J58">
            <v>37</v>
          </cell>
          <cell r="K58">
            <v>937</v>
          </cell>
          <cell r="L58"/>
          <cell r="M58">
            <v>45382</v>
          </cell>
          <cell r="N58">
            <v>1</v>
          </cell>
          <cell r="Q58" t="str">
            <v>CL002741413CA-A-001</v>
          </cell>
        </row>
        <row r="59">
          <cell r="A59" t="str">
            <v>CMA</v>
          </cell>
          <cell r="B59" t="str">
            <v>ApapaAmsterdam40</v>
          </cell>
          <cell r="C59" t="str">
            <v>NIG</v>
          </cell>
          <cell r="D59" t="str">
            <v>Apapa</v>
          </cell>
          <cell r="E59" t="str">
            <v>Amsterdam</v>
          </cell>
          <cell r="F59">
            <v>40</v>
          </cell>
          <cell r="G59">
            <v>1050</v>
          </cell>
          <cell r="H59">
            <v>400</v>
          </cell>
          <cell r="I59" t="str">
            <v>EUR</v>
          </cell>
          <cell r="J59">
            <v>62</v>
          </cell>
          <cell r="K59">
            <v>1512</v>
          </cell>
          <cell r="L59"/>
          <cell r="M59">
            <v>45382</v>
          </cell>
          <cell r="N59">
            <v>1</v>
          </cell>
          <cell r="Q59" t="str">
            <v>CL002741413CA-A-001</v>
          </cell>
        </row>
        <row r="60">
          <cell r="A60" t="str">
            <v>CMA</v>
          </cell>
          <cell r="B60" t="str">
            <v>ApapaAntwerp20</v>
          </cell>
          <cell r="C60" t="str">
            <v>NIG</v>
          </cell>
          <cell r="D60" t="str">
            <v>Apapa</v>
          </cell>
          <cell r="E60" t="str">
            <v>Antwerp</v>
          </cell>
          <cell r="F60">
            <v>20</v>
          </cell>
          <cell r="G60">
            <v>350</v>
          </cell>
          <cell r="H60">
            <v>200</v>
          </cell>
          <cell r="I60" t="str">
            <v>EUR</v>
          </cell>
          <cell r="J60">
            <v>37</v>
          </cell>
          <cell r="K60">
            <v>587</v>
          </cell>
          <cell r="L60"/>
          <cell r="M60">
            <v>45382</v>
          </cell>
          <cell r="N60">
            <v>1</v>
          </cell>
          <cell r="Q60" t="str">
            <v>CL002741413CA-A-001</v>
          </cell>
        </row>
        <row r="61">
          <cell r="A61" t="str">
            <v>CMA</v>
          </cell>
          <cell r="B61" t="str">
            <v>ApapaAntwerp40</v>
          </cell>
          <cell r="C61" t="str">
            <v>NIG</v>
          </cell>
          <cell r="D61" t="str">
            <v>Apapa</v>
          </cell>
          <cell r="E61" t="str">
            <v>Antwerp</v>
          </cell>
          <cell r="F61">
            <v>40</v>
          </cell>
          <cell r="G61">
            <v>400</v>
          </cell>
          <cell r="H61">
            <v>400</v>
          </cell>
          <cell r="I61" t="str">
            <v>EUR</v>
          </cell>
          <cell r="J61">
            <v>62</v>
          </cell>
          <cell r="K61">
            <v>862</v>
          </cell>
          <cell r="L61"/>
          <cell r="M61">
            <v>45382</v>
          </cell>
          <cell r="N61">
            <v>1</v>
          </cell>
          <cell r="Q61" t="str">
            <v>CL002741413CA-A-001</v>
          </cell>
        </row>
        <row r="62">
          <cell r="A62" t="str">
            <v>CMA</v>
          </cell>
          <cell r="B62" t="str">
            <v>ApapaBarcelona20</v>
          </cell>
          <cell r="C62" t="str">
            <v>NIG</v>
          </cell>
          <cell r="D62" t="str">
            <v>Apapa</v>
          </cell>
          <cell r="E62" t="str">
            <v>Barcelona</v>
          </cell>
          <cell r="F62">
            <v>20</v>
          </cell>
          <cell r="G62">
            <v>700</v>
          </cell>
          <cell r="H62">
            <v>200</v>
          </cell>
          <cell r="I62" t="str">
            <v>EUR</v>
          </cell>
          <cell r="J62">
            <v>37</v>
          </cell>
          <cell r="K62">
            <v>937</v>
          </cell>
          <cell r="L62"/>
          <cell r="M62">
            <v>45382</v>
          </cell>
          <cell r="N62">
            <v>1</v>
          </cell>
          <cell r="Q62" t="str">
            <v>CL002741413CA-A-001</v>
          </cell>
        </row>
        <row r="63">
          <cell r="A63" t="str">
            <v>CMA</v>
          </cell>
          <cell r="B63" t="str">
            <v>ApapaBarcelona40</v>
          </cell>
          <cell r="C63" t="str">
            <v>NIG</v>
          </cell>
          <cell r="D63" t="str">
            <v>Apapa</v>
          </cell>
          <cell r="E63" t="str">
            <v>Barcelona</v>
          </cell>
          <cell r="F63">
            <v>40</v>
          </cell>
          <cell r="G63">
            <v>1000</v>
          </cell>
          <cell r="H63">
            <v>400</v>
          </cell>
          <cell r="I63" t="str">
            <v>EUR</v>
          </cell>
          <cell r="J63">
            <v>62</v>
          </cell>
          <cell r="K63">
            <v>1462</v>
          </cell>
          <cell r="L63"/>
          <cell r="M63">
            <v>45382</v>
          </cell>
          <cell r="N63">
            <v>1</v>
          </cell>
          <cell r="Q63" t="str">
            <v>CL002741413CA-A-001</v>
          </cell>
        </row>
        <row r="64">
          <cell r="A64" t="str">
            <v>CMA</v>
          </cell>
          <cell r="B64" t="str">
            <v>LekkiBatam40</v>
          </cell>
          <cell r="C64" t="str">
            <v>NIG</v>
          </cell>
          <cell r="D64" t="str">
            <v>Lekki</v>
          </cell>
          <cell r="E64" t="str">
            <v>Batam</v>
          </cell>
          <cell r="F64">
            <v>40</v>
          </cell>
          <cell r="G64">
            <v>1200</v>
          </cell>
          <cell r="H64" t="str">
            <v>not included</v>
          </cell>
          <cell r="I64" t="str">
            <v>USD</v>
          </cell>
          <cell r="J64">
            <v>0</v>
          </cell>
          <cell r="K64">
            <v>1200</v>
          </cell>
          <cell r="L64"/>
          <cell r="M64">
            <v>45382</v>
          </cell>
          <cell r="N64">
            <v>0</v>
          </cell>
          <cell r="Q64" t="str">
            <v>CL002741413CA-A-002</v>
          </cell>
        </row>
        <row r="65">
          <cell r="A65" t="str">
            <v>CMA</v>
          </cell>
          <cell r="B65" t="str">
            <v>ApapaHamburg20</v>
          </cell>
          <cell r="C65" t="str">
            <v>NIG</v>
          </cell>
          <cell r="D65" t="str">
            <v>Apapa</v>
          </cell>
          <cell r="E65" t="str">
            <v>Hamburg</v>
          </cell>
          <cell r="F65">
            <v>20</v>
          </cell>
          <cell r="G65">
            <v>700</v>
          </cell>
          <cell r="H65">
            <v>400</v>
          </cell>
          <cell r="I65" t="str">
            <v>EUR</v>
          </cell>
          <cell r="J65">
            <v>37</v>
          </cell>
          <cell r="K65">
            <v>1137</v>
          </cell>
          <cell r="L65"/>
          <cell r="M65">
            <v>45322</v>
          </cell>
          <cell r="N65">
            <v>1</v>
          </cell>
          <cell r="Q65" t="str">
            <v>CL002741413CA-A-001</v>
          </cell>
        </row>
        <row r="66">
          <cell r="A66" t="str">
            <v>CMA</v>
          </cell>
          <cell r="B66" t="str">
            <v>ApapaHamburg40</v>
          </cell>
          <cell r="C66" t="str">
            <v>NIG</v>
          </cell>
          <cell r="D66" t="str">
            <v>Apapa</v>
          </cell>
          <cell r="E66" t="str">
            <v>Hamburg</v>
          </cell>
          <cell r="F66">
            <v>40</v>
          </cell>
          <cell r="G66">
            <v>950</v>
          </cell>
          <cell r="H66">
            <v>400</v>
          </cell>
          <cell r="I66" t="str">
            <v>EUR</v>
          </cell>
          <cell r="J66">
            <v>62</v>
          </cell>
          <cell r="K66">
            <v>1412</v>
          </cell>
          <cell r="L66"/>
          <cell r="M66">
            <v>45322</v>
          </cell>
          <cell r="N66">
            <v>1</v>
          </cell>
          <cell r="Q66" t="str">
            <v>CL002741413CA-A-001</v>
          </cell>
        </row>
        <row r="67">
          <cell r="A67" t="str">
            <v>CMA</v>
          </cell>
          <cell r="B67" t="str">
            <v>LekkiJakarta40</v>
          </cell>
          <cell r="C67" t="str">
            <v>NIG</v>
          </cell>
          <cell r="D67" t="str">
            <v>Lekki</v>
          </cell>
          <cell r="E67" t="str">
            <v>Jakarta</v>
          </cell>
          <cell r="F67">
            <v>40</v>
          </cell>
          <cell r="G67">
            <v>750</v>
          </cell>
          <cell r="H67" t="str">
            <v>not included</v>
          </cell>
          <cell r="I67" t="str">
            <v>USD</v>
          </cell>
          <cell r="J67">
            <v>0</v>
          </cell>
          <cell r="K67">
            <v>750</v>
          </cell>
          <cell r="L67"/>
          <cell r="M67">
            <v>45382</v>
          </cell>
          <cell r="N67">
            <v>0</v>
          </cell>
          <cell r="O67"/>
          <cell r="P67"/>
          <cell r="Q67" t="str">
            <v>CL002741413CA-A-002</v>
          </cell>
        </row>
        <row r="68">
          <cell r="A68" t="str">
            <v>CMA</v>
          </cell>
          <cell r="B68" t="str">
            <v>LekkiPTP40</v>
          </cell>
          <cell r="C68" t="str">
            <v>NIG</v>
          </cell>
          <cell r="D68" t="str">
            <v>Lekki</v>
          </cell>
          <cell r="E68" t="str">
            <v>PTP</v>
          </cell>
          <cell r="F68">
            <v>40</v>
          </cell>
          <cell r="G68">
            <v>750</v>
          </cell>
          <cell r="H68" t="str">
            <v>not included</v>
          </cell>
          <cell r="I68" t="str">
            <v>USD</v>
          </cell>
          <cell r="J68">
            <v>0</v>
          </cell>
          <cell r="K68">
            <v>750</v>
          </cell>
          <cell r="L68"/>
          <cell r="M68">
            <v>45382</v>
          </cell>
          <cell r="N68">
            <v>0</v>
          </cell>
          <cell r="O68"/>
          <cell r="P68"/>
          <cell r="Q68" t="str">
            <v>CL002741413CA-A-002</v>
          </cell>
        </row>
        <row r="69">
          <cell r="A69" t="str">
            <v>CMA</v>
          </cell>
          <cell r="B69" t="str">
            <v>LekkiPasir Gudang40</v>
          </cell>
          <cell r="C69" t="str">
            <v>NIG</v>
          </cell>
          <cell r="D69" t="str">
            <v>Lekki</v>
          </cell>
          <cell r="E69" t="str">
            <v>Pasir Gudang</v>
          </cell>
          <cell r="F69">
            <v>40</v>
          </cell>
          <cell r="G69">
            <v>650</v>
          </cell>
          <cell r="H69" t="str">
            <v>not included</v>
          </cell>
          <cell r="I69" t="str">
            <v>USD</v>
          </cell>
          <cell r="J69">
            <v>0</v>
          </cell>
          <cell r="K69"/>
          <cell r="L69"/>
          <cell r="M69"/>
          <cell r="N69"/>
          <cell r="O69"/>
          <cell r="P69"/>
          <cell r="Q69"/>
        </row>
        <row r="70">
          <cell r="A70" t="str">
            <v>CMA</v>
          </cell>
          <cell r="B70" t="str">
            <v>LekkiSurabaya40</v>
          </cell>
          <cell r="C70" t="str">
            <v>NIG</v>
          </cell>
          <cell r="D70" t="str">
            <v>Lekki</v>
          </cell>
          <cell r="E70" t="str">
            <v>Surabaya</v>
          </cell>
          <cell r="F70">
            <v>40</v>
          </cell>
          <cell r="G70">
            <v>750</v>
          </cell>
          <cell r="H70" t="str">
            <v>not included</v>
          </cell>
          <cell r="I70" t="str">
            <v>USD</v>
          </cell>
          <cell r="J70">
            <v>0</v>
          </cell>
          <cell r="K70">
            <v>750</v>
          </cell>
          <cell r="L70"/>
          <cell r="M70">
            <v>45382</v>
          </cell>
          <cell r="N70">
            <v>0</v>
          </cell>
          <cell r="O70"/>
          <cell r="P70"/>
          <cell r="Q70" t="str">
            <v>CL002741413CA-A-002</v>
          </cell>
        </row>
        <row r="71">
          <cell r="A71" t="str">
            <v>CMA</v>
          </cell>
          <cell r="B71" t="str">
            <v>ApapaValencia20</v>
          </cell>
          <cell r="C71" t="str">
            <v>NIG</v>
          </cell>
          <cell r="D71" t="str">
            <v>Apapa</v>
          </cell>
          <cell r="E71" t="str">
            <v>Valencia</v>
          </cell>
          <cell r="F71">
            <v>20</v>
          </cell>
          <cell r="G71">
            <v>700</v>
          </cell>
          <cell r="H71">
            <v>200</v>
          </cell>
          <cell r="I71" t="str">
            <v>EUR</v>
          </cell>
          <cell r="J71">
            <v>37</v>
          </cell>
          <cell r="K71">
            <v>937</v>
          </cell>
          <cell r="L71"/>
          <cell r="M71">
            <v>45382</v>
          </cell>
          <cell r="N71">
            <v>1</v>
          </cell>
          <cell r="Q71" t="str">
            <v>CL002741413CA-A-001</v>
          </cell>
        </row>
        <row r="72">
          <cell r="A72" t="str">
            <v>CMA</v>
          </cell>
          <cell r="B72" t="str">
            <v>ApapaValencia40</v>
          </cell>
          <cell r="C72" t="str">
            <v>NIG</v>
          </cell>
          <cell r="D72" t="str">
            <v>Apapa</v>
          </cell>
          <cell r="E72" t="str">
            <v>Valencia</v>
          </cell>
          <cell r="F72">
            <v>40</v>
          </cell>
          <cell r="G72">
            <v>1000</v>
          </cell>
          <cell r="H72">
            <v>400</v>
          </cell>
          <cell r="I72" t="str">
            <v>EUR</v>
          </cell>
          <cell r="J72">
            <v>62</v>
          </cell>
          <cell r="K72">
            <v>1462</v>
          </cell>
          <cell r="L72"/>
          <cell r="M72">
            <v>45382</v>
          </cell>
          <cell r="N72">
            <v>1</v>
          </cell>
          <cell r="Q72" t="str">
            <v>CL002741413CA-A-001</v>
          </cell>
        </row>
        <row r="73">
          <cell r="A73" t="str">
            <v>CMA</v>
          </cell>
          <cell r="B73" t="str">
            <v>BulobaAntwerp40</v>
          </cell>
          <cell r="C73" t="str">
            <v>UGA1</v>
          </cell>
          <cell r="D73" t="str">
            <v>Buloba</v>
          </cell>
          <cell r="E73" t="str">
            <v>Antwerp</v>
          </cell>
          <cell r="F73">
            <v>40</v>
          </cell>
          <cell r="G73">
            <v>1900</v>
          </cell>
          <cell r="H73" t="str">
            <v>not included</v>
          </cell>
          <cell r="I73" t="str">
            <v>USD</v>
          </cell>
          <cell r="J73">
            <v>2024</v>
          </cell>
          <cell r="K73">
            <v>3924</v>
          </cell>
          <cell r="L73"/>
          <cell r="M73">
            <v>45382</v>
          </cell>
          <cell r="N73">
            <v>0</v>
          </cell>
          <cell r="O73"/>
          <cell r="P73"/>
          <cell r="Q73" t="str">
            <v xml:space="preserve">QHOF275396 </v>
          </cell>
        </row>
        <row r="74">
          <cell r="A74" t="str">
            <v>CMA</v>
          </cell>
          <cell r="B74" t="str">
            <v>BulobaBarcelona40</v>
          </cell>
          <cell r="C74" t="str">
            <v>UGA1</v>
          </cell>
          <cell r="D74" t="str">
            <v>Buloba</v>
          </cell>
          <cell r="E74" t="str">
            <v>Barcelona</v>
          </cell>
          <cell r="F74">
            <v>40</v>
          </cell>
          <cell r="G74">
            <v>2220</v>
          </cell>
          <cell r="H74" t="str">
            <v>not included</v>
          </cell>
          <cell r="I74" t="str">
            <v>USD</v>
          </cell>
          <cell r="J74">
            <v>2024</v>
          </cell>
          <cell r="K74">
            <v>4244</v>
          </cell>
          <cell r="L74"/>
          <cell r="M74">
            <v>45382</v>
          </cell>
          <cell r="N74">
            <v>0</v>
          </cell>
          <cell r="O74"/>
          <cell r="P74"/>
          <cell r="Q74" t="str">
            <v xml:space="preserve">QHOF275396 </v>
          </cell>
        </row>
        <row r="75">
          <cell r="A75" t="str">
            <v>CMA</v>
          </cell>
          <cell r="B75" t="str">
            <v>BulobaBatam40</v>
          </cell>
          <cell r="C75" t="str">
            <v>UGA1</v>
          </cell>
          <cell r="D75" t="str">
            <v>Buloba</v>
          </cell>
          <cell r="E75" t="str">
            <v>Batam</v>
          </cell>
          <cell r="F75">
            <v>40</v>
          </cell>
          <cell r="G75">
            <v>825</v>
          </cell>
          <cell r="H75" t="str">
            <v>not included</v>
          </cell>
          <cell r="I75" t="str">
            <v>USD</v>
          </cell>
          <cell r="J75">
            <v>1974</v>
          </cell>
          <cell r="K75">
            <v>2799</v>
          </cell>
          <cell r="L75"/>
          <cell r="M75">
            <v>45382</v>
          </cell>
          <cell r="N75">
            <v>0</v>
          </cell>
          <cell r="O75"/>
          <cell r="P75"/>
          <cell r="Q75" t="str">
            <v xml:space="preserve">QHOF275396 </v>
          </cell>
        </row>
        <row r="76">
          <cell r="A76" t="str">
            <v>CMA</v>
          </cell>
          <cell r="B76" t="str">
            <v>BulobaJakarta40</v>
          </cell>
          <cell r="C76" t="str">
            <v>UGA1</v>
          </cell>
          <cell r="D76" t="str">
            <v>Buloba</v>
          </cell>
          <cell r="E76" t="str">
            <v>Jakarta</v>
          </cell>
          <cell r="F76">
            <v>40</v>
          </cell>
          <cell r="G76">
            <v>500</v>
          </cell>
          <cell r="H76" t="str">
            <v>not included</v>
          </cell>
          <cell r="I76" t="str">
            <v>USD</v>
          </cell>
          <cell r="J76">
            <v>1748</v>
          </cell>
          <cell r="K76">
            <v>2248</v>
          </cell>
          <cell r="L76"/>
          <cell r="M76">
            <v>45382</v>
          </cell>
          <cell r="N76">
            <v>0</v>
          </cell>
          <cell r="O76"/>
          <cell r="P76"/>
          <cell r="Q76" t="str">
            <v xml:space="preserve">QHOF275396 </v>
          </cell>
        </row>
        <row r="77">
          <cell r="A77" t="str">
            <v>CMA</v>
          </cell>
          <cell r="B77" t="str">
            <v>BulobaPASIR GUDANG40</v>
          </cell>
          <cell r="C77" t="str">
            <v>UGA1</v>
          </cell>
          <cell r="D77" t="str">
            <v>Buloba</v>
          </cell>
          <cell r="E77" t="str">
            <v>PASIR GUDANG</v>
          </cell>
          <cell r="F77">
            <v>40</v>
          </cell>
          <cell r="G77">
            <v>350</v>
          </cell>
          <cell r="H77" t="str">
            <v>not included</v>
          </cell>
          <cell r="I77" t="str">
            <v>USD</v>
          </cell>
          <cell r="J77">
            <v>1748</v>
          </cell>
          <cell r="K77">
            <v>2098</v>
          </cell>
          <cell r="L77"/>
          <cell r="M77">
            <v>45382</v>
          </cell>
          <cell r="N77">
            <v>0</v>
          </cell>
          <cell r="O77"/>
          <cell r="P77"/>
          <cell r="Q77" t="str">
            <v>QHOF275396</v>
          </cell>
        </row>
        <row r="78">
          <cell r="A78" t="str">
            <v>CMA</v>
          </cell>
          <cell r="B78" t="str">
            <v>BulobaPTP40</v>
          </cell>
          <cell r="C78" t="str">
            <v>UGA1</v>
          </cell>
          <cell r="D78" t="str">
            <v>Buloba</v>
          </cell>
          <cell r="E78" t="str">
            <v>PTP</v>
          </cell>
          <cell r="F78">
            <v>40</v>
          </cell>
          <cell r="G78">
            <v>350</v>
          </cell>
          <cell r="H78" t="str">
            <v>not included</v>
          </cell>
          <cell r="I78" t="str">
            <v>USD</v>
          </cell>
          <cell r="J78">
            <v>1748</v>
          </cell>
          <cell r="K78">
            <v>2098</v>
          </cell>
          <cell r="L78"/>
          <cell r="M78">
            <v>45382</v>
          </cell>
          <cell r="N78">
            <v>0</v>
          </cell>
          <cell r="O78"/>
          <cell r="P78"/>
          <cell r="Q78" t="str">
            <v>QHOF275396</v>
          </cell>
        </row>
        <row r="79">
          <cell r="A79" t="str">
            <v>CMA</v>
          </cell>
          <cell r="B79" t="str">
            <v>BulobaSURABAYA40</v>
          </cell>
          <cell r="C79" t="str">
            <v>UGA1</v>
          </cell>
          <cell r="D79" t="str">
            <v>Buloba</v>
          </cell>
          <cell r="E79" t="str">
            <v>SURABAYA</v>
          </cell>
          <cell r="F79">
            <v>40</v>
          </cell>
          <cell r="G79">
            <v>404</v>
          </cell>
          <cell r="H79" t="str">
            <v>not included</v>
          </cell>
          <cell r="I79" t="str">
            <v>USD</v>
          </cell>
          <cell r="J79">
            <v>1798</v>
          </cell>
          <cell r="K79">
            <v>2202</v>
          </cell>
          <cell r="L79"/>
          <cell r="M79">
            <v>45382</v>
          </cell>
          <cell r="N79">
            <v>0</v>
          </cell>
          <cell r="O79"/>
          <cell r="P79"/>
          <cell r="Q79" t="str">
            <v>QHOF275396 - only for 40 HC containers</v>
          </cell>
        </row>
        <row r="80">
          <cell r="A80" t="str">
            <v>CMA</v>
          </cell>
          <cell r="B80" t="str">
            <v>CallaoAmsterdam40</v>
          </cell>
          <cell r="C80" t="str">
            <v>PER</v>
          </cell>
          <cell r="D80" t="str">
            <v>Callao</v>
          </cell>
          <cell r="E80" t="str">
            <v>Amsterdam</v>
          </cell>
          <cell r="F80">
            <v>40</v>
          </cell>
          <cell r="G80">
            <v>1500</v>
          </cell>
          <cell r="H80" t="str">
            <v>not included</v>
          </cell>
          <cell r="I80" t="str">
            <v>USD</v>
          </cell>
          <cell r="J80">
            <v>62</v>
          </cell>
          <cell r="K80">
            <v>1562</v>
          </cell>
          <cell r="L80"/>
          <cell r="M80">
            <v>45291</v>
          </cell>
          <cell r="N80">
            <v>0</v>
          </cell>
          <cell r="O80"/>
          <cell r="P80"/>
          <cell r="Q80" t="str">
            <v>QBSE015899 Freight payable at DEHAM</v>
          </cell>
        </row>
        <row r="81">
          <cell r="A81" t="str">
            <v>CMA</v>
          </cell>
          <cell r="B81" t="str">
            <v>CallaoBatam40</v>
          </cell>
          <cell r="C81" t="str">
            <v>PER</v>
          </cell>
          <cell r="D81" t="str">
            <v>Callao</v>
          </cell>
          <cell r="E81" t="str">
            <v>Batam</v>
          </cell>
          <cell r="F81">
            <v>40</v>
          </cell>
          <cell r="G81">
            <v>700</v>
          </cell>
          <cell r="H81" t="str">
            <v>not included</v>
          </cell>
          <cell r="I81" t="str">
            <v>USD</v>
          </cell>
          <cell r="J81">
            <v>338</v>
          </cell>
          <cell r="K81">
            <v>1038</v>
          </cell>
          <cell r="L81"/>
          <cell r="M81">
            <v>45291</v>
          </cell>
          <cell r="N81">
            <v>0</v>
          </cell>
          <cell r="O81"/>
          <cell r="P81"/>
          <cell r="Q81" t="str">
            <v>QBSE015899 Freight payable at DEHAM</v>
          </cell>
        </row>
        <row r="82">
          <cell r="A82" t="str">
            <v>CMA</v>
          </cell>
          <cell r="B82" t="str">
            <v>CallaoPasir Gudang40</v>
          </cell>
          <cell r="C82" t="str">
            <v>PER</v>
          </cell>
          <cell r="D82" t="str">
            <v>Callao</v>
          </cell>
          <cell r="E82" t="str">
            <v>Pasir Gudang</v>
          </cell>
          <cell r="F82">
            <v>40</v>
          </cell>
          <cell r="G82">
            <v>400</v>
          </cell>
          <cell r="H82" t="str">
            <v>not included</v>
          </cell>
          <cell r="I82" t="str">
            <v>USD</v>
          </cell>
          <cell r="J82">
            <v>338</v>
          </cell>
          <cell r="K82">
            <v>738</v>
          </cell>
          <cell r="L82"/>
          <cell r="M82">
            <v>45291</v>
          </cell>
          <cell r="N82">
            <v>0</v>
          </cell>
          <cell r="O82"/>
          <cell r="P82"/>
          <cell r="Q82" t="str">
            <v>QBSE015899 Freight payable at DEHAM</v>
          </cell>
        </row>
        <row r="83">
          <cell r="A83" t="str">
            <v>CMA</v>
          </cell>
          <cell r="B83" t="str">
            <v>CallaoPTP40</v>
          </cell>
          <cell r="C83" t="str">
            <v>PER</v>
          </cell>
          <cell r="D83" t="str">
            <v>Callao</v>
          </cell>
          <cell r="E83" t="str">
            <v>PTP</v>
          </cell>
          <cell r="F83">
            <v>40</v>
          </cell>
          <cell r="G83">
            <v>300</v>
          </cell>
          <cell r="H83" t="str">
            <v>not included</v>
          </cell>
          <cell r="I83" t="str">
            <v>USD</v>
          </cell>
          <cell r="J83">
            <v>338</v>
          </cell>
          <cell r="K83">
            <v>638</v>
          </cell>
          <cell r="L83"/>
          <cell r="M83">
            <v>45291</v>
          </cell>
          <cell r="N83">
            <v>0</v>
          </cell>
          <cell r="O83"/>
          <cell r="P83"/>
          <cell r="Q83" t="str">
            <v>QBSE015899 Freight payable at DEHAM</v>
          </cell>
        </row>
        <row r="84">
          <cell r="A84" t="str">
            <v>CMA</v>
          </cell>
          <cell r="B84" t="str">
            <v>CallaoSurabaya40</v>
          </cell>
          <cell r="C84" t="str">
            <v>PER</v>
          </cell>
          <cell r="D84" t="str">
            <v>Callao</v>
          </cell>
          <cell r="E84" t="str">
            <v>Surabaya</v>
          </cell>
          <cell r="F84">
            <v>40</v>
          </cell>
          <cell r="G84">
            <v>700</v>
          </cell>
          <cell r="H84" t="str">
            <v>not included</v>
          </cell>
          <cell r="I84" t="str">
            <v>USD</v>
          </cell>
          <cell r="J84">
            <v>338</v>
          </cell>
          <cell r="K84">
            <v>1038</v>
          </cell>
          <cell r="L84"/>
          <cell r="M84">
            <v>45291</v>
          </cell>
          <cell r="N84">
            <v>0</v>
          </cell>
          <cell r="O84"/>
          <cell r="P84"/>
          <cell r="Q84" t="str">
            <v>QBSE015899 Freight payable at DEHAM</v>
          </cell>
        </row>
        <row r="85">
          <cell r="A85" t="str">
            <v>CMA</v>
          </cell>
          <cell r="B85" t="str">
            <v>ConakryAmbarli40</v>
          </cell>
          <cell r="C85" t="str">
            <v>GUI</v>
          </cell>
          <cell r="D85" t="str">
            <v>Conakry</v>
          </cell>
          <cell r="E85" t="str">
            <v>Ambarli</v>
          </cell>
          <cell r="F85">
            <v>40</v>
          </cell>
          <cell r="G85">
            <v>1100</v>
          </cell>
          <cell r="H85">
            <v>400</v>
          </cell>
          <cell r="I85" t="str">
            <v>EUR</v>
          </cell>
          <cell r="J85">
            <v>256</v>
          </cell>
          <cell r="K85">
            <v>1756</v>
          </cell>
          <cell r="L85"/>
          <cell r="M85">
            <v>45322</v>
          </cell>
          <cell r="N85"/>
          <cell r="O85"/>
          <cell r="P85"/>
          <cell r="Q85" t="str">
            <v>CL002741413CA-A-001</v>
          </cell>
        </row>
        <row r="86">
          <cell r="A86" t="str">
            <v>CMA</v>
          </cell>
          <cell r="B86" t="str">
            <v>ConakryAmsterdam20</v>
          </cell>
          <cell r="C86" t="str">
            <v>GUI</v>
          </cell>
          <cell r="D86" t="str">
            <v>Conakry</v>
          </cell>
          <cell r="E86" t="str">
            <v>Amsterdam</v>
          </cell>
          <cell r="F86">
            <v>20</v>
          </cell>
          <cell r="G86">
            <v>875</v>
          </cell>
          <cell r="H86">
            <v>200</v>
          </cell>
          <cell r="I86" t="str">
            <v>EUR</v>
          </cell>
          <cell r="J86">
            <v>37</v>
          </cell>
          <cell r="K86">
            <v>1112</v>
          </cell>
          <cell r="L86"/>
          <cell r="M86">
            <v>45382</v>
          </cell>
          <cell r="N86">
            <v>1</v>
          </cell>
          <cell r="O86"/>
          <cell r="P86"/>
          <cell r="Q86" t="str">
            <v>CL002741413CA-A-001</v>
          </cell>
        </row>
        <row r="87">
          <cell r="A87" t="str">
            <v>CMA</v>
          </cell>
          <cell r="B87" t="str">
            <v>ConakryAmsterdam40</v>
          </cell>
          <cell r="C87" t="str">
            <v>GUI</v>
          </cell>
          <cell r="D87" t="str">
            <v>Conakry</v>
          </cell>
          <cell r="E87" t="str">
            <v>Amsterdam</v>
          </cell>
          <cell r="F87">
            <v>40</v>
          </cell>
          <cell r="G87">
            <v>1350</v>
          </cell>
          <cell r="H87">
            <v>400</v>
          </cell>
          <cell r="I87" t="str">
            <v>EUR</v>
          </cell>
          <cell r="J87">
            <v>62</v>
          </cell>
          <cell r="K87">
            <v>1812</v>
          </cell>
          <cell r="L87"/>
          <cell r="M87">
            <v>45382</v>
          </cell>
          <cell r="N87">
            <v>1</v>
          </cell>
          <cell r="O87"/>
          <cell r="P87"/>
          <cell r="Q87" t="str">
            <v>CL002741413CA-A-001</v>
          </cell>
        </row>
        <row r="88">
          <cell r="A88" t="str">
            <v>CMA</v>
          </cell>
          <cell r="B88" t="str">
            <v>ConakryAntwerp20</v>
          </cell>
          <cell r="C88" t="str">
            <v>GUI</v>
          </cell>
          <cell r="D88" t="str">
            <v>Conakry</v>
          </cell>
          <cell r="E88" t="str">
            <v>Antwerp</v>
          </cell>
          <cell r="F88">
            <v>20</v>
          </cell>
          <cell r="G88">
            <v>500</v>
          </cell>
          <cell r="H88">
            <v>200</v>
          </cell>
          <cell r="I88" t="str">
            <v>EUR</v>
          </cell>
          <cell r="J88">
            <v>37</v>
          </cell>
          <cell r="K88">
            <v>737</v>
          </cell>
          <cell r="L88"/>
          <cell r="M88">
            <v>45382</v>
          </cell>
          <cell r="N88">
            <v>1</v>
          </cell>
          <cell r="O88"/>
          <cell r="P88"/>
          <cell r="Q88" t="str">
            <v>CL002741413CA-A-001</v>
          </cell>
        </row>
        <row r="89">
          <cell r="A89" t="str">
            <v>CMA</v>
          </cell>
          <cell r="B89" t="str">
            <v>ConakryAntwerp40</v>
          </cell>
          <cell r="C89" t="str">
            <v>GUI</v>
          </cell>
          <cell r="D89" t="str">
            <v>Conakry</v>
          </cell>
          <cell r="E89" t="str">
            <v>Antwerp</v>
          </cell>
          <cell r="F89">
            <v>40</v>
          </cell>
          <cell r="G89">
            <v>750</v>
          </cell>
          <cell r="H89">
            <v>400</v>
          </cell>
          <cell r="I89" t="str">
            <v>EUR</v>
          </cell>
          <cell r="J89">
            <v>62</v>
          </cell>
          <cell r="K89">
            <v>1212</v>
          </cell>
          <cell r="L89"/>
          <cell r="M89">
            <v>45382</v>
          </cell>
          <cell r="N89">
            <v>1</v>
          </cell>
          <cell r="O89"/>
          <cell r="P89"/>
          <cell r="Q89" t="str">
            <v>CL002741413CA-A-001</v>
          </cell>
        </row>
        <row r="90">
          <cell r="A90" t="str">
            <v>CMA</v>
          </cell>
          <cell r="B90" t="str">
            <v>ConakryBarcelona20</v>
          </cell>
          <cell r="C90" t="str">
            <v>GUI</v>
          </cell>
          <cell r="D90" t="str">
            <v>Conakry</v>
          </cell>
          <cell r="E90" t="str">
            <v>Barcelona</v>
          </cell>
          <cell r="F90">
            <v>20</v>
          </cell>
          <cell r="G90">
            <v>650</v>
          </cell>
          <cell r="H90">
            <v>200</v>
          </cell>
          <cell r="I90" t="str">
            <v>EUR</v>
          </cell>
          <cell r="J90">
            <v>37</v>
          </cell>
          <cell r="K90">
            <v>887</v>
          </cell>
          <cell r="L90"/>
          <cell r="M90">
            <v>45382</v>
          </cell>
          <cell r="N90">
            <v>1</v>
          </cell>
          <cell r="Q90" t="str">
            <v>CL002741413CA-A-001</v>
          </cell>
        </row>
        <row r="91">
          <cell r="A91" t="str">
            <v>CMA</v>
          </cell>
          <cell r="B91" t="str">
            <v>ConakryBarcelona40</v>
          </cell>
          <cell r="C91" t="str">
            <v>GUI</v>
          </cell>
          <cell r="D91" t="str">
            <v>Conakry</v>
          </cell>
          <cell r="E91" t="str">
            <v>Barcelona</v>
          </cell>
          <cell r="F91">
            <v>40</v>
          </cell>
          <cell r="G91">
            <v>900</v>
          </cell>
          <cell r="H91">
            <v>400</v>
          </cell>
          <cell r="I91" t="str">
            <v>EUR</v>
          </cell>
          <cell r="J91">
            <v>62</v>
          </cell>
          <cell r="K91">
            <v>1362</v>
          </cell>
          <cell r="L91"/>
          <cell r="M91">
            <v>45382</v>
          </cell>
          <cell r="N91">
            <v>1</v>
          </cell>
          <cell r="Q91" t="str">
            <v>CL002741413CA-A-001</v>
          </cell>
        </row>
        <row r="92">
          <cell r="A92" t="str">
            <v>CMA</v>
          </cell>
          <cell r="B92" t="str">
            <v>ConakryBatam40</v>
          </cell>
          <cell r="C92" t="str">
            <v>GUI</v>
          </cell>
          <cell r="D92" t="str">
            <v>Conakry</v>
          </cell>
          <cell r="E92" t="str">
            <v>Batam</v>
          </cell>
          <cell r="F92">
            <v>40</v>
          </cell>
          <cell r="G92">
            <v>1600</v>
          </cell>
          <cell r="H92">
            <v>550</v>
          </cell>
          <cell r="I92" t="str">
            <v>USD</v>
          </cell>
          <cell r="J92">
            <v>14</v>
          </cell>
          <cell r="K92">
            <v>2164</v>
          </cell>
          <cell r="L92"/>
          <cell r="M92">
            <v>45382</v>
          </cell>
          <cell r="N92">
            <v>1</v>
          </cell>
          <cell r="Q92" t="str">
            <v>CL002741413CA-A-002</v>
          </cell>
        </row>
        <row r="93">
          <cell r="A93" t="str">
            <v>CMA</v>
          </cell>
          <cell r="B93" t="str">
            <v>ConakryHamburg20</v>
          </cell>
          <cell r="C93" t="str">
            <v>GUI</v>
          </cell>
          <cell r="D93" t="str">
            <v>Conakry</v>
          </cell>
          <cell r="E93" t="str">
            <v>Hamburg</v>
          </cell>
          <cell r="F93">
            <v>20</v>
          </cell>
          <cell r="G93">
            <v>750</v>
          </cell>
          <cell r="H93">
            <v>400</v>
          </cell>
          <cell r="I93" t="str">
            <v>EUR</v>
          </cell>
          <cell r="J93">
            <v>37</v>
          </cell>
          <cell r="K93">
            <v>1187</v>
          </cell>
          <cell r="L93"/>
          <cell r="M93">
            <v>45322</v>
          </cell>
          <cell r="N93">
            <v>1</v>
          </cell>
          <cell r="Q93" t="str">
            <v>CL002741413CA-A-001</v>
          </cell>
        </row>
        <row r="94">
          <cell r="A94" t="str">
            <v>CMA</v>
          </cell>
          <cell r="B94" t="str">
            <v>ConakryHamburg40</v>
          </cell>
          <cell r="C94" t="str">
            <v>GUI</v>
          </cell>
          <cell r="D94" t="str">
            <v>Conakry</v>
          </cell>
          <cell r="E94" t="str">
            <v>Hamburg</v>
          </cell>
          <cell r="F94">
            <v>40</v>
          </cell>
          <cell r="G94">
            <v>1050</v>
          </cell>
          <cell r="H94">
            <v>400</v>
          </cell>
          <cell r="I94" t="str">
            <v>EUR</v>
          </cell>
          <cell r="J94">
            <v>62</v>
          </cell>
          <cell r="K94">
            <v>1512</v>
          </cell>
          <cell r="L94"/>
          <cell r="M94">
            <v>45322</v>
          </cell>
          <cell r="N94">
            <v>1</v>
          </cell>
          <cell r="Q94" t="str">
            <v>CL002741413CA-A-001</v>
          </cell>
        </row>
        <row r="95">
          <cell r="A95" t="str">
            <v>CMA</v>
          </cell>
          <cell r="B95" t="str">
            <v>ConakryJakarta40</v>
          </cell>
          <cell r="C95" t="str">
            <v>GUI</v>
          </cell>
          <cell r="D95" t="str">
            <v>Conakry</v>
          </cell>
          <cell r="E95" t="str">
            <v>Jakarta</v>
          </cell>
          <cell r="F95">
            <v>40</v>
          </cell>
          <cell r="G95">
            <v>1100</v>
          </cell>
          <cell r="H95">
            <v>550</v>
          </cell>
          <cell r="I95" t="str">
            <v>USD</v>
          </cell>
          <cell r="J95">
            <v>14</v>
          </cell>
          <cell r="K95">
            <v>1664</v>
          </cell>
          <cell r="L95"/>
          <cell r="M95">
            <v>45382</v>
          </cell>
          <cell r="N95">
            <v>1</v>
          </cell>
          <cell r="O95"/>
          <cell r="P95"/>
          <cell r="Q95" t="str">
            <v>CL002741413CA-A-002</v>
          </cell>
        </row>
        <row r="96">
          <cell r="A96" t="str">
            <v>CMA</v>
          </cell>
          <cell r="B96" t="str">
            <v>ConakryPasir Gudang40</v>
          </cell>
          <cell r="C96" t="str">
            <v>GUI</v>
          </cell>
          <cell r="D96" t="str">
            <v>Conakry</v>
          </cell>
          <cell r="E96" t="str">
            <v>Pasir Gudang</v>
          </cell>
          <cell r="F96">
            <v>40</v>
          </cell>
          <cell r="G96">
            <v>1125</v>
          </cell>
          <cell r="H96">
            <v>550</v>
          </cell>
          <cell r="I96" t="str">
            <v>USD</v>
          </cell>
          <cell r="J96">
            <v>14</v>
          </cell>
          <cell r="K96">
            <v>1689</v>
          </cell>
          <cell r="L96"/>
          <cell r="M96">
            <v>45382</v>
          </cell>
          <cell r="N96">
            <v>1</v>
          </cell>
          <cell r="Q96" t="str">
            <v>CL002741413CA-A-002</v>
          </cell>
        </row>
        <row r="97">
          <cell r="A97" t="str">
            <v>CMA</v>
          </cell>
          <cell r="B97" t="str">
            <v>ConakryPTP40</v>
          </cell>
          <cell r="C97" t="str">
            <v>GUI</v>
          </cell>
          <cell r="D97" t="str">
            <v>Conakry</v>
          </cell>
          <cell r="E97" t="str">
            <v>PTP</v>
          </cell>
          <cell r="F97">
            <v>40</v>
          </cell>
          <cell r="G97">
            <v>1125</v>
          </cell>
          <cell r="H97">
            <v>550</v>
          </cell>
          <cell r="I97" t="str">
            <v>USD</v>
          </cell>
          <cell r="J97">
            <v>14</v>
          </cell>
          <cell r="K97">
            <v>1689</v>
          </cell>
          <cell r="L97"/>
          <cell r="M97">
            <v>45382</v>
          </cell>
          <cell r="N97">
            <v>1</v>
          </cell>
          <cell r="Q97" t="str">
            <v>CL002741413CA-A-002</v>
          </cell>
        </row>
        <row r="98">
          <cell r="A98" t="str">
            <v>CMA</v>
          </cell>
          <cell r="B98" t="str">
            <v>ConakrySurabaya40</v>
          </cell>
          <cell r="C98" t="str">
            <v>GUI</v>
          </cell>
          <cell r="D98" t="str">
            <v>Conakry</v>
          </cell>
          <cell r="E98" t="str">
            <v>Surabaya</v>
          </cell>
          <cell r="F98">
            <v>40</v>
          </cell>
          <cell r="G98">
            <v>1100</v>
          </cell>
          <cell r="H98">
            <v>550</v>
          </cell>
          <cell r="I98" t="str">
            <v>USD</v>
          </cell>
          <cell r="J98">
            <v>14</v>
          </cell>
          <cell r="K98">
            <v>1664</v>
          </cell>
          <cell r="L98"/>
          <cell r="M98">
            <v>45382</v>
          </cell>
          <cell r="N98">
            <v>1</v>
          </cell>
          <cell r="O98"/>
          <cell r="P98"/>
          <cell r="Q98" t="str">
            <v>CL002741413CA-A-002</v>
          </cell>
        </row>
        <row r="99">
          <cell r="A99" t="str">
            <v>CMA</v>
          </cell>
          <cell r="B99" t="str">
            <v>ConakryValencia20</v>
          </cell>
          <cell r="C99" t="str">
            <v>GUI</v>
          </cell>
          <cell r="D99" t="str">
            <v>Conakry</v>
          </cell>
          <cell r="E99" t="str">
            <v>Valencia</v>
          </cell>
          <cell r="F99">
            <v>20</v>
          </cell>
          <cell r="G99">
            <v>650</v>
          </cell>
          <cell r="H99">
            <v>200</v>
          </cell>
          <cell r="I99" t="str">
            <v>EUR</v>
          </cell>
          <cell r="J99">
            <v>37</v>
          </cell>
          <cell r="K99">
            <v>887</v>
          </cell>
          <cell r="L99"/>
          <cell r="M99">
            <v>45382</v>
          </cell>
          <cell r="N99">
            <v>1</v>
          </cell>
          <cell r="Q99" t="str">
            <v>CL002741413CA-A-001</v>
          </cell>
        </row>
        <row r="100">
          <cell r="A100" t="str">
            <v>CMA</v>
          </cell>
          <cell r="B100" t="str">
            <v>ConakryValencia40</v>
          </cell>
          <cell r="C100" t="str">
            <v>GUI</v>
          </cell>
          <cell r="D100" t="str">
            <v>Conakry</v>
          </cell>
          <cell r="E100" t="str">
            <v>Valencia</v>
          </cell>
          <cell r="F100">
            <v>40</v>
          </cell>
          <cell r="G100">
            <v>900</v>
          </cell>
          <cell r="H100">
            <v>400</v>
          </cell>
          <cell r="I100" t="str">
            <v>EUR</v>
          </cell>
          <cell r="J100">
            <v>62</v>
          </cell>
          <cell r="K100">
            <v>1362</v>
          </cell>
          <cell r="L100"/>
          <cell r="M100">
            <v>45382</v>
          </cell>
          <cell r="N100">
            <v>1</v>
          </cell>
          <cell r="Q100" t="str">
            <v>CL002741413CA-A-001</v>
          </cell>
        </row>
        <row r="101">
          <cell r="A101" t="str">
            <v>CMA</v>
          </cell>
          <cell r="B101" t="str">
            <v>DoualaAmbarli40</v>
          </cell>
          <cell r="C101" t="str">
            <v>CAM</v>
          </cell>
          <cell r="D101" t="str">
            <v>Douala</v>
          </cell>
          <cell r="E101" t="str">
            <v>Ambarli</v>
          </cell>
          <cell r="F101">
            <v>40</v>
          </cell>
          <cell r="G101">
            <v>1150</v>
          </cell>
          <cell r="H101">
            <v>475</v>
          </cell>
          <cell r="I101" t="str">
            <v>EUR</v>
          </cell>
          <cell r="J101">
            <v>256</v>
          </cell>
          <cell r="K101">
            <v>1881</v>
          </cell>
          <cell r="L101"/>
          <cell r="M101">
            <v>45322</v>
          </cell>
          <cell r="N101">
            <v>1</v>
          </cell>
          <cell r="O101"/>
          <cell r="P101"/>
          <cell r="Q101" t="str">
            <v>CL002741413CA-A-001</v>
          </cell>
        </row>
        <row r="102">
          <cell r="A102" t="str">
            <v>CMA</v>
          </cell>
          <cell r="B102" t="str">
            <v>DoualaAmsterdam20</v>
          </cell>
          <cell r="C102" t="str">
            <v>CAM</v>
          </cell>
          <cell r="D102" t="str">
            <v>Douala</v>
          </cell>
          <cell r="E102" t="str">
            <v>Amsterdam</v>
          </cell>
          <cell r="F102">
            <v>20</v>
          </cell>
          <cell r="G102">
            <v>700</v>
          </cell>
          <cell r="H102" t="str">
            <v>not included</v>
          </cell>
          <cell r="I102" t="str">
            <v>EUR</v>
          </cell>
          <cell r="J102">
            <v>37</v>
          </cell>
          <cell r="K102">
            <v>737</v>
          </cell>
          <cell r="L102"/>
          <cell r="M102">
            <v>45382</v>
          </cell>
          <cell r="N102">
            <v>0</v>
          </cell>
          <cell r="Q102" t="str">
            <v>CL002741413CA-A-001</v>
          </cell>
        </row>
        <row r="103">
          <cell r="A103" t="str">
            <v>CMA</v>
          </cell>
          <cell r="B103" t="str">
            <v>DoualaAmsterdam40</v>
          </cell>
          <cell r="C103" t="str">
            <v>CAM</v>
          </cell>
          <cell r="D103" t="str">
            <v>Douala</v>
          </cell>
          <cell r="E103" t="str">
            <v>Amsterdam</v>
          </cell>
          <cell r="F103">
            <v>40</v>
          </cell>
          <cell r="G103">
            <v>1050</v>
          </cell>
          <cell r="H103" t="str">
            <v>not included</v>
          </cell>
          <cell r="I103" t="str">
            <v>EUR</v>
          </cell>
          <cell r="J103">
            <v>62</v>
          </cell>
          <cell r="K103">
            <v>1112</v>
          </cell>
          <cell r="L103"/>
          <cell r="M103">
            <v>45382</v>
          </cell>
          <cell r="N103">
            <v>0</v>
          </cell>
          <cell r="Q103" t="str">
            <v>CL002741413CA-A-001</v>
          </cell>
        </row>
        <row r="104">
          <cell r="A104" t="str">
            <v>CMA</v>
          </cell>
          <cell r="B104" t="str">
            <v>DoualaAntwerp20</v>
          </cell>
          <cell r="C104" t="str">
            <v>CAM</v>
          </cell>
          <cell r="D104" t="str">
            <v>Douala</v>
          </cell>
          <cell r="E104" t="str">
            <v>Antwerp</v>
          </cell>
          <cell r="F104">
            <v>20</v>
          </cell>
          <cell r="G104">
            <v>400</v>
          </cell>
          <cell r="H104" t="str">
            <v>not included</v>
          </cell>
          <cell r="I104" t="str">
            <v>EUR</v>
          </cell>
          <cell r="J104">
            <v>37</v>
          </cell>
          <cell r="K104">
            <v>437</v>
          </cell>
          <cell r="L104"/>
          <cell r="M104">
            <v>45382</v>
          </cell>
          <cell r="N104">
            <v>0</v>
          </cell>
          <cell r="O104"/>
          <cell r="P104"/>
          <cell r="Q104" t="str">
            <v>CL002741413CA-A-001</v>
          </cell>
        </row>
        <row r="105">
          <cell r="A105" t="str">
            <v>CMA</v>
          </cell>
          <cell r="B105" t="str">
            <v>DoualaAntwerp40</v>
          </cell>
          <cell r="C105" t="str">
            <v>CAM</v>
          </cell>
          <cell r="D105" t="str">
            <v>Douala</v>
          </cell>
          <cell r="E105" t="str">
            <v>Antwerp</v>
          </cell>
          <cell r="F105">
            <v>40</v>
          </cell>
          <cell r="G105">
            <v>500</v>
          </cell>
          <cell r="H105" t="str">
            <v>not included</v>
          </cell>
          <cell r="I105" t="str">
            <v>EUR</v>
          </cell>
          <cell r="J105">
            <v>62</v>
          </cell>
          <cell r="K105">
            <v>562</v>
          </cell>
          <cell r="L105"/>
          <cell r="M105">
            <v>45382</v>
          </cell>
          <cell r="N105">
            <v>0</v>
          </cell>
          <cell r="Q105" t="str">
            <v>CL002741413CA-A-001</v>
          </cell>
        </row>
        <row r="106">
          <cell r="A106" t="str">
            <v>CMA</v>
          </cell>
          <cell r="B106" t="str">
            <v>DoualaBarcelona20</v>
          </cell>
          <cell r="C106" t="str">
            <v>CAM</v>
          </cell>
          <cell r="D106" t="str">
            <v>Douala</v>
          </cell>
          <cell r="E106" t="str">
            <v>Barcelona</v>
          </cell>
          <cell r="F106">
            <v>20</v>
          </cell>
          <cell r="G106">
            <v>800</v>
          </cell>
          <cell r="H106" t="str">
            <v>not included</v>
          </cell>
          <cell r="I106" t="str">
            <v>EUR</v>
          </cell>
          <cell r="J106">
            <v>37</v>
          </cell>
          <cell r="K106">
            <v>837</v>
          </cell>
          <cell r="L106"/>
          <cell r="M106">
            <v>45382</v>
          </cell>
          <cell r="N106">
            <v>0</v>
          </cell>
          <cell r="Q106" t="str">
            <v>CL002741413CA-A-001</v>
          </cell>
        </row>
        <row r="107">
          <cell r="A107" t="str">
            <v>CMA</v>
          </cell>
          <cell r="B107" t="str">
            <v>DoualaBarcelona40</v>
          </cell>
          <cell r="C107" t="str">
            <v>CAM</v>
          </cell>
          <cell r="D107" t="str">
            <v>Douala</v>
          </cell>
          <cell r="E107" t="str">
            <v>Barcelona</v>
          </cell>
          <cell r="F107">
            <v>40</v>
          </cell>
          <cell r="G107">
            <v>1150</v>
          </cell>
          <cell r="H107" t="str">
            <v>not included</v>
          </cell>
          <cell r="I107" t="str">
            <v>EUR</v>
          </cell>
          <cell r="J107">
            <v>62</v>
          </cell>
          <cell r="K107">
            <v>1212</v>
          </cell>
          <cell r="L107"/>
          <cell r="M107">
            <v>45382</v>
          </cell>
          <cell r="N107">
            <v>0</v>
          </cell>
          <cell r="Q107" t="str">
            <v>CL002741413CA-A-001</v>
          </cell>
        </row>
        <row r="108">
          <cell r="A108" t="str">
            <v>CMA</v>
          </cell>
          <cell r="B108" t="str">
            <v>DoualaBatam40</v>
          </cell>
          <cell r="C108" t="str">
            <v>CAM</v>
          </cell>
          <cell r="D108" t="str">
            <v>Douala</v>
          </cell>
          <cell r="E108" t="str">
            <v>Batam</v>
          </cell>
          <cell r="F108">
            <v>40</v>
          </cell>
          <cell r="G108">
            <v>1800</v>
          </cell>
          <cell r="H108">
            <v>550</v>
          </cell>
          <cell r="I108" t="str">
            <v>USD</v>
          </cell>
          <cell r="J108">
            <v>14</v>
          </cell>
          <cell r="K108">
            <v>2364</v>
          </cell>
          <cell r="L108"/>
          <cell r="M108">
            <v>45382</v>
          </cell>
          <cell r="N108">
            <v>1</v>
          </cell>
          <cell r="O108"/>
          <cell r="P108"/>
          <cell r="Q108" t="str">
            <v>CL002741413CA-A-002</v>
          </cell>
        </row>
        <row r="109">
          <cell r="A109" t="str">
            <v>CMA</v>
          </cell>
          <cell r="B109" t="str">
            <v>DoualaHamburg20</v>
          </cell>
          <cell r="C109" t="str">
            <v>CAM</v>
          </cell>
          <cell r="D109" t="str">
            <v>Douala</v>
          </cell>
          <cell r="E109" t="str">
            <v>Hamburg</v>
          </cell>
          <cell r="F109">
            <v>20</v>
          </cell>
          <cell r="G109">
            <v>900</v>
          </cell>
          <cell r="H109" t="str">
            <v>not included</v>
          </cell>
          <cell r="I109" t="str">
            <v>EUR</v>
          </cell>
          <cell r="J109">
            <v>37</v>
          </cell>
          <cell r="K109">
            <v>937</v>
          </cell>
          <cell r="L109"/>
          <cell r="M109">
            <v>45322</v>
          </cell>
          <cell r="N109">
            <v>0</v>
          </cell>
          <cell r="Q109" t="str">
            <v>CL002741413CA-A-001</v>
          </cell>
        </row>
        <row r="110">
          <cell r="A110" t="str">
            <v>CMA</v>
          </cell>
          <cell r="B110" t="str">
            <v>DoualaHamburg40</v>
          </cell>
          <cell r="C110" t="str">
            <v>CAM</v>
          </cell>
          <cell r="D110" t="str">
            <v>Douala</v>
          </cell>
          <cell r="E110" t="str">
            <v>Hamburg</v>
          </cell>
          <cell r="F110">
            <v>40</v>
          </cell>
          <cell r="G110">
            <v>1200</v>
          </cell>
          <cell r="H110" t="str">
            <v>not included</v>
          </cell>
          <cell r="I110" t="str">
            <v>EUR</v>
          </cell>
          <cell r="J110">
            <v>62</v>
          </cell>
          <cell r="K110">
            <v>1262</v>
          </cell>
          <cell r="L110"/>
          <cell r="M110">
            <v>45322</v>
          </cell>
          <cell r="N110">
            <v>0</v>
          </cell>
          <cell r="Q110" t="str">
            <v>CL002741413CA-A-001</v>
          </cell>
        </row>
        <row r="111">
          <cell r="A111" t="str">
            <v>CMA</v>
          </cell>
          <cell r="B111" t="str">
            <v>DoualaJakarta40</v>
          </cell>
          <cell r="C111" t="str">
            <v>CAM</v>
          </cell>
          <cell r="D111" t="str">
            <v>Douala</v>
          </cell>
          <cell r="E111" t="str">
            <v>Jakarta</v>
          </cell>
          <cell r="F111">
            <v>40</v>
          </cell>
          <cell r="G111">
            <v>900</v>
          </cell>
          <cell r="H111">
            <v>550</v>
          </cell>
          <cell r="I111" t="str">
            <v>USD</v>
          </cell>
          <cell r="J111">
            <v>14</v>
          </cell>
          <cell r="K111">
            <v>1464</v>
          </cell>
          <cell r="L111"/>
          <cell r="M111">
            <v>45382</v>
          </cell>
          <cell r="N111">
            <v>1</v>
          </cell>
          <cell r="Q111" t="str">
            <v>CL002741413CA-A-002</v>
          </cell>
        </row>
        <row r="112">
          <cell r="A112" t="str">
            <v>CMA</v>
          </cell>
          <cell r="B112" t="str">
            <v>DoualaPasir Gudang40</v>
          </cell>
          <cell r="C112" t="str">
            <v>CAM</v>
          </cell>
          <cell r="D112" t="str">
            <v>Douala</v>
          </cell>
          <cell r="E112" t="str">
            <v>Pasir Gudang</v>
          </cell>
          <cell r="F112">
            <v>40</v>
          </cell>
          <cell r="G112">
            <v>1000</v>
          </cell>
          <cell r="H112">
            <v>550</v>
          </cell>
          <cell r="I112" t="str">
            <v>USD</v>
          </cell>
          <cell r="J112">
            <v>14</v>
          </cell>
          <cell r="K112">
            <v>1564</v>
          </cell>
          <cell r="L112"/>
          <cell r="M112">
            <v>45382</v>
          </cell>
          <cell r="N112">
            <v>1</v>
          </cell>
          <cell r="Q112" t="str">
            <v>CL002741413CA-A-002</v>
          </cell>
        </row>
        <row r="113">
          <cell r="A113" t="str">
            <v>CMA</v>
          </cell>
          <cell r="B113" t="str">
            <v>DoualaPTP40</v>
          </cell>
          <cell r="C113" t="str">
            <v>CAM</v>
          </cell>
          <cell r="D113" t="str">
            <v>Douala</v>
          </cell>
          <cell r="E113" t="str">
            <v>PTP</v>
          </cell>
          <cell r="F113">
            <v>40</v>
          </cell>
          <cell r="G113">
            <v>1000</v>
          </cell>
          <cell r="H113">
            <v>550</v>
          </cell>
          <cell r="I113" t="str">
            <v>USD</v>
          </cell>
          <cell r="J113">
            <v>14</v>
          </cell>
          <cell r="K113">
            <v>1564</v>
          </cell>
          <cell r="L113"/>
          <cell r="M113">
            <v>45382</v>
          </cell>
          <cell r="N113">
            <v>1</v>
          </cell>
          <cell r="Q113" t="str">
            <v>CL002741413CA-A-002</v>
          </cell>
        </row>
        <row r="114">
          <cell r="A114" t="str">
            <v>CMA</v>
          </cell>
          <cell r="B114" t="str">
            <v>DoualaSurabaya40</v>
          </cell>
          <cell r="C114" t="str">
            <v>CAM</v>
          </cell>
          <cell r="D114" t="str">
            <v>Douala</v>
          </cell>
          <cell r="E114" t="str">
            <v>Surabaya</v>
          </cell>
          <cell r="F114">
            <v>40</v>
          </cell>
          <cell r="G114">
            <v>1000</v>
          </cell>
          <cell r="H114">
            <v>550</v>
          </cell>
          <cell r="I114" t="str">
            <v>USD</v>
          </cell>
          <cell r="J114">
            <v>14</v>
          </cell>
          <cell r="K114">
            <v>1564</v>
          </cell>
          <cell r="L114"/>
          <cell r="M114">
            <v>45382</v>
          </cell>
          <cell r="N114">
            <v>1</v>
          </cell>
          <cell r="O114"/>
          <cell r="P114"/>
          <cell r="Q114" t="str">
            <v>CL002741413CA-A-002</v>
          </cell>
        </row>
        <row r="115">
          <cell r="A115" t="str">
            <v>CMA</v>
          </cell>
          <cell r="B115" t="str">
            <v>DoualaValencia20</v>
          </cell>
          <cell r="C115" t="str">
            <v>CAM</v>
          </cell>
          <cell r="D115" t="str">
            <v>Douala</v>
          </cell>
          <cell r="E115" t="str">
            <v>Valencia</v>
          </cell>
          <cell r="F115">
            <v>20</v>
          </cell>
          <cell r="G115">
            <v>650</v>
          </cell>
          <cell r="H115" t="str">
            <v>not included</v>
          </cell>
          <cell r="I115" t="str">
            <v>EUR</v>
          </cell>
          <cell r="J115">
            <v>37</v>
          </cell>
          <cell r="K115">
            <v>687</v>
          </cell>
          <cell r="L115"/>
          <cell r="M115">
            <v>45382</v>
          </cell>
          <cell r="N115">
            <v>0</v>
          </cell>
          <cell r="Q115" t="str">
            <v>CL002741413CA-A-001</v>
          </cell>
        </row>
        <row r="116">
          <cell r="A116" t="str">
            <v>CMA</v>
          </cell>
          <cell r="B116" t="str">
            <v>DoualaValencia40</v>
          </cell>
          <cell r="C116" t="str">
            <v>CAM</v>
          </cell>
          <cell r="D116" t="str">
            <v>Douala</v>
          </cell>
          <cell r="E116" t="str">
            <v>Valencia</v>
          </cell>
          <cell r="F116">
            <v>40</v>
          </cell>
          <cell r="G116">
            <v>950</v>
          </cell>
          <cell r="H116" t="str">
            <v>not included</v>
          </cell>
          <cell r="I116" t="str">
            <v>EUR</v>
          </cell>
          <cell r="J116">
            <v>62</v>
          </cell>
          <cell r="K116">
            <v>1012</v>
          </cell>
          <cell r="L116"/>
          <cell r="M116">
            <v>45382</v>
          </cell>
          <cell r="N116">
            <v>0</v>
          </cell>
          <cell r="Q116" t="str">
            <v>CL002741413CA-A-001</v>
          </cell>
        </row>
        <row r="117">
          <cell r="A117" t="str">
            <v>CMA</v>
          </cell>
          <cell r="B117" t="str">
            <v>FreetownAmsterdam20</v>
          </cell>
          <cell r="C117" t="str">
            <v>SLE</v>
          </cell>
          <cell r="D117" t="str">
            <v>Freetown</v>
          </cell>
          <cell r="E117" t="str">
            <v>Amsterdam</v>
          </cell>
          <cell r="F117">
            <v>20</v>
          </cell>
          <cell r="G117">
            <v>1175</v>
          </cell>
          <cell r="H117">
            <v>400</v>
          </cell>
          <cell r="I117" t="str">
            <v>EUR</v>
          </cell>
          <cell r="J117">
            <v>37</v>
          </cell>
          <cell r="K117">
            <v>1612</v>
          </cell>
          <cell r="L117"/>
          <cell r="M117">
            <v>45351</v>
          </cell>
          <cell r="N117">
            <v>1</v>
          </cell>
          <cell r="Q117" t="str">
            <v>CL002741413CA-A-001</v>
          </cell>
        </row>
        <row r="118">
          <cell r="A118" t="str">
            <v>CMA</v>
          </cell>
          <cell r="B118" t="str">
            <v>FreetownAmsterdam40</v>
          </cell>
          <cell r="C118" t="str">
            <v>SLE</v>
          </cell>
          <cell r="D118" t="str">
            <v>Freetown</v>
          </cell>
          <cell r="E118" t="str">
            <v>Amsterdam</v>
          </cell>
          <cell r="F118">
            <v>40</v>
          </cell>
          <cell r="G118">
            <v>1600</v>
          </cell>
          <cell r="H118">
            <v>400</v>
          </cell>
          <cell r="I118" t="str">
            <v>EUR</v>
          </cell>
          <cell r="J118">
            <v>62</v>
          </cell>
          <cell r="K118">
            <v>2062</v>
          </cell>
          <cell r="L118"/>
          <cell r="M118">
            <v>45351</v>
          </cell>
          <cell r="N118">
            <v>1</v>
          </cell>
          <cell r="Q118" t="str">
            <v>CL002741413CA-A-001</v>
          </cell>
        </row>
        <row r="119">
          <cell r="A119" t="str">
            <v>CMA</v>
          </cell>
          <cell r="B119" t="str">
            <v>FreetownAntwerp20</v>
          </cell>
          <cell r="C119" t="str">
            <v>SLE</v>
          </cell>
          <cell r="D119" t="str">
            <v>Freetown</v>
          </cell>
          <cell r="E119" t="str">
            <v>Antwerp</v>
          </cell>
          <cell r="F119">
            <v>20</v>
          </cell>
          <cell r="G119">
            <v>800</v>
          </cell>
          <cell r="H119">
            <v>400</v>
          </cell>
          <cell r="I119" t="str">
            <v>EUR</v>
          </cell>
          <cell r="J119">
            <v>37</v>
          </cell>
          <cell r="K119">
            <v>1237</v>
          </cell>
          <cell r="L119"/>
          <cell r="M119">
            <v>45351</v>
          </cell>
          <cell r="N119">
            <v>1</v>
          </cell>
          <cell r="Q119" t="str">
            <v>CL002741413CA-A-001</v>
          </cell>
        </row>
        <row r="120">
          <cell r="A120" t="str">
            <v>CMA</v>
          </cell>
          <cell r="B120" t="str">
            <v>FreetownAntwerp40</v>
          </cell>
          <cell r="C120" t="str">
            <v>SLE</v>
          </cell>
          <cell r="D120" t="str">
            <v>Freetown</v>
          </cell>
          <cell r="E120" t="str">
            <v>Antwerp</v>
          </cell>
          <cell r="F120">
            <v>40</v>
          </cell>
          <cell r="G120">
            <v>1150</v>
          </cell>
          <cell r="H120">
            <v>400</v>
          </cell>
          <cell r="I120" t="str">
            <v>EUR</v>
          </cell>
          <cell r="J120">
            <v>62</v>
          </cell>
          <cell r="K120">
            <v>1612</v>
          </cell>
          <cell r="L120"/>
          <cell r="M120">
            <v>45351</v>
          </cell>
          <cell r="N120">
            <v>1</v>
          </cell>
          <cell r="Q120" t="str">
            <v>CL002741413CA-A-001</v>
          </cell>
        </row>
        <row r="121">
          <cell r="A121" t="str">
            <v>CMA</v>
          </cell>
          <cell r="B121" t="str">
            <v>FreetownJakarta40</v>
          </cell>
          <cell r="C121" t="str">
            <v>SLE</v>
          </cell>
          <cell r="D121" t="str">
            <v>Freetown</v>
          </cell>
          <cell r="E121" t="str">
            <v>Jakarta</v>
          </cell>
          <cell r="F121">
            <v>40</v>
          </cell>
          <cell r="G121">
            <v>1650</v>
          </cell>
          <cell r="H121">
            <v>550</v>
          </cell>
          <cell r="I121" t="str">
            <v>USD</v>
          </cell>
          <cell r="J121">
            <v>14</v>
          </cell>
          <cell r="K121">
            <v>2214</v>
          </cell>
          <cell r="L121"/>
          <cell r="M121">
            <v>45382</v>
          </cell>
          <cell r="N121">
            <v>1</v>
          </cell>
          <cell r="Q121" t="str">
            <v>CL002741413CA-A-002</v>
          </cell>
        </row>
        <row r="122">
          <cell r="A122" t="str">
            <v>CMA</v>
          </cell>
          <cell r="B122" t="str">
            <v>FreetownPasir Gudang40</v>
          </cell>
          <cell r="C122" t="str">
            <v>SLE</v>
          </cell>
          <cell r="D122" t="str">
            <v>Freetown</v>
          </cell>
          <cell r="E122" t="str">
            <v>Pasir Gudang</v>
          </cell>
          <cell r="F122">
            <v>40</v>
          </cell>
          <cell r="G122">
            <v>1350</v>
          </cell>
          <cell r="H122">
            <v>550</v>
          </cell>
          <cell r="I122" t="str">
            <v>USD</v>
          </cell>
          <cell r="J122">
            <v>14</v>
          </cell>
          <cell r="K122">
            <v>1914</v>
          </cell>
          <cell r="L122"/>
          <cell r="M122">
            <v>45382</v>
          </cell>
          <cell r="N122">
            <v>1</v>
          </cell>
          <cell r="O122"/>
          <cell r="P122"/>
          <cell r="Q122" t="str">
            <v>CL002741413CA-A-002</v>
          </cell>
        </row>
        <row r="123">
          <cell r="A123" t="str">
            <v>CMA</v>
          </cell>
          <cell r="B123" t="str">
            <v>FreetownPTP40</v>
          </cell>
          <cell r="C123" t="str">
            <v>SLE</v>
          </cell>
          <cell r="D123" t="str">
            <v>Freetown</v>
          </cell>
          <cell r="E123" t="str">
            <v>PTP</v>
          </cell>
          <cell r="F123">
            <v>40</v>
          </cell>
          <cell r="G123">
            <v>1350</v>
          </cell>
          <cell r="H123">
            <v>550</v>
          </cell>
          <cell r="I123" t="str">
            <v>USD</v>
          </cell>
          <cell r="J123">
            <v>14</v>
          </cell>
          <cell r="K123">
            <v>1914</v>
          </cell>
          <cell r="L123"/>
          <cell r="M123">
            <v>45382</v>
          </cell>
          <cell r="N123">
            <v>1</v>
          </cell>
          <cell r="Q123" t="str">
            <v>CL002741413CA-A-002</v>
          </cell>
        </row>
        <row r="124">
          <cell r="A124" t="str">
            <v>CMA</v>
          </cell>
          <cell r="B124" t="str">
            <v>FreetownSurabaya40</v>
          </cell>
          <cell r="C124" t="str">
            <v>SLE</v>
          </cell>
          <cell r="D124" t="str">
            <v>Freetown</v>
          </cell>
          <cell r="E124" t="str">
            <v>Surabaya</v>
          </cell>
          <cell r="F124">
            <v>40</v>
          </cell>
          <cell r="G124">
            <v>1650</v>
          </cell>
          <cell r="H124">
            <v>550</v>
          </cell>
          <cell r="I124" t="str">
            <v>USD</v>
          </cell>
          <cell r="J124">
            <v>14</v>
          </cell>
          <cell r="K124">
            <v>2214</v>
          </cell>
          <cell r="L124"/>
          <cell r="M124">
            <v>45382</v>
          </cell>
          <cell r="N124">
            <v>1</v>
          </cell>
          <cell r="Q124" t="str">
            <v>CL002741413CA-A-002</v>
          </cell>
        </row>
        <row r="125">
          <cell r="A125" t="str">
            <v>CMA</v>
          </cell>
          <cell r="B125" t="str">
            <v>GuayaquilAmsterdam20</v>
          </cell>
          <cell r="C125" t="str">
            <v>ECU</v>
          </cell>
          <cell r="D125" t="str">
            <v>Guayaquil</v>
          </cell>
          <cell r="E125" t="str">
            <v>Amsterdam</v>
          </cell>
          <cell r="F125">
            <v>20</v>
          </cell>
          <cell r="G125">
            <v>1000</v>
          </cell>
          <cell r="H125" t="str">
            <v>not included</v>
          </cell>
          <cell r="I125" t="str">
            <v>EUR</v>
          </cell>
          <cell r="J125">
            <v>209</v>
          </cell>
          <cell r="K125">
            <v>1209</v>
          </cell>
          <cell r="L125"/>
          <cell r="M125">
            <v>45016</v>
          </cell>
          <cell r="N125">
            <v>0</v>
          </cell>
          <cell r="O125"/>
          <cell r="P125"/>
          <cell r="Q125" t="str">
            <v>QBSE015899 Freight payable at DEHAM</v>
          </cell>
        </row>
        <row r="126">
          <cell r="A126" t="str">
            <v>CMA</v>
          </cell>
          <cell r="B126" t="str">
            <v>GuayaquilAmsterdam40</v>
          </cell>
          <cell r="C126" t="str">
            <v>ECU</v>
          </cell>
          <cell r="D126" t="str">
            <v>Guayaquil</v>
          </cell>
          <cell r="E126" t="str">
            <v>Amsterdam</v>
          </cell>
          <cell r="F126">
            <v>40</v>
          </cell>
          <cell r="G126">
            <v>1100</v>
          </cell>
          <cell r="H126" t="str">
            <v>not included</v>
          </cell>
          <cell r="I126" t="str">
            <v>EUR</v>
          </cell>
          <cell r="J126">
            <v>404</v>
          </cell>
          <cell r="K126">
            <v>1504</v>
          </cell>
          <cell r="L126"/>
          <cell r="M126">
            <v>45382</v>
          </cell>
          <cell r="N126">
            <v>0</v>
          </cell>
          <cell r="O126"/>
          <cell r="P126"/>
          <cell r="Q126" t="str">
            <v>QBSE015899 Freight payable at DEHAM</v>
          </cell>
        </row>
        <row r="127">
          <cell r="A127" t="str">
            <v>CMA</v>
          </cell>
          <cell r="B127" t="str">
            <v>GuayaquilAntwerp20</v>
          </cell>
          <cell r="C127" t="str">
            <v>ECU</v>
          </cell>
          <cell r="D127" t="str">
            <v>Guayaquil</v>
          </cell>
          <cell r="E127" t="str">
            <v>Antwerp</v>
          </cell>
          <cell r="F127">
            <v>20</v>
          </cell>
          <cell r="G127">
            <v>1000</v>
          </cell>
          <cell r="H127" t="str">
            <v>not included</v>
          </cell>
          <cell r="I127" t="str">
            <v>EUR</v>
          </cell>
          <cell r="J127">
            <v>209</v>
          </cell>
          <cell r="K127">
            <v>1209</v>
          </cell>
          <cell r="L127"/>
          <cell r="M127">
            <v>45382</v>
          </cell>
          <cell r="N127">
            <v>0</v>
          </cell>
          <cell r="O127"/>
          <cell r="P127"/>
          <cell r="Q127" t="str">
            <v>QBSE015899 Freight payable at DEHAM</v>
          </cell>
        </row>
        <row r="128">
          <cell r="A128" t="str">
            <v>CMA</v>
          </cell>
          <cell r="B128" t="str">
            <v>GuayaquilAntwerp40</v>
          </cell>
          <cell r="C128" t="str">
            <v>ECU</v>
          </cell>
          <cell r="D128" t="str">
            <v>Guayaquil</v>
          </cell>
          <cell r="E128" t="str">
            <v>Antwerp</v>
          </cell>
          <cell r="F128">
            <v>40</v>
          </cell>
          <cell r="G128">
            <v>1200</v>
          </cell>
          <cell r="H128" t="str">
            <v>not included</v>
          </cell>
          <cell r="I128" t="str">
            <v>EUR</v>
          </cell>
          <cell r="J128">
            <v>404</v>
          </cell>
          <cell r="K128">
            <v>1604</v>
          </cell>
          <cell r="L128"/>
          <cell r="M128">
            <v>45016</v>
          </cell>
          <cell r="N128">
            <v>0</v>
          </cell>
          <cell r="O128"/>
          <cell r="P128"/>
          <cell r="Q128" t="str">
            <v>QBSE015899 Freight payable at DEHAM</v>
          </cell>
        </row>
        <row r="129">
          <cell r="A129" t="str">
            <v>CMA</v>
          </cell>
          <cell r="B129" t="str">
            <v>KampalaAntwerp40</v>
          </cell>
          <cell r="C129" t="str">
            <v>UGA</v>
          </cell>
          <cell r="D129" t="str">
            <v>Kampala</v>
          </cell>
          <cell r="E129" t="str">
            <v>Antwerp</v>
          </cell>
          <cell r="F129">
            <v>40</v>
          </cell>
          <cell r="G129">
            <v>1900</v>
          </cell>
          <cell r="H129" t="str">
            <v>not included</v>
          </cell>
          <cell r="I129" t="str">
            <v>USD</v>
          </cell>
          <cell r="J129">
            <v>2024</v>
          </cell>
          <cell r="K129">
            <v>3924</v>
          </cell>
          <cell r="L129"/>
          <cell r="M129">
            <v>45382</v>
          </cell>
          <cell r="N129">
            <v>0</v>
          </cell>
          <cell r="O129"/>
          <cell r="P129"/>
          <cell r="Q129" t="str">
            <v>QHOF275396</v>
          </cell>
        </row>
        <row r="130">
          <cell r="A130" t="str">
            <v>CMA</v>
          </cell>
          <cell r="B130" t="str">
            <v>KampalaBarcelona40</v>
          </cell>
          <cell r="C130" t="str">
            <v>UGA</v>
          </cell>
          <cell r="D130" t="str">
            <v>Kampala</v>
          </cell>
          <cell r="E130" t="str">
            <v>Barcelona</v>
          </cell>
          <cell r="F130">
            <v>40</v>
          </cell>
          <cell r="G130">
            <v>2220</v>
          </cell>
          <cell r="H130" t="str">
            <v>not included</v>
          </cell>
          <cell r="I130" t="str">
            <v>USD</v>
          </cell>
          <cell r="J130">
            <v>2024</v>
          </cell>
          <cell r="K130">
            <v>4244</v>
          </cell>
          <cell r="L130"/>
          <cell r="M130">
            <v>45382</v>
          </cell>
          <cell r="N130">
            <v>0</v>
          </cell>
          <cell r="O130"/>
          <cell r="P130"/>
          <cell r="Q130" t="str">
            <v>QHOF275396</v>
          </cell>
        </row>
        <row r="131">
          <cell r="A131" t="str">
            <v>CMA</v>
          </cell>
          <cell r="B131" t="str">
            <v>KampalaBatam40</v>
          </cell>
          <cell r="C131" t="str">
            <v>UGA</v>
          </cell>
          <cell r="D131" t="str">
            <v>Kampala</v>
          </cell>
          <cell r="E131" t="str">
            <v>Batam</v>
          </cell>
          <cell r="F131">
            <v>40</v>
          </cell>
          <cell r="G131">
            <v>825</v>
          </cell>
          <cell r="H131" t="str">
            <v>not included</v>
          </cell>
          <cell r="I131" t="str">
            <v>USD</v>
          </cell>
          <cell r="J131">
            <v>14</v>
          </cell>
          <cell r="K131">
            <v>839</v>
          </cell>
          <cell r="L131"/>
          <cell r="M131">
            <v>45382</v>
          </cell>
          <cell r="N131">
            <v>0</v>
          </cell>
          <cell r="O131"/>
          <cell r="P131"/>
          <cell r="Q131" t="str">
            <v>QHOF275396</v>
          </cell>
        </row>
        <row r="132">
          <cell r="A132" t="str">
            <v>CMA</v>
          </cell>
          <cell r="B132" t="str">
            <v>KampalaJakarta40</v>
          </cell>
          <cell r="C132" t="str">
            <v>UGA</v>
          </cell>
          <cell r="D132" t="str">
            <v>Kampala</v>
          </cell>
          <cell r="E132" t="str">
            <v>Jakarta</v>
          </cell>
          <cell r="F132">
            <v>40</v>
          </cell>
          <cell r="G132">
            <v>500</v>
          </cell>
          <cell r="H132" t="str">
            <v>not included</v>
          </cell>
          <cell r="I132" t="str">
            <v>USD</v>
          </cell>
          <cell r="J132">
            <v>14</v>
          </cell>
          <cell r="K132">
            <v>514</v>
          </cell>
          <cell r="L132"/>
          <cell r="M132">
            <v>45382</v>
          </cell>
          <cell r="N132">
            <v>0</v>
          </cell>
          <cell r="O132"/>
          <cell r="P132"/>
          <cell r="Q132" t="str">
            <v>QHOF275396</v>
          </cell>
        </row>
        <row r="133">
          <cell r="A133" t="str">
            <v>CMA</v>
          </cell>
          <cell r="B133" t="str">
            <v>KampalaPASIR GUDANG40</v>
          </cell>
          <cell r="C133" t="str">
            <v>UGA</v>
          </cell>
          <cell r="D133" t="str">
            <v>Kampala</v>
          </cell>
          <cell r="E133" t="str">
            <v>PASIR GUDANG</v>
          </cell>
          <cell r="F133">
            <v>40</v>
          </cell>
          <cell r="G133">
            <v>350</v>
          </cell>
          <cell r="H133" t="str">
            <v>not included</v>
          </cell>
          <cell r="I133" t="str">
            <v>USD</v>
          </cell>
          <cell r="J133">
            <v>1748</v>
          </cell>
          <cell r="K133">
            <v>2098</v>
          </cell>
          <cell r="L133"/>
          <cell r="M133">
            <v>45382</v>
          </cell>
          <cell r="N133">
            <v>0</v>
          </cell>
          <cell r="O133"/>
          <cell r="P133"/>
          <cell r="Q133" t="str">
            <v>QHOF275396</v>
          </cell>
        </row>
        <row r="134">
          <cell r="A134" t="str">
            <v>CMA</v>
          </cell>
          <cell r="B134" t="str">
            <v>KampalaPTP40</v>
          </cell>
          <cell r="C134" t="str">
            <v>UGA</v>
          </cell>
          <cell r="D134" t="str">
            <v>Kampala</v>
          </cell>
          <cell r="E134" t="str">
            <v>PTP</v>
          </cell>
          <cell r="F134">
            <v>40</v>
          </cell>
          <cell r="G134">
            <v>350</v>
          </cell>
          <cell r="H134" t="str">
            <v>not included</v>
          </cell>
          <cell r="I134" t="str">
            <v>USD</v>
          </cell>
          <cell r="J134">
            <v>14</v>
          </cell>
          <cell r="K134">
            <v>364</v>
          </cell>
          <cell r="L134"/>
          <cell r="M134">
            <v>45382</v>
          </cell>
          <cell r="N134">
            <v>0</v>
          </cell>
          <cell r="O134"/>
          <cell r="P134"/>
          <cell r="Q134" t="str">
            <v>QHOF275396</v>
          </cell>
        </row>
        <row r="135">
          <cell r="A135" t="str">
            <v>CMA</v>
          </cell>
          <cell r="B135" t="str">
            <v>KampalaSURABAYA40</v>
          </cell>
          <cell r="C135" t="str">
            <v>UGA</v>
          </cell>
          <cell r="D135" t="str">
            <v>Kampala</v>
          </cell>
          <cell r="E135" t="str">
            <v>SURABAYA</v>
          </cell>
          <cell r="F135">
            <v>40</v>
          </cell>
          <cell r="G135">
            <v>404</v>
          </cell>
          <cell r="H135" t="str">
            <v>not included</v>
          </cell>
          <cell r="I135" t="str">
            <v>USD</v>
          </cell>
          <cell r="J135">
            <v>1798</v>
          </cell>
          <cell r="K135">
            <v>2202</v>
          </cell>
          <cell r="L135"/>
          <cell r="M135">
            <v>45382</v>
          </cell>
          <cell r="N135">
            <v>0</v>
          </cell>
          <cell r="O135"/>
          <cell r="P135"/>
          <cell r="Q135" t="str">
            <v>QHOF275396</v>
          </cell>
        </row>
        <row r="136">
          <cell r="A136" t="str">
            <v>CMA</v>
          </cell>
          <cell r="B136" t="str">
            <v>KribiAmbarli40</v>
          </cell>
          <cell r="C136" t="str">
            <v>CAM</v>
          </cell>
          <cell r="D136" t="str">
            <v>Kribi</v>
          </cell>
          <cell r="E136" t="str">
            <v>Ambarli</v>
          </cell>
          <cell r="F136">
            <v>40</v>
          </cell>
          <cell r="G136">
            <v>1000</v>
          </cell>
          <cell r="H136">
            <v>475</v>
          </cell>
          <cell r="I136" t="str">
            <v>EUR</v>
          </cell>
          <cell r="J136">
            <v>256</v>
          </cell>
          <cell r="K136">
            <v>1731</v>
          </cell>
          <cell r="L136"/>
          <cell r="M136">
            <v>45322</v>
          </cell>
          <cell r="N136">
            <v>1</v>
          </cell>
          <cell r="O136"/>
          <cell r="P136"/>
          <cell r="Q136" t="str">
            <v>CL002741413CA-A-001</v>
          </cell>
        </row>
        <row r="137">
          <cell r="A137" t="str">
            <v>CMA</v>
          </cell>
          <cell r="B137" t="str">
            <v>KribiAmsterdam20</v>
          </cell>
          <cell r="C137" t="str">
            <v>CAM</v>
          </cell>
          <cell r="D137" t="str">
            <v>Kribi</v>
          </cell>
          <cell r="E137" t="str">
            <v>Amsterdam</v>
          </cell>
          <cell r="F137">
            <v>20</v>
          </cell>
          <cell r="G137">
            <v>600</v>
          </cell>
          <cell r="H137">
            <v>550</v>
          </cell>
          <cell r="I137" t="str">
            <v>USD</v>
          </cell>
          <cell r="J137">
            <v>37</v>
          </cell>
          <cell r="K137">
            <v>1187</v>
          </cell>
          <cell r="L137"/>
          <cell r="M137">
            <v>45382</v>
          </cell>
          <cell r="N137">
            <v>1</v>
          </cell>
          <cell r="Q137" t="str">
            <v>CL002741413CA-A-001</v>
          </cell>
        </row>
        <row r="138">
          <cell r="A138" t="str">
            <v>CMA</v>
          </cell>
          <cell r="B138" t="str">
            <v>KribiAmsterdam40</v>
          </cell>
          <cell r="C138" t="str">
            <v>CAM</v>
          </cell>
          <cell r="D138" t="str">
            <v>Kribi</v>
          </cell>
          <cell r="E138" t="str">
            <v>Amsterdam</v>
          </cell>
          <cell r="F138">
            <v>40</v>
          </cell>
          <cell r="G138">
            <v>950</v>
          </cell>
          <cell r="H138">
            <v>550</v>
          </cell>
          <cell r="I138" t="str">
            <v>USD</v>
          </cell>
          <cell r="J138">
            <v>62</v>
          </cell>
          <cell r="K138">
            <v>1562</v>
          </cell>
          <cell r="L138"/>
          <cell r="M138">
            <v>45382</v>
          </cell>
          <cell r="N138">
            <v>1</v>
          </cell>
          <cell r="Q138" t="str">
            <v>CL002741413CA-A-001</v>
          </cell>
        </row>
        <row r="139">
          <cell r="A139" t="str">
            <v>CMA</v>
          </cell>
          <cell r="B139" t="str">
            <v>KribiAntwerp20</v>
          </cell>
          <cell r="C139" t="str">
            <v>CAM</v>
          </cell>
          <cell r="D139" t="str">
            <v>Kribi</v>
          </cell>
          <cell r="E139" t="str">
            <v>Antwerp</v>
          </cell>
          <cell r="F139">
            <v>20</v>
          </cell>
          <cell r="G139">
            <v>400</v>
          </cell>
          <cell r="H139">
            <v>550</v>
          </cell>
          <cell r="I139" t="str">
            <v>EUR</v>
          </cell>
          <cell r="J139">
            <v>37</v>
          </cell>
          <cell r="K139">
            <v>987</v>
          </cell>
          <cell r="L139"/>
          <cell r="M139">
            <v>45382</v>
          </cell>
          <cell r="N139">
            <v>1</v>
          </cell>
          <cell r="Q139" t="str">
            <v>CL002741413CA-A-001</v>
          </cell>
        </row>
        <row r="140">
          <cell r="A140" t="str">
            <v>CMA</v>
          </cell>
          <cell r="B140" t="str">
            <v>KribiAntwerp40</v>
          </cell>
          <cell r="C140" t="str">
            <v>CAM</v>
          </cell>
          <cell r="D140" t="str">
            <v>Kribi</v>
          </cell>
          <cell r="E140" t="str">
            <v>Antwerp</v>
          </cell>
          <cell r="F140">
            <v>40</v>
          </cell>
          <cell r="G140">
            <v>500</v>
          </cell>
          <cell r="H140">
            <v>550</v>
          </cell>
          <cell r="I140" t="str">
            <v>EUR</v>
          </cell>
          <cell r="J140">
            <v>62</v>
          </cell>
          <cell r="K140">
            <v>1112</v>
          </cell>
          <cell r="L140"/>
          <cell r="M140">
            <v>45382</v>
          </cell>
          <cell r="N140">
            <v>1</v>
          </cell>
          <cell r="Q140" t="str">
            <v>CL002741413CA-A-001</v>
          </cell>
        </row>
        <row r="141">
          <cell r="A141" t="str">
            <v>CMA</v>
          </cell>
          <cell r="B141" t="str">
            <v>KribiBarcelona20</v>
          </cell>
          <cell r="C141" t="str">
            <v>CAM</v>
          </cell>
          <cell r="D141" t="str">
            <v>Kribi</v>
          </cell>
          <cell r="E141" t="str">
            <v>Barcelona</v>
          </cell>
          <cell r="F141">
            <v>20</v>
          </cell>
          <cell r="G141">
            <v>700</v>
          </cell>
          <cell r="H141">
            <v>550</v>
          </cell>
          <cell r="I141" t="str">
            <v>USD</v>
          </cell>
          <cell r="J141">
            <v>0</v>
          </cell>
          <cell r="K141">
            <v>1250</v>
          </cell>
          <cell r="L141"/>
          <cell r="M141">
            <v>45382</v>
          </cell>
          <cell r="N141">
            <v>1</v>
          </cell>
          <cell r="Q141" t="str">
            <v>CL002741413CA-A-001</v>
          </cell>
        </row>
        <row r="142">
          <cell r="A142" t="str">
            <v>CMA</v>
          </cell>
          <cell r="B142" t="str">
            <v>KribiBarcelona40</v>
          </cell>
          <cell r="C142" t="str">
            <v>CAM</v>
          </cell>
          <cell r="D142" t="str">
            <v>Kribi</v>
          </cell>
          <cell r="E142" t="str">
            <v>Barcelona</v>
          </cell>
          <cell r="F142">
            <v>40</v>
          </cell>
          <cell r="G142">
            <v>1000</v>
          </cell>
          <cell r="H142">
            <v>550</v>
          </cell>
          <cell r="I142" t="str">
            <v>USD</v>
          </cell>
          <cell r="J142">
            <v>0</v>
          </cell>
          <cell r="K142">
            <v>1550</v>
          </cell>
          <cell r="L142"/>
          <cell r="M142">
            <v>45382</v>
          </cell>
          <cell r="N142">
            <v>1</v>
          </cell>
          <cell r="Q142" t="str">
            <v>CL002741413CA-A-001</v>
          </cell>
        </row>
        <row r="143">
          <cell r="A143" t="str">
            <v>CMA</v>
          </cell>
          <cell r="B143" t="str">
            <v>KribiBatam40</v>
          </cell>
          <cell r="C143" t="str">
            <v>CAM</v>
          </cell>
          <cell r="D143" t="str">
            <v>Kribi</v>
          </cell>
          <cell r="E143" t="str">
            <v>Batam</v>
          </cell>
          <cell r="F143">
            <v>40</v>
          </cell>
          <cell r="G143">
            <v>1400</v>
          </cell>
          <cell r="H143">
            <v>550</v>
          </cell>
          <cell r="I143" t="str">
            <v>USD</v>
          </cell>
          <cell r="J143">
            <v>14</v>
          </cell>
          <cell r="K143">
            <v>1964</v>
          </cell>
          <cell r="L143"/>
          <cell r="M143">
            <v>45382</v>
          </cell>
          <cell r="N143">
            <v>1</v>
          </cell>
          <cell r="O143"/>
          <cell r="P143"/>
          <cell r="Q143" t="str">
            <v>CL002741413CA-A-002</v>
          </cell>
        </row>
        <row r="144">
          <cell r="A144" t="str">
            <v>CMA</v>
          </cell>
          <cell r="B144" t="str">
            <v>KribiHamburg20</v>
          </cell>
          <cell r="C144" t="str">
            <v>CAM</v>
          </cell>
          <cell r="D144" t="str">
            <v>Kribi</v>
          </cell>
          <cell r="E144" t="str">
            <v>Hamburg</v>
          </cell>
          <cell r="F144">
            <v>20</v>
          </cell>
          <cell r="G144">
            <v>750</v>
          </cell>
          <cell r="H144">
            <v>550</v>
          </cell>
          <cell r="I144" t="str">
            <v>USD</v>
          </cell>
          <cell r="J144">
            <v>37</v>
          </cell>
          <cell r="K144">
            <v>1337</v>
          </cell>
          <cell r="L144"/>
          <cell r="M144">
            <v>45322</v>
          </cell>
          <cell r="N144">
            <v>1</v>
          </cell>
          <cell r="Q144" t="str">
            <v>CL002741413CA-A-001</v>
          </cell>
        </row>
        <row r="145">
          <cell r="A145" t="str">
            <v>CMA</v>
          </cell>
          <cell r="B145" t="str">
            <v>KribiHamburg40</v>
          </cell>
          <cell r="C145" t="str">
            <v>CAM</v>
          </cell>
          <cell r="D145" t="str">
            <v>Kribi</v>
          </cell>
          <cell r="E145" t="str">
            <v>Hamburg</v>
          </cell>
          <cell r="F145">
            <v>40</v>
          </cell>
          <cell r="G145">
            <v>1000</v>
          </cell>
          <cell r="H145">
            <v>550</v>
          </cell>
          <cell r="I145" t="str">
            <v>USD</v>
          </cell>
          <cell r="J145">
            <v>62</v>
          </cell>
          <cell r="K145">
            <v>1612</v>
          </cell>
          <cell r="L145"/>
          <cell r="M145">
            <v>45322</v>
          </cell>
          <cell r="N145">
            <v>1</v>
          </cell>
          <cell r="Q145" t="str">
            <v>CL002741413CA-A-001</v>
          </cell>
        </row>
        <row r="146">
          <cell r="A146" t="str">
            <v>CMA</v>
          </cell>
          <cell r="B146" t="str">
            <v>KribiJakarta40</v>
          </cell>
          <cell r="C146" t="str">
            <v>CAM</v>
          </cell>
          <cell r="D146" t="str">
            <v>Kribi</v>
          </cell>
          <cell r="E146" t="str">
            <v>Jakarta</v>
          </cell>
          <cell r="F146">
            <v>40</v>
          </cell>
          <cell r="G146">
            <v>800</v>
          </cell>
          <cell r="H146">
            <v>550</v>
          </cell>
          <cell r="I146" t="str">
            <v>USD</v>
          </cell>
          <cell r="J146">
            <v>14</v>
          </cell>
          <cell r="K146">
            <v>1364</v>
          </cell>
          <cell r="L146"/>
          <cell r="M146">
            <v>45382</v>
          </cell>
          <cell r="N146">
            <v>1</v>
          </cell>
          <cell r="Q146" t="str">
            <v>CL002741413CA-A-002</v>
          </cell>
        </row>
        <row r="147">
          <cell r="A147" t="str">
            <v>CMA</v>
          </cell>
          <cell r="B147" t="str">
            <v>KribiPasir Gudang40</v>
          </cell>
          <cell r="C147" t="str">
            <v>CAM</v>
          </cell>
          <cell r="D147" t="str">
            <v>Kribi</v>
          </cell>
          <cell r="E147" t="str">
            <v>Pasir Gudang</v>
          </cell>
          <cell r="F147">
            <v>40</v>
          </cell>
          <cell r="G147">
            <v>800</v>
          </cell>
          <cell r="H147">
            <v>550</v>
          </cell>
          <cell r="I147" t="str">
            <v>USD</v>
          </cell>
          <cell r="J147">
            <v>14</v>
          </cell>
          <cell r="K147">
            <v>1364</v>
          </cell>
          <cell r="L147"/>
          <cell r="M147">
            <v>45382</v>
          </cell>
          <cell r="N147">
            <v>1</v>
          </cell>
          <cell r="O147"/>
          <cell r="P147"/>
          <cell r="Q147" t="str">
            <v>CL002741413CA-A-002</v>
          </cell>
        </row>
        <row r="148">
          <cell r="A148" t="str">
            <v>CMA</v>
          </cell>
          <cell r="B148" t="str">
            <v>KribiPTP40</v>
          </cell>
          <cell r="C148" t="str">
            <v>CAM</v>
          </cell>
          <cell r="D148" t="str">
            <v>Kribi</v>
          </cell>
          <cell r="E148" t="str">
            <v>PTP</v>
          </cell>
          <cell r="F148">
            <v>40</v>
          </cell>
          <cell r="G148">
            <v>800</v>
          </cell>
          <cell r="H148">
            <v>550</v>
          </cell>
          <cell r="I148" t="str">
            <v>USD</v>
          </cell>
          <cell r="J148">
            <v>14</v>
          </cell>
          <cell r="K148">
            <v>1364</v>
          </cell>
          <cell r="L148"/>
          <cell r="M148">
            <v>45382</v>
          </cell>
          <cell r="N148">
            <v>1</v>
          </cell>
          <cell r="O148"/>
          <cell r="P148"/>
          <cell r="Q148" t="str">
            <v>CL002741413CA-A-002</v>
          </cell>
        </row>
        <row r="149">
          <cell r="A149" t="str">
            <v>CMA</v>
          </cell>
          <cell r="B149" t="str">
            <v>KribiSurabaya40</v>
          </cell>
          <cell r="C149" t="str">
            <v>CAM</v>
          </cell>
          <cell r="D149" t="str">
            <v>Kribi</v>
          </cell>
          <cell r="E149" t="str">
            <v>Surabaya</v>
          </cell>
          <cell r="F149">
            <v>40</v>
          </cell>
          <cell r="G149">
            <v>900</v>
          </cell>
          <cell r="H149">
            <v>550</v>
          </cell>
          <cell r="I149" t="str">
            <v>USD</v>
          </cell>
          <cell r="J149">
            <v>14</v>
          </cell>
          <cell r="K149">
            <v>1464</v>
          </cell>
          <cell r="L149"/>
          <cell r="M149">
            <v>45382</v>
          </cell>
          <cell r="N149">
            <v>1</v>
          </cell>
          <cell r="Q149" t="str">
            <v>CL002741413CA-A-002</v>
          </cell>
        </row>
        <row r="150">
          <cell r="A150" t="str">
            <v>CMA</v>
          </cell>
          <cell r="B150" t="str">
            <v>KribiValencia20</v>
          </cell>
          <cell r="C150" t="str">
            <v>CAM</v>
          </cell>
          <cell r="D150" t="str">
            <v>Kribi</v>
          </cell>
          <cell r="E150" t="str">
            <v>Valencia</v>
          </cell>
          <cell r="F150">
            <v>20</v>
          </cell>
          <cell r="G150">
            <v>550</v>
          </cell>
          <cell r="H150">
            <v>550</v>
          </cell>
          <cell r="I150" t="str">
            <v>USD</v>
          </cell>
          <cell r="J150">
            <v>37</v>
          </cell>
          <cell r="K150">
            <v>1137</v>
          </cell>
          <cell r="L150"/>
          <cell r="M150">
            <v>45382</v>
          </cell>
          <cell r="N150">
            <v>1</v>
          </cell>
          <cell r="Q150" t="str">
            <v>CL002741413CA-A-001</v>
          </cell>
        </row>
        <row r="151">
          <cell r="A151" t="str">
            <v>CMA</v>
          </cell>
          <cell r="B151" t="str">
            <v>KribiValencia40</v>
          </cell>
          <cell r="C151" t="str">
            <v>CAM</v>
          </cell>
          <cell r="D151" t="str">
            <v>Kribi</v>
          </cell>
          <cell r="E151" t="str">
            <v>Valencia</v>
          </cell>
          <cell r="F151">
            <v>40</v>
          </cell>
          <cell r="G151">
            <v>800</v>
          </cell>
          <cell r="H151">
            <v>550</v>
          </cell>
          <cell r="I151" t="str">
            <v>USD</v>
          </cell>
          <cell r="J151">
            <v>62</v>
          </cell>
          <cell r="K151">
            <v>1412</v>
          </cell>
          <cell r="L151"/>
          <cell r="M151">
            <v>45382</v>
          </cell>
          <cell r="N151">
            <v>1</v>
          </cell>
          <cell r="Q151" t="str">
            <v>CL002741413CA-A-001</v>
          </cell>
        </row>
        <row r="152">
          <cell r="A152" t="str">
            <v>CMA</v>
          </cell>
          <cell r="B152" t="str">
            <v>LomeAmbarli40</v>
          </cell>
          <cell r="C152" t="str">
            <v>TOG</v>
          </cell>
          <cell r="D152" t="str">
            <v>Lome</v>
          </cell>
          <cell r="E152" t="str">
            <v>Ambarli</v>
          </cell>
          <cell r="F152">
            <v>40</v>
          </cell>
          <cell r="G152">
            <v>700</v>
          </cell>
          <cell r="H152" t="str">
            <v>not included</v>
          </cell>
          <cell r="I152" t="str">
            <v>EUR</v>
          </cell>
          <cell r="J152">
            <v>256</v>
          </cell>
          <cell r="K152">
            <v>956</v>
          </cell>
          <cell r="L152"/>
          <cell r="M152">
            <v>45322</v>
          </cell>
          <cell r="N152"/>
          <cell r="Q152" t="str">
            <v>CL002741413CA-A-001</v>
          </cell>
        </row>
        <row r="153">
          <cell r="A153" t="str">
            <v>CMA</v>
          </cell>
          <cell r="B153" t="str">
            <v>LomeAmsterdam20</v>
          </cell>
          <cell r="C153" t="str">
            <v>TOG</v>
          </cell>
          <cell r="D153" t="str">
            <v>Lome</v>
          </cell>
          <cell r="E153" t="str">
            <v>Amsterdam</v>
          </cell>
          <cell r="F153">
            <v>20</v>
          </cell>
          <cell r="G153">
            <v>650</v>
          </cell>
          <cell r="H153" t="str">
            <v>not included</v>
          </cell>
          <cell r="I153" t="str">
            <v>EUR</v>
          </cell>
          <cell r="J153">
            <v>37</v>
          </cell>
          <cell r="K153">
            <v>687</v>
          </cell>
          <cell r="L153"/>
          <cell r="M153">
            <v>45322</v>
          </cell>
          <cell r="N153">
            <v>0</v>
          </cell>
          <cell r="O153"/>
          <cell r="P153"/>
          <cell r="Q153" t="str">
            <v>CL002741413CA-A-001</v>
          </cell>
        </row>
        <row r="154">
          <cell r="A154" t="str">
            <v>CMA</v>
          </cell>
          <cell r="B154" t="str">
            <v>LomeAmsterdam40</v>
          </cell>
          <cell r="C154" t="str">
            <v>TOG</v>
          </cell>
          <cell r="D154" t="str">
            <v>Lome</v>
          </cell>
          <cell r="E154" t="str">
            <v>Amsterdam</v>
          </cell>
          <cell r="F154">
            <v>40</v>
          </cell>
          <cell r="G154">
            <v>850</v>
          </cell>
          <cell r="H154" t="str">
            <v>not included</v>
          </cell>
          <cell r="I154" t="str">
            <v>EUR</v>
          </cell>
          <cell r="J154">
            <v>62</v>
          </cell>
          <cell r="K154">
            <v>912</v>
          </cell>
          <cell r="L154"/>
          <cell r="M154">
            <v>45382</v>
          </cell>
          <cell r="N154">
            <v>0</v>
          </cell>
          <cell r="O154"/>
          <cell r="P154"/>
          <cell r="Q154" t="str">
            <v>CL002741413CA-A-001</v>
          </cell>
        </row>
        <row r="155">
          <cell r="A155" t="str">
            <v>CMA</v>
          </cell>
          <cell r="B155" t="str">
            <v>LomeAntwerp20</v>
          </cell>
          <cell r="C155" t="str">
            <v>TOG</v>
          </cell>
          <cell r="D155" t="str">
            <v>Lome</v>
          </cell>
          <cell r="E155" t="str">
            <v>Antwerp</v>
          </cell>
          <cell r="F155">
            <v>20</v>
          </cell>
          <cell r="G155">
            <v>450</v>
          </cell>
          <cell r="H155" t="str">
            <v>not included</v>
          </cell>
          <cell r="I155" t="str">
            <v>EUR</v>
          </cell>
          <cell r="J155">
            <v>37</v>
          </cell>
          <cell r="K155">
            <v>487</v>
          </cell>
          <cell r="L155"/>
          <cell r="M155">
            <v>45382</v>
          </cell>
          <cell r="N155">
            <v>0</v>
          </cell>
          <cell r="O155"/>
          <cell r="P155"/>
          <cell r="Q155" t="str">
            <v>CL002741413CA-A-001</v>
          </cell>
        </row>
        <row r="156">
          <cell r="A156" t="str">
            <v>CMA</v>
          </cell>
          <cell r="B156" t="str">
            <v>LomeAntwerp40</v>
          </cell>
          <cell r="C156" t="str">
            <v>TOG</v>
          </cell>
          <cell r="D156" t="str">
            <v>Lome</v>
          </cell>
          <cell r="E156" t="str">
            <v>Antwerp</v>
          </cell>
          <cell r="F156">
            <v>40</v>
          </cell>
          <cell r="G156">
            <v>550</v>
          </cell>
          <cell r="H156" t="str">
            <v>not included</v>
          </cell>
          <cell r="I156" t="str">
            <v>EUR</v>
          </cell>
          <cell r="J156">
            <v>62</v>
          </cell>
          <cell r="K156">
            <v>612</v>
          </cell>
          <cell r="L156"/>
          <cell r="M156">
            <v>45382</v>
          </cell>
          <cell r="N156">
            <v>0</v>
          </cell>
          <cell r="O156"/>
          <cell r="P156"/>
          <cell r="Q156" t="str">
            <v>CL002741413CA-A-001</v>
          </cell>
        </row>
        <row r="157">
          <cell r="A157" t="str">
            <v>CMA</v>
          </cell>
          <cell r="B157" t="str">
            <v>LomeBarcelona20</v>
          </cell>
          <cell r="C157" t="str">
            <v>TOG</v>
          </cell>
          <cell r="D157" t="str">
            <v>Lome</v>
          </cell>
          <cell r="E157" t="str">
            <v>Barcelona</v>
          </cell>
          <cell r="F157">
            <v>20</v>
          </cell>
          <cell r="G157">
            <v>750</v>
          </cell>
          <cell r="H157" t="str">
            <v>not included</v>
          </cell>
          <cell r="I157" t="str">
            <v>EUR</v>
          </cell>
          <cell r="J157">
            <v>37</v>
          </cell>
          <cell r="K157">
            <v>787</v>
          </cell>
          <cell r="L157"/>
          <cell r="M157">
            <v>45382</v>
          </cell>
          <cell r="N157">
            <v>0</v>
          </cell>
          <cell r="Q157" t="str">
            <v>CL002741413CA-A-001</v>
          </cell>
        </row>
        <row r="158">
          <cell r="A158" t="str">
            <v>CMA</v>
          </cell>
          <cell r="B158" t="str">
            <v>LomeBarcelona40</v>
          </cell>
          <cell r="C158" t="str">
            <v>TOG</v>
          </cell>
          <cell r="D158" t="str">
            <v>Lome</v>
          </cell>
          <cell r="E158" t="str">
            <v>Barcelona</v>
          </cell>
          <cell r="F158">
            <v>40</v>
          </cell>
          <cell r="G158">
            <v>1000</v>
          </cell>
          <cell r="H158" t="str">
            <v>not included</v>
          </cell>
          <cell r="I158" t="str">
            <v>EUR</v>
          </cell>
          <cell r="J158">
            <v>62</v>
          </cell>
          <cell r="K158">
            <v>1062</v>
          </cell>
          <cell r="L158"/>
          <cell r="M158">
            <v>45382</v>
          </cell>
          <cell r="N158">
            <v>0</v>
          </cell>
          <cell r="Q158" t="str">
            <v>CL002741413CA-A-001</v>
          </cell>
        </row>
        <row r="159">
          <cell r="A159" t="str">
            <v>CMA</v>
          </cell>
          <cell r="B159" t="str">
            <v>LomeHamburg20</v>
          </cell>
          <cell r="C159" t="str">
            <v>TOG</v>
          </cell>
          <cell r="D159" t="str">
            <v>Lome</v>
          </cell>
          <cell r="E159" t="str">
            <v>Hamburg</v>
          </cell>
          <cell r="F159">
            <v>20</v>
          </cell>
          <cell r="G159">
            <v>850</v>
          </cell>
          <cell r="H159" t="str">
            <v>not included</v>
          </cell>
          <cell r="I159" t="str">
            <v>EUR</v>
          </cell>
          <cell r="J159">
            <v>162</v>
          </cell>
          <cell r="K159">
            <v>1012</v>
          </cell>
          <cell r="L159"/>
          <cell r="M159">
            <v>45322</v>
          </cell>
          <cell r="N159">
            <v>0</v>
          </cell>
          <cell r="Q159" t="str">
            <v>CL002741413CA-A-001</v>
          </cell>
        </row>
        <row r="160">
          <cell r="A160" t="str">
            <v>CMA</v>
          </cell>
          <cell r="B160" t="str">
            <v>LomeHamburg40</v>
          </cell>
          <cell r="C160" t="str">
            <v>TOG</v>
          </cell>
          <cell r="D160" t="str">
            <v>Lome</v>
          </cell>
          <cell r="E160" t="str">
            <v>Hamburg</v>
          </cell>
          <cell r="F160">
            <v>40</v>
          </cell>
          <cell r="G160">
            <v>1100</v>
          </cell>
          <cell r="H160" t="str">
            <v>not included</v>
          </cell>
          <cell r="I160" t="str">
            <v>EUR</v>
          </cell>
          <cell r="J160">
            <v>312</v>
          </cell>
          <cell r="K160">
            <v>1412</v>
          </cell>
          <cell r="L160"/>
          <cell r="M160">
            <v>45322</v>
          </cell>
          <cell r="N160">
            <v>0</v>
          </cell>
          <cell r="Q160" t="str">
            <v>CL002741413CA-A-001</v>
          </cell>
        </row>
        <row r="161">
          <cell r="A161" t="str">
            <v>CMA</v>
          </cell>
          <cell r="B161" t="str">
            <v>LomeJakarta40</v>
          </cell>
          <cell r="C161" t="str">
            <v>TOG</v>
          </cell>
          <cell r="D161" t="str">
            <v>Lome</v>
          </cell>
          <cell r="E161" t="str">
            <v>Jakarta</v>
          </cell>
          <cell r="F161">
            <v>40</v>
          </cell>
          <cell r="G161">
            <v>1000</v>
          </cell>
          <cell r="H161" t="str">
            <v>not included</v>
          </cell>
          <cell r="I161" t="str">
            <v>USD</v>
          </cell>
          <cell r="J161">
            <v>14</v>
          </cell>
          <cell r="K161">
            <v>1014</v>
          </cell>
          <cell r="L161"/>
          <cell r="M161">
            <v>45382</v>
          </cell>
          <cell r="N161">
            <v>0</v>
          </cell>
          <cell r="O161"/>
          <cell r="P161"/>
          <cell r="Q161" t="str">
            <v>CL002741413CA-A-002</v>
          </cell>
        </row>
        <row r="162">
          <cell r="A162" t="str">
            <v>CMA</v>
          </cell>
          <cell r="B162" t="str">
            <v>LomePasir Gudang40</v>
          </cell>
          <cell r="C162" t="str">
            <v>TOG</v>
          </cell>
          <cell r="D162" t="str">
            <v>Lome</v>
          </cell>
          <cell r="E162" t="str">
            <v>Pasir Gudang</v>
          </cell>
          <cell r="F162">
            <v>40</v>
          </cell>
          <cell r="G162">
            <v>900</v>
          </cell>
          <cell r="H162" t="str">
            <v>not included</v>
          </cell>
          <cell r="I162" t="str">
            <v>USD</v>
          </cell>
          <cell r="J162">
            <v>14</v>
          </cell>
          <cell r="K162">
            <v>914</v>
          </cell>
          <cell r="L162"/>
          <cell r="M162">
            <v>45382</v>
          </cell>
          <cell r="N162">
            <v>0</v>
          </cell>
          <cell r="Q162" t="str">
            <v>CL002741413CA-A-002</v>
          </cell>
        </row>
        <row r="163">
          <cell r="A163" t="str">
            <v>CMA</v>
          </cell>
          <cell r="B163" t="str">
            <v>LomePTP40</v>
          </cell>
          <cell r="C163" t="str">
            <v>TOG</v>
          </cell>
          <cell r="D163" t="str">
            <v>Lome</v>
          </cell>
          <cell r="E163" t="str">
            <v>PTP</v>
          </cell>
          <cell r="F163">
            <v>40</v>
          </cell>
          <cell r="G163">
            <v>900</v>
          </cell>
          <cell r="H163" t="str">
            <v>not included</v>
          </cell>
          <cell r="I163" t="str">
            <v>USD</v>
          </cell>
          <cell r="J163">
            <v>14</v>
          </cell>
          <cell r="K163">
            <v>914</v>
          </cell>
          <cell r="L163"/>
          <cell r="M163">
            <v>45382</v>
          </cell>
          <cell r="N163">
            <v>0</v>
          </cell>
          <cell r="O163"/>
          <cell r="P163"/>
          <cell r="Q163" t="str">
            <v>CL002741413CA-A-002</v>
          </cell>
        </row>
        <row r="164">
          <cell r="A164" t="str">
            <v>CMA</v>
          </cell>
          <cell r="B164" t="str">
            <v>LomeSurabaya40</v>
          </cell>
          <cell r="C164" t="str">
            <v>TOG</v>
          </cell>
          <cell r="D164" t="str">
            <v>Lome</v>
          </cell>
          <cell r="E164" t="str">
            <v>Surabaya</v>
          </cell>
          <cell r="F164">
            <v>40</v>
          </cell>
          <cell r="G164">
            <v>1000</v>
          </cell>
          <cell r="H164" t="str">
            <v>not included</v>
          </cell>
          <cell r="I164" t="str">
            <v>USD</v>
          </cell>
          <cell r="J164">
            <v>14</v>
          </cell>
          <cell r="K164">
            <v>1014</v>
          </cell>
          <cell r="L164"/>
          <cell r="M164">
            <v>45382</v>
          </cell>
          <cell r="N164">
            <v>0</v>
          </cell>
          <cell r="O164"/>
          <cell r="P164"/>
          <cell r="Q164" t="str">
            <v>CL002741413CA-A-002</v>
          </cell>
        </row>
        <row r="165">
          <cell r="A165" t="str">
            <v>CMA</v>
          </cell>
          <cell r="B165" t="str">
            <v>LomeValencia20</v>
          </cell>
          <cell r="C165" t="str">
            <v>TOG</v>
          </cell>
          <cell r="D165" t="str">
            <v>Lome</v>
          </cell>
          <cell r="E165" t="str">
            <v>Valencia</v>
          </cell>
          <cell r="F165">
            <v>20</v>
          </cell>
          <cell r="G165">
            <v>600</v>
          </cell>
          <cell r="H165" t="str">
            <v>not included</v>
          </cell>
          <cell r="I165" t="str">
            <v>EUR</v>
          </cell>
          <cell r="J165">
            <v>37</v>
          </cell>
          <cell r="K165">
            <v>637</v>
          </cell>
          <cell r="L165"/>
          <cell r="M165">
            <v>45382</v>
          </cell>
          <cell r="N165">
            <v>0</v>
          </cell>
          <cell r="Q165" t="str">
            <v>CL002741413CA-A-001</v>
          </cell>
        </row>
        <row r="166">
          <cell r="A166" t="str">
            <v>CMA</v>
          </cell>
          <cell r="B166" t="str">
            <v>LomeValencia40</v>
          </cell>
          <cell r="C166" t="str">
            <v>TOG</v>
          </cell>
          <cell r="D166" t="str">
            <v>Lome</v>
          </cell>
          <cell r="E166" t="str">
            <v>Valencia</v>
          </cell>
          <cell r="F166">
            <v>40</v>
          </cell>
          <cell r="G166">
            <v>800</v>
          </cell>
          <cell r="H166" t="str">
            <v>not included</v>
          </cell>
          <cell r="I166" t="str">
            <v>EUR</v>
          </cell>
          <cell r="J166">
            <v>62</v>
          </cell>
          <cell r="K166">
            <v>862</v>
          </cell>
          <cell r="L166"/>
          <cell r="M166">
            <v>45382</v>
          </cell>
          <cell r="N166">
            <v>0</v>
          </cell>
          <cell r="Q166" t="str">
            <v>CL002741413CA-A-001</v>
          </cell>
        </row>
        <row r="167">
          <cell r="A167" t="str">
            <v>CMA</v>
          </cell>
          <cell r="B167" t="str">
            <v>MonroviaAmsterdam20</v>
          </cell>
          <cell r="C167" t="str">
            <v>LIB</v>
          </cell>
          <cell r="D167" t="str">
            <v>Monrovia</v>
          </cell>
          <cell r="E167" t="str">
            <v>Amsterdam</v>
          </cell>
          <cell r="F167">
            <v>20</v>
          </cell>
          <cell r="G167">
            <v>875</v>
          </cell>
          <cell r="H167" t="str">
            <v>not included</v>
          </cell>
          <cell r="I167" t="str">
            <v>EUR</v>
          </cell>
          <cell r="J167">
            <v>37</v>
          </cell>
          <cell r="K167">
            <v>912</v>
          </cell>
          <cell r="L167"/>
          <cell r="M167">
            <v>45382</v>
          </cell>
          <cell r="N167">
            <v>0</v>
          </cell>
          <cell r="O167"/>
          <cell r="P167"/>
          <cell r="Q167" t="str">
            <v>CL002741413CA-A-001</v>
          </cell>
        </row>
        <row r="168">
          <cell r="A168" t="str">
            <v>CMA</v>
          </cell>
          <cell r="B168" t="str">
            <v>MonroviaAmsterdam40</v>
          </cell>
          <cell r="C168" t="str">
            <v>LIB</v>
          </cell>
          <cell r="D168" t="str">
            <v>Monrovia</v>
          </cell>
          <cell r="E168" t="str">
            <v>Amsterdam</v>
          </cell>
          <cell r="F168">
            <v>40</v>
          </cell>
          <cell r="G168">
            <v>1350</v>
          </cell>
          <cell r="H168" t="str">
            <v>not included</v>
          </cell>
          <cell r="I168" t="str">
            <v>EUR</v>
          </cell>
          <cell r="J168">
            <v>62</v>
          </cell>
          <cell r="K168">
            <v>1412</v>
          </cell>
          <cell r="L168"/>
          <cell r="M168">
            <v>45382</v>
          </cell>
          <cell r="N168">
            <v>0</v>
          </cell>
          <cell r="O168"/>
          <cell r="P168"/>
          <cell r="Q168" t="str">
            <v>CL002741413CA-A-001</v>
          </cell>
        </row>
        <row r="169">
          <cell r="A169" t="str">
            <v>CMA</v>
          </cell>
          <cell r="B169" t="str">
            <v>MonroviaAntwerp20</v>
          </cell>
          <cell r="C169" t="str">
            <v>LIB</v>
          </cell>
          <cell r="D169" t="str">
            <v>Monrovia</v>
          </cell>
          <cell r="E169" t="str">
            <v>Antwerp</v>
          </cell>
          <cell r="F169">
            <v>20</v>
          </cell>
          <cell r="G169">
            <v>500</v>
          </cell>
          <cell r="H169" t="str">
            <v>not included</v>
          </cell>
          <cell r="I169" t="str">
            <v>EUR</v>
          </cell>
          <cell r="J169">
            <v>37</v>
          </cell>
          <cell r="K169">
            <v>537</v>
          </cell>
          <cell r="L169"/>
          <cell r="M169">
            <v>45382</v>
          </cell>
          <cell r="N169">
            <v>0</v>
          </cell>
          <cell r="O169"/>
          <cell r="P169"/>
          <cell r="Q169" t="str">
            <v>CL002741413CA-A-001</v>
          </cell>
        </row>
        <row r="170">
          <cell r="A170" t="str">
            <v>CMA</v>
          </cell>
          <cell r="B170" t="str">
            <v>MonroviaAntwerp40</v>
          </cell>
          <cell r="C170" t="str">
            <v>LIB</v>
          </cell>
          <cell r="D170" t="str">
            <v>Monrovia</v>
          </cell>
          <cell r="E170" t="str">
            <v>Antwerp</v>
          </cell>
          <cell r="F170">
            <v>40</v>
          </cell>
          <cell r="G170">
            <v>750</v>
          </cell>
          <cell r="H170" t="str">
            <v>not included</v>
          </cell>
          <cell r="I170" t="str">
            <v>EUR</v>
          </cell>
          <cell r="J170">
            <v>62</v>
          </cell>
          <cell r="K170">
            <v>812</v>
          </cell>
          <cell r="L170"/>
          <cell r="M170">
            <v>45382</v>
          </cell>
          <cell r="N170">
            <v>0</v>
          </cell>
          <cell r="O170"/>
          <cell r="P170"/>
          <cell r="Q170" t="str">
            <v>CL002741413CA-A-001</v>
          </cell>
        </row>
        <row r="171">
          <cell r="A171" t="str">
            <v>CMA</v>
          </cell>
          <cell r="B171" t="str">
            <v>MonroviaBatam40</v>
          </cell>
          <cell r="C171" t="str">
            <v>LIB</v>
          </cell>
          <cell r="D171" t="str">
            <v>Monrovia</v>
          </cell>
          <cell r="E171" t="str">
            <v>Batam</v>
          </cell>
          <cell r="F171">
            <v>40</v>
          </cell>
          <cell r="G171">
            <v>1750</v>
          </cell>
          <cell r="H171" t="str">
            <v>not included</v>
          </cell>
          <cell r="I171" t="str">
            <v>USD</v>
          </cell>
          <cell r="J171">
            <v>14</v>
          </cell>
          <cell r="K171">
            <v>1764</v>
          </cell>
          <cell r="L171"/>
          <cell r="M171">
            <v>45382</v>
          </cell>
          <cell r="N171"/>
          <cell r="O171"/>
          <cell r="P171"/>
          <cell r="Q171" t="str">
            <v>CL002741413CA-A-002</v>
          </cell>
        </row>
        <row r="172">
          <cell r="A172" t="str">
            <v>CMA</v>
          </cell>
          <cell r="B172" t="str">
            <v>MonroviaJakarta40</v>
          </cell>
          <cell r="C172" t="str">
            <v>LIB</v>
          </cell>
          <cell r="D172" t="str">
            <v>Monrovia</v>
          </cell>
          <cell r="E172" t="str">
            <v>Jakarta</v>
          </cell>
          <cell r="F172">
            <v>40</v>
          </cell>
          <cell r="G172">
            <v>1250</v>
          </cell>
          <cell r="H172" t="str">
            <v>not included</v>
          </cell>
          <cell r="I172" t="str">
            <v>USD</v>
          </cell>
          <cell r="J172">
            <v>14</v>
          </cell>
          <cell r="K172">
            <v>1264</v>
          </cell>
          <cell r="L172"/>
          <cell r="M172">
            <v>45382</v>
          </cell>
          <cell r="N172">
            <v>0</v>
          </cell>
          <cell r="O172"/>
          <cell r="P172"/>
          <cell r="Q172" t="str">
            <v>CL002741413CA-A-002</v>
          </cell>
        </row>
        <row r="173">
          <cell r="A173" t="str">
            <v>CMA</v>
          </cell>
          <cell r="B173" t="str">
            <v>MonroviaPasir Gudang40</v>
          </cell>
          <cell r="C173" t="str">
            <v>LIB</v>
          </cell>
          <cell r="D173" t="str">
            <v>Monrovia</v>
          </cell>
          <cell r="E173" t="str">
            <v>Pasir Gudang</v>
          </cell>
          <cell r="F173">
            <v>40</v>
          </cell>
          <cell r="G173">
            <v>1200</v>
          </cell>
          <cell r="H173" t="str">
            <v>not included</v>
          </cell>
          <cell r="I173" t="str">
            <v>USD</v>
          </cell>
          <cell r="J173">
            <v>14</v>
          </cell>
          <cell r="K173">
            <v>1214</v>
          </cell>
          <cell r="L173"/>
          <cell r="M173">
            <v>45382</v>
          </cell>
          <cell r="N173">
            <v>0</v>
          </cell>
          <cell r="Q173" t="str">
            <v>CL002741413CA-A-002</v>
          </cell>
        </row>
        <row r="174">
          <cell r="A174" t="str">
            <v>CMA</v>
          </cell>
          <cell r="B174" t="str">
            <v>MonroviaPTP40</v>
          </cell>
          <cell r="C174" t="str">
            <v>LIB</v>
          </cell>
          <cell r="D174" t="str">
            <v>Monrovia</v>
          </cell>
          <cell r="E174" t="str">
            <v>PTP</v>
          </cell>
          <cell r="F174">
            <v>40</v>
          </cell>
          <cell r="G174">
            <v>1200</v>
          </cell>
          <cell r="H174" t="str">
            <v>not included</v>
          </cell>
          <cell r="I174" t="str">
            <v>USD</v>
          </cell>
          <cell r="J174">
            <v>14</v>
          </cell>
          <cell r="K174">
            <v>1214</v>
          </cell>
          <cell r="L174"/>
          <cell r="M174">
            <v>45382</v>
          </cell>
          <cell r="N174">
            <v>0</v>
          </cell>
          <cell r="Q174" t="str">
            <v>CL002741413CA-A-002</v>
          </cell>
        </row>
        <row r="175">
          <cell r="A175" t="str">
            <v>CMA</v>
          </cell>
          <cell r="B175" t="str">
            <v>MonroviaSurabaya40</v>
          </cell>
          <cell r="C175" t="str">
            <v>LIB</v>
          </cell>
          <cell r="D175" t="str">
            <v>Monrovia</v>
          </cell>
          <cell r="E175" t="str">
            <v>Surabaya</v>
          </cell>
          <cell r="F175">
            <v>40</v>
          </cell>
          <cell r="G175">
            <v>1250</v>
          </cell>
          <cell r="H175" t="str">
            <v>not included</v>
          </cell>
          <cell r="I175" t="str">
            <v>USD</v>
          </cell>
          <cell r="J175">
            <v>14</v>
          </cell>
          <cell r="K175">
            <v>1264</v>
          </cell>
          <cell r="L175"/>
          <cell r="M175">
            <v>45382</v>
          </cell>
          <cell r="N175">
            <v>0</v>
          </cell>
          <cell r="O175"/>
          <cell r="P175"/>
          <cell r="Q175" t="str">
            <v>CL002741413CA-A-002</v>
          </cell>
        </row>
        <row r="176">
          <cell r="A176" t="str">
            <v>CMA</v>
          </cell>
          <cell r="B176" t="str">
            <v>NosyBeAntwerp20</v>
          </cell>
          <cell r="C176" t="str">
            <v>MAD</v>
          </cell>
          <cell r="D176" t="str">
            <v>NosyBe</v>
          </cell>
          <cell r="E176" t="str">
            <v>Antwerp</v>
          </cell>
          <cell r="F176">
            <v>20</v>
          </cell>
          <cell r="G176">
            <v>3750</v>
          </cell>
          <cell r="H176">
            <v>200</v>
          </cell>
          <cell r="I176" t="str">
            <v>USD</v>
          </cell>
          <cell r="J176">
            <v>97</v>
          </cell>
          <cell r="K176">
            <v>4047</v>
          </cell>
          <cell r="L176"/>
          <cell r="M176">
            <v>45382</v>
          </cell>
          <cell r="N176">
            <v>1</v>
          </cell>
          <cell r="O176"/>
          <cell r="P176"/>
          <cell r="Q176" t="str">
            <v>QHOF225707 Freight payable at DEHAM</v>
          </cell>
        </row>
        <row r="177">
          <cell r="A177" t="str">
            <v>CMA</v>
          </cell>
          <cell r="B177" t="str">
            <v>NosyBeAntwerp40</v>
          </cell>
          <cell r="C177" t="str">
            <v>MAD</v>
          </cell>
          <cell r="D177" t="str">
            <v>NosyBe</v>
          </cell>
          <cell r="E177" t="str">
            <v>Antwerp</v>
          </cell>
          <cell r="F177">
            <v>40</v>
          </cell>
          <cell r="G177">
            <v>6500</v>
          </cell>
          <cell r="H177">
            <v>400</v>
          </cell>
          <cell r="I177" t="str">
            <v>USD</v>
          </cell>
          <cell r="J177">
            <v>194</v>
          </cell>
          <cell r="K177">
            <v>7094</v>
          </cell>
          <cell r="L177"/>
          <cell r="M177">
            <v>45382</v>
          </cell>
          <cell r="N177">
            <v>1</v>
          </cell>
          <cell r="O177"/>
          <cell r="P177"/>
          <cell r="Q177" t="str">
            <v>QHOF225707 Freight payable at DEHAM</v>
          </cell>
        </row>
        <row r="178">
          <cell r="A178" t="str">
            <v>CMA</v>
          </cell>
          <cell r="B178" t="str">
            <v>PosorjaAmsterdam40</v>
          </cell>
          <cell r="C178" t="str">
            <v>ECU</v>
          </cell>
          <cell r="D178" t="str">
            <v>Posorja</v>
          </cell>
          <cell r="E178" t="str">
            <v>Amsterdam</v>
          </cell>
          <cell r="F178">
            <v>40</v>
          </cell>
          <cell r="G178">
            <v>1100</v>
          </cell>
          <cell r="H178" t="str">
            <v>not included</v>
          </cell>
          <cell r="I178" t="str">
            <v>USD</v>
          </cell>
          <cell r="J178">
            <v>404</v>
          </cell>
          <cell r="K178">
            <v>1504</v>
          </cell>
          <cell r="L178"/>
          <cell r="M178">
            <v>45382</v>
          </cell>
          <cell r="N178">
            <v>0</v>
          </cell>
          <cell r="O178"/>
          <cell r="P178"/>
          <cell r="Q178" t="str">
            <v>QBSE015899 Freight payable at DEHAM</v>
          </cell>
        </row>
        <row r="179">
          <cell r="A179" t="str">
            <v>CMA</v>
          </cell>
          <cell r="B179" t="str">
            <v>PosorjaAntwerp40</v>
          </cell>
          <cell r="C179" t="str">
            <v>ECU</v>
          </cell>
          <cell r="D179" t="str">
            <v>Posorja</v>
          </cell>
          <cell r="E179" t="str">
            <v>Antwerp</v>
          </cell>
          <cell r="F179">
            <v>40</v>
          </cell>
          <cell r="G179">
            <v>1100</v>
          </cell>
          <cell r="H179" t="str">
            <v>not included</v>
          </cell>
          <cell r="I179" t="str">
            <v>USD</v>
          </cell>
          <cell r="J179">
            <v>404</v>
          </cell>
          <cell r="K179">
            <v>1504</v>
          </cell>
          <cell r="L179"/>
          <cell r="M179">
            <v>45382</v>
          </cell>
          <cell r="N179">
            <v>0</v>
          </cell>
          <cell r="O179"/>
          <cell r="P179"/>
          <cell r="Q179" t="str">
            <v>QBSE015899 Freight payable at DEHAM</v>
          </cell>
        </row>
        <row r="180">
          <cell r="A180" t="str">
            <v>CMA</v>
          </cell>
          <cell r="B180" t="str">
            <v>PosorjaPasir Gudang40</v>
          </cell>
          <cell r="C180" t="str">
            <v>ECU</v>
          </cell>
          <cell r="D180" t="str">
            <v>Posorja</v>
          </cell>
          <cell r="E180" t="str">
            <v>Pasir Gudang</v>
          </cell>
          <cell r="F180">
            <v>40</v>
          </cell>
          <cell r="G180">
            <v>400</v>
          </cell>
          <cell r="H180" t="str">
            <v>not included</v>
          </cell>
          <cell r="I180" t="str">
            <v>USD</v>
          </cell>
          <cell r="J180">
            <v>130</v>
          </cell>
          <cell r="K180">
            <v>530</v>
          </cell>
          <cell r="L180"/>
          <cell r="M180">
            <v>45382</v>
          </cell>
          <cell r="N180">
            <v>0</v>
          </cell>
          <cell r="O180"/>
          <cell r="P180"/>
          <cell r="Q180" t="str">
            <v>QBSE015899 Freight payable at DEHAM</v>
          </cell>
        </row>
        <row r="181">
          <cell r="A181" t="str">
            <v>CMA</v>
          </cell>
          <cell r="B181" t="str">
            <v>PosorjaPTP40</v>
          </cell>
          <cell r="C181" t="str">
            <v>ECU</v>
          </cell>
          <cell r="D181" t="str">
            <v>Posorja</v>
          </cell>
          <cell r="E181" t="str">
            <v>PTP</v>
          </cell>
          <cell r="F181">
            <v>40</v>
          </cell>
          <cell r="G181">
            <v>25</v>
          </cell>
          <cell r="H181" t="str">
            <v>not included</v>
          </cell>
          <cell r="I181" t="str">
            <v>USD</v>
          </cell>
          <cell r="J181">
            <v>130</v>
          </cell>
          <cell r="K181">
            <v>155</v>
          </cell>
          <cell r="L181"/>
          <cell r="M181">
            <v>45382</v>
          </cell>
          <cell r="N181">
            <v>0</v>
          </cell>
          <cell r="O181"/>
          <cell r="P181"/>
          <cell r="Q181" t="str">
            <v>QBSE015899 Freight payable at DEHAM</v>
          </cell>
        </row>
        <row r="182">
          <cell r="A182" t="str">
            <v>CMA</v>
          </cell>
          <cell r="B182" t="str">
            <v>San PedroAmbarli40</v>
          </cell>
          <cell r="C182" t="str">
            <v>IVC</v>
          </cell>
          <cell r="D182" t="str">
            <v>San Pedro</v>
          </cell>
          <cell r="E182" t="str">
            <v>Ambarli</v>
          </cell>
          <cell r="F182">
            <v>40</v>
          </cell>
          <cell r="G182">
            <v>1550</v>
          </cell>
          <cell r="H182">
            <v>400</v>
          </cell>
          <cell r="I182" t="str">
            <v>EUR</v>
          </cell>
          <cell r="J182">
            <v>256</v>
          </cell>
          <cell r="K182">
            <v>2206</v>
          </cell>
          <cell r="L182"/>
          <cell r="M182">
            <v>45322</v>
          </cell>
          <cell r="N182">
            <v>1</v>
          </cell>
          <cell r="O182"/>
          <cell r="P182"/>
          <cell r="Q182" t="str">
            <v>CL002741413CA-A-001</v>
          </cell>
        </row>
        <row r="183">
          <cell r="A183" t="str">
            <v>CMA</v>
          </cell>
          <cell r="B183" t="str">
            <v>San PedroAmsterdam20</v>
          </cell>
          <cell r="C183" t="str">
            <v>IVC</v>
          </cell>
          <cell r="D183" t="str">
            <v>San Pedro</v>
          </cell>
          <cell r="E183" t="str">
            <v>Amsterdam</v>
          </cell>
          <cell r="F183">
            <v>20</v>
          </cell>
          <cell r="G183">
            <v>750</v>
          </cell>
          <cell r="H183">
            <v>200</v>
          </cell>
          <cell r="I183" t="str">
            <v>EUR</v>
          </cell>
          <cell r="J183">
            <v>37</v>
          </cell>
          <cell r="K183">
            <v>987</v>
          </cell>
          <cell r="L183"/>
          <cell r="M183">
            <v>45382</v>
          </cell>
          <cell r="N183">
            <v>1</v>
          </cell>
          <cell r="O183"/>
          <cell r="P183"/>
          <cell r="Q183" t="str">
            <v>CL002741413CA-A-001</v>
          </cell>
        </row>
        <row r="184">
          <cell r="A184" t="str">
            <v>CMA</v>
          </cell>
          <cell r="B184" t="str">
            <v>San PedroAmsterdam40</v>
          </cell>
          <cell r="C184" t="str">
            <v>IVC</v>
          </cell>
          <cell r="D184" t="str">
            <v>San Pedro</v>
          </cell>
          <cell r="E184" t="str">
            <v>Amsterdam</v>
          </cell>
          <cell r="F184">
            <v>40</v>
          </cell>
          <cell r="G184">
            <v>1100</v>
          </cell>
          <cell r="H184">
            <v>400</v>
          </cell>
          <cell r="I184" t="str">
            <v>EUR</v>
          </cell>
          <cell r="J184">
            <v>62</v>
          </cell>
          <cell r="K184">
            <v>1562</v>
          </cell>
          <cell r="L184"/>
          <cell r="M184">
            <v>45382</v>
          </cell>
          <cell r="N184">
            <v>1</v>
          </cell>
          <cell r="O184"/>
          <cell r="P184"/>
          <cell r="Q184" t="str">
            <v>CL002741413CA-A-001</v>
          </cell>
        </row>
        <row r="185">
          <cell r="A185" t="str">
            <v>CMA</v>
          </cell>
          <cell r="B185" t="str">
            <v>San PedroAntwerp20</v>
          </cell>
          <cell r="C185" t="str">
            <v>IVC</v>
          </cell>
          <cell r="D185" t="str">
            <v>San Pedro</v>
          </cell>
          <cell r="E185" t="str">
            <v>Antwerp</v>
          </cell>
          <cell r="F185">
            <v>20</v>
          </cell>
          <cell r="G185">
            <v>600</v>
          </cell>
          <cell r="H185">
            <v>200</v>
          </cell>
          <cell r="I185" t="str">
            <v>EUR</v>
          </cell>
          <cell r="J185">
            <v>37</v>
          </cell>
          <cell r="K185">
            <v>837</v>
          </cell>
          <cell r="L185"/>
          <cell r="M185">
            <v>45382</v>
          </cell>
          <cell r="N185">
            <v>1</v>
          </cell>
          <cell r="O185"/>
          <cell r="P185"/>
          <cell r="Q185" t="str">
            <v>CL002741413CA-A-001</v>
          </cell>
        </row>
        <row r="186">
          <cell r="A186" t="str">
            <v>CMA</v>
          </cell>
          <cell r="B186" t="str">
            <v>San PedroAntwerp40</v>
          </cell>
          <cell r="C186" t="str">
            <v>IVC</v>
          </cell>
          <cell r="D186" t="str">
            <v>San Pedro</v>
          </cell>
          <cell r="E186" t="str">
            <v>Antwerp</v>
          </cell>
          <cell r="F186">
            <v>40</v>
          </cell>
          <cell r="G186">
            <v>800</v>
          </cell>
          <cell r="H186">
            <v>400</v>
          </cell>
          <cell r="I186" t="str">
            <v>EUR</v>
          </cell>
          <cell r="J186">
            <v>62</v>
          </cell>
          <cell r="K186">
            <v>1262</v>
          </cell>
          <cell r="L186"/>
          <cell r="M186">
            <v>45382</v>
          </cell>
          <cell r="N186">
            <v>1</v>
          </cell>
          <cell r="O186"/>
          <cell r="P186"/>
          <cell r="Q186" t="str">
            <v>CL002741413CA-A-001</v>
          </cell>
        </row>
        <row r="187">
          <cell r="A187" t="str">
            <v>CMA</v>
          </cell>
          <cell r="B187" t="str">
            <v>San PedroBarcelona20</v>
          </cell>
          <cell r="C187" t="str">
            <v>IVC</v>
          </cell>
          <cell r="D187" t="str">
            <v>San Pedro</v>
          </cell>
          <cell r="E187" t="str">
            <v>Barcelona</v>
          </cell>
          <cell r="F187">
            <v>20</v>
          </cell>
          <cell r="G187">
            <v>600</v>
          </cell>
          <cell r="H187">
            <v>200</v>
          </cell>
          <cell r="I187" t="str">
            <v>EUR</v>
          </cell>
          <cell r="J187">
            <v>162</v>
          </cell>
          <cell r="K187">
            <v>962</v>
          </cell>
          <cell r="L187"/>
          <cell r="M187">
            <v>45016</v>
          </cell>
          <cell r="N187">
            <v>1</v>
          </cell>
          <cell r="O187"/>
          <cell r="P187"/>
          <cell r="Q187" t="str">
            <v>CL002741413CA-A-001</v>
          </cell>
        </row>
        <row r="188">
          <cell r="A188" t="str">
            <v>CMA</v>
          </cell>
          <cell r="B188" t="str">
            <v>San PedroBarcelona40</v>
          </cell>
          <cell r="C188" t="str">
            <v>IVC</v>
          </cell>
          <cell r="D188" t="str">
            <v>San Pedro</v>
          </cell>
          <cell r="E188" t="str">
            <v>Barcelona</v>
          </cell>
          <cell r="F188">
            <v>40</v>
          </cell>
          <cell r="G188">
            <v>850</v>
          </cell>
          <cell r="H188">
            <v>400</v>
          </cell>
          <cell r="I188" t="str">
            <v>EUR</v>
          </cell>
          <cell r="J188">
            <v>312</v>
          </cell>
          <cell r="K188">
            <v>1562</v>
          </cell>
          <cell r="L188"/>
          <cell r="M188">
            <v>45016</v>
          </cell>
          <cell r="N188">
            <v>1</v>
          </cell>
          <cell r="O188"/>
          <cell r="P188"/>
          <cell r="Q188" t="str">
            <v>CL002741413CA-A-001</v>
          </cell>
        </row>
        <row r="189">
          <cell r="A189" t="str">
            <v>CMA</v>
          </cell>
          <cell r="B189" t="str">
            <v>San PedroBatam40</v>
          </cell>
          <cell r="C189" t="str">
            <v>IVC</v>
          </cell>
          <cell r="D189" t="str">
            <v>San Pedro</v>
          </cell>
          <cell r="E189" t="str">
            <v>Batam</v>
          </cell>
          <cell r="F189">
            <v>40</v>
          </cell>
          <cell r="G189">
            <v>1800</v>
          </cell>
          <cell r="H189">
            <v>550</v>
          </cell>
          <cell r="I189" t="str">
            <v>USD</v>
          </cell>
          <cell r="J189">
            <v>338</v>
          </cell>
          <cell r="K189">
            <v>2688</v>
          </cell>
          <cell r="L189"/>
          <cell r="M189">
            <v>45382</v>
          </cell>
          <cell r="N189"/>
          <cell r="Q189" t="str">
            <v>CL002741413CA-A-002</v>
          </cell>
        </row>
        <row r="190">
          <cell r="A190" t="str">
            <v>CMA</v>
          </cell>
          <cell r="B190" t="str">
            <v>San PedroHamburg20</v>
          </cell>
          <cell r="C190" t="str">
            <v>IVC</v>
          </cell>
          <cell r="D190" t="str">
            <v>San Pedro</v>
          </cell>
          <cell r="E190" t="str">
            <v>Hamburg</v>
          </cell>
          <cell r="F190">
            <v>20</v>
          </cell>
          <cell r="G190">
            <v>900</v>
          </cell>
          <cell r="H190">
            <v>200</v>
          </cell>
          <cell r="I190" t="str">
            <v>EUR</v>
          </cell>
          <cell r="J190">
            <v>187</v>
          </cell>
          <cell r="K190">
            <v>1287</v>
          </cell>
          <cell r="L190"/>
          <cell r="M190">
            <v>45322</v>
          </cell>
          <cell r="N190">
            <v>1</v>
          </cell>
          <cell r="Q190" t="str">
            <v>CL002741413CA-A-001</v>
          </cell>
        </row>
        <row r="191">
          <cell r="A191" t="str">
            <v>CMA</v>
          </cell>
          <cell r="B191" t="str">
            <v>San PedroHamburg40</v>
          </cell>
          <cell r="C191" t="str">
            <v>IVC</v>
          </cell>
          <cell r="D191" t="str">
            <v>San Pedro</v>
          </cell>
          <cell r="E191" t="str">
            <v>Hamburg</v>
          </cell>
          <cell r="F191">
            <v>40</v>
          </cell>
          <cell r="G191">
            <v>1300</v>
          </cell>
          <cell r="H191">
            <v>400</v>
          </cell>
          <cell r="I191" t="str">
            <v>EUR</v>
          </cell>
          <cell r="J191">
            <v>362</v>
          </cell>
          <cell r="K191">
            <v>2062</v>
          </cell>
          <cell r="L191"/>
          <cell r="M191">
            <v>45322</v>
          </cell>
          <cell r="N191">
            <v>1</v>
          </cell>
          <cell r="Q191" t="str">
            <v>CL002741413CA-A-001</v>
          </cell>
        </row>
        <row r="192">
          <cell r="A192" t="str">
            <v>CMA</v>
          </cell>
          <cell r="B192" t="str">
            <v>San PedroJakarta40</v>
          </cell>
          <cell r="C192" t="str">
            <v>IVC</v>
          </cell>
          <cell r="D192" t="str">
            <v>San Pedro</v>
          </cell>
          <cell r="E192" t="str">
            <v>Jakarta</v>
          </cell>
          <cell r="F192">
            <v>40</v>
          </cell>
          <cell r="G192">
            <v>1550</v>
          </cell>
          <cell r="H192">
            <v>550</v>
          </cell>
          <cell r="I192" t="str">
            <v>USD</v>
          </cell>
          <cell r="J192">
            <v>338</v>
          </cell>
          <cell r="K192">
            <v>2438</v>
          </cell>
          <cell r="L192"/>
          <cell r="M192">
            <v>45382</v>
          </cell>
          <cell r="N192">
            <v>1</v>
          </cell>
          <cell r="O192"/>
          <cell r="P192"/>
          <cell r="Q192" t="str">
            <v>CL002741413CA-A-002</v>
          </cell>
        </row>
        <row r="193">
          <cell r="A193" t="str">
            <v>CMA</v>
          </cell>
          <cell r="B193" t="str">
            <v>San PedroOakland40</v>
          </cell>
          <cell r="C193" t="str">
            <v>IVC</v>
          </cell>
          <cell r="D193" t="str">
            <v>San Pedro</v>
          </cell>
          <cell r="E193" t="str">
            <v>Oakland</v>
          </cell>
          <cell r="F193">
            <v>40</v>
          </cell>
          <cell r="G193">
            <v>2350</v>
          </cell>
          <cell r="H193">
            <v>400</v>
          </cell>
          <cell r="I193" t="str">
            <v>USD</v>
          </cell>
          <cell r="J193">
            <v>324</v>
          </cell>
          <cell r="K193">
            <v>3074</v>
          </cell>
          <cell r="L193"/>
          <cell r="M193">
            <v>45382</v>
          </cell>
          <cell r="N193">
            <v>1</v>
          </cell>
          <cell r="Q193" t="str">
            <v xml:space="preserve">CL002741413CA-A-003 </v>
          </cell>
        </row>
        <row r="194">
          <cell r="A194" t="str">
            <v>CMA</v>
          </cell>
          <cell r="B194" t="str">
            <v>San PedroPasir Gudang40</v>
          </cell>
          <cell r="C194" t="str">
            <v>IVC</v>
          </cell>
          <cell r="D194" t="str">
            <v>San Pedro</v>
          </cell>
          <cell r="E194" t="str">
            <v>Pasir Gudang</v>
          </cell>
          <cell r="F194">
            <v>40</v>
          </cell>
          <cell r="G194">
            <v>1225</v>
          </cell>
          <cell r="H194">
            <v>550</v>
          </cell>
          <cell r="I194" t="str">
            <v>USD</v>
          </cell>
          <cell r="J194">
            <v>14</v>
          </cell>
          <cell r="K194">
            <v>1789</v>
          </cell>
          <cell r="L194"/>
          <cell r="M194">
            <v>45382</v>
          </cell>
          <cell r="N194">
            <v>1</v>
          </cell>
          <cell r="Q194" t="str">
            <v>CL002741413CA-A-002</v>
          </cell>
        </row>
        <row r="195">
          <cell r="A195" t="str">
            <v>CMA</v>
          </cell>
          <cell r="B195" t="str">
            <v>San PedroPTP40</v>
          </cell>
          <cell r="C195" t="str">
            <v>IVC</v>
          </cell>
          <cell r="D195" t="str">
            <v>San Pedro</v>
          </cell>
          <cell r="E195" t="str">
            <v>PTP</v>
          </cell>
          <cell r="F195">
            <v>40</v>
          </cell>
          <cell r="G195">
            <v>1300</v>
          </cell>
          <cell r="H195">
            <v>550</v>
          </cell>
          <cell r="I195" t="str">
            <v>USD</v>
          </cell>
          <cell r="J195">
            <v>14</v>
          </cell>
          <cell r="K195">
            <v>1864</v>
          </cell>
          <cell r="L195"/>
          <cell r="M195">
            <v>45382</v>
          </cell>
          <cell r="N195">
            <v>1</v>
          </cell>
          <cell r="Q195" t="str">
            <v>CL002741413CA-A-002</v>
          </cell>
        </row>
        <row r="196">
          <cell r="A196" t="str">
            <v>CMA</v>
          </cell>
          <cell r="B196" t="str">
            <v>San PedroSurabaya40</v>
          </cell>
          <cell r="C196" t="str">
            <v>IVC</v>
          </cell>
          <cell r="D196" t="str">
            <v>San Pedro</v>
          </cell>
          <cell r="E196" t="str">
            <v>Surabaya</v>
          </cell>
          <cell r="F196">
            <v>40</v>
          </cell>
          <cell r="G196">
            <v>1550</v>
          </cell>
          <cell r="H196">
            <v>550</v>
          </cell>
          <cell r="I196" t="str">
            <v>USD</v>
          </cell>
          <cell r="J196">
            <v>338</v>
          </cell>
          <cell r="K196">
            <v>2438</v>
          </cell>
          <cell r="L196"/>
          <cell r="M196">
            <v>45382</v>
          </cell>
          <cell r="N196">
            <v>1</v>
          </cell>
          <cell r="O196"/>
          <cell r="P196"/>
          <cell r="Q196" t="str">
            <v>CL002741413CA-A-002</v>
          </cell>
        </row>
        <row r="197">
          <cell r="A197" t="str">
            <v>CMA</v>
          </cell>
          <cell r="B197" t="str">
            <v>San PedroValencia20</v>
          </cell>
          <cell r="C197" t="str">
            <v>IVC</v>
          </cell>
          <cell r="D197" t="str">
            <v>San Pedro</v>
          </cell>
          <cell r="E197" t="str">
            <v>Valencia</v>
          </cell>
          <cell r="F197">
            <v>20</v>
          </cell>
          <cell r="G197">
            <v>600</v>
          </cell>
          <cell r="H197">
            <v>200</v>
          </cell>
          <cell r="I197" t="str">
            <v>EUR</v>
          </cell>
          <cell r="J197">
            <v>162</v>
          </cell>
          <cell r="K197">
            <v>962</v>
          </cell>
          <cell r="L197"/>
          <cell r="M197">
            <v>45382</v>
          </cell>
          <cell r="N197">
            <v>1</v>
          </cell>
          <cell r="O197"/>
          <cell r="P197"/>
          <cell r="Q197" t="str">
            <v>CL002741413CA-A-001</v>
          </cell>
        </row>
        <row r="198">
          <cell r="A198" t="str">
            <v>CMA</v>
          </cell>
          <cell r="B198" t="str">
            <v>San PedroValencia40</v>
          </cell>
          <cell r="C198" t="str">
            <v>IVC</v>
          </cell>
          <cell r="D198" t="str">
            <v>San Pedro</v>
          </cell>
          <cell r="E198" t="str">
            <v>Valencia</v>
          </cell>
          <cell r="F198">
            <v>40</v>
          </cell>
          <cell r="G198">
            <v>850</v>
          </cell>
          <cell r="H198">
            <v>400</v>
          </cell>
          <cell r="I198" t="str">
            <v>EUR</v>
          </cell>
          <cell r="J198">
            <v>312</v>
          </cell>
          <cell r="K198">
            <v>1562</v>
          </cell>
          <cell r="L198"/>
          <cell r="M198">
            <v>45382</v>
          </cell>
          <cell r="N198">
            <v>1</v>
          </cell>
          <cell r="O198"/>
          <cell r="P198"/>
          <cell r="Q198" t="str">
            <v>CL002741413CA-A-001</v>
          </cell>
        </row>
        <row r="199">
          <cell r="A199" t="str">
            <v>CMA</v>
          </cell>
          <cell r="B199" t="str">
            <v>TakoradiWellington40</v>
          </cell>
          <cell r="C199" t="str">
            <v>GHA</v>
          </cell>
          <cell r="D199" t="str">
            <v>Takoradi</v>
          </cell>
          <cell r="E199" t="str">
            <v>Wellington</v>
          </cell>
          <cell r="F199">
            <v>40</v>
          </cell>
          <cell r="G199">
            <v>2300</v>
          </cell>
          <cell r="H199">
            <v>550</v>
          </cell>
          <cell r="I199" t="str">
            <v>USD</v>
          </cell>
          <cell r="J199">
            <v>338</v>
          </cell>
          <cell r="K199">
            <v>3188</v>
          </cell>
          <cell r="L199"/>
          <cell r="M199">
            <v>45382</v>
          </cell>
          <cell r="N199">
            <v>1</v>
          </cell>
          <cell r="O199"/>
          <cell r="P199"/>
          <cell r="Q199" t="str">
            <v xml:space="preserve">CL002741413CA-A-002 </v>
          </cell>
        </row>
        <row r="200">
          <cell r="A200" t="str">
            <v>CMA</v>
          </cell>
          <cell r="B200" t="str">
            <v>TemaJakarta40</v>
          </cell>
          <cell r="C200" t="str">
            <v>GHA</v>
          </cell>
          <cell r="D200" t="str">
            <v>Tema</v>
          </cell>
          <cell r="E200" t="str">
            <v>Jakarta</v>
          </cell>
          <cell r="F200">
            <v>40</v>
          </cell>
          <cell r="G200">
            <v>1200</v>
          </cell>
          <cell r="H200">
            <v>550</v>
          </cell>
          <cell r="I200" t="str">
            <v>USD</v>
          </cell>
          <cell r="J200">
            <v>564</v>
          </cell>
          <cell r="K200">
            <v>2314</v>
          </cell>
          <cell r="L200"/>
          <cell r="M200">
            <v>45382</v>
          </cell>
          <cell r="N200">
            <v>1</v>
          </cell>
          <cell r="O200"/>
          <cell r="P200"/>
          <cell r="Q200" t="str">
            <v>CL002741413CA-A-002</v>
          </cell>
        </row>
        <row r="201">
          <cell r="A201" t="str">
            <v>CMA</v>
          </cell>
          <cell r="B201" t="str">
            <v>TemaPTP40</v>
          </cell>
          <cell r="C201" t="str">
            <v>GHA</v>
          </cell>
          <cell r="D201" t="str">
            <v>Tema</v>
          </cell>
          <cell r="E201" t="str">
            <v>PTP</v>
          </cell>
          <cell r="F201">
            <v>40</v>
          </cell>
          <cell r="G201">
            <v>775</v>
          </cell>
          <cell r="H201">
            <v>550</v>
          </cell>
          <cell r="I201" t="str">
            <v>USD</v>
          </cell>
          <cell r="J201">
            <v>564</v>
          </cell>
          <cell r="K201">
            <v>1889</v>
          </cell>
          <cell r="L201"/>
          <cell r="M201">
            <v>45382</v>
          </cell>
          <cell r="N201">
            <v>1</v>
          </cell>
          <cell r="O201"/>
          <cell r="P201"/>
          <cell r="Q201" t="str">
            <v>CL002741413CA-A-002</v>
          </cell>
        </row>
        <row r="202">
          <cell r="A202" t="str">
            <v>CMA</v>
          </cell>
          <cell r="B202" t="str">
            <v>TemaSurabaya40</v>
          </cell>
          <cell r="C202" t="str">
            <v>GHA</v>
          </cell>
          <cell r="D202" t="str">
            <v>Tema</v>
          </cell>
          <cell r="E202" t="str">
            <v>Surabaya</v>
          </cell>
          <cell r="F202">
            <v>40</v>
          </cell>
          <cell r="G202">
            <v>1200</v>
          </cell>
          <cell r="H202">
            <v>550</v>
          </cell>
          <cell r="I202" t="str">
            <v>USD</v>
          </cell>
          <cell r="J202">
            <v>564</v>
          </cell>
          <cell r="K202">
            <v>2314</v>
          </cell>
          <cell r="L202"/>
          <cell r="M202">
            <v>45382</v>
          </cell>
          <cell r="N202">
            <v>1</v>
          </cell>
          <cell r="O202"/>
          <cell r="P202"/>
          <cell r="Q202" t="str">
            <v>CL002741413CA-A-002</v>
          </cell>
        </row>
        <row r="203">
          <cell r="A203" t="str">
            <v>CMA</v>
          </cell>
          <cell r="B203" t="str">
            <v>TemaWellington40</v>
          </cell>
          <cell r="C203" t="str">
            <v>GHA</v>
          </cell>
          <cell r="D203" t="str">
            <v>Tema</v>
          </cell>
          <cell r="E203" t="str">
            <v>Wellington</v>
          </cell>
          <cell r="F203">
            <v>40</v>
          </cell>
          <cell r="G203">
            <v>2100</v>
          </cell>
          <cell r="H203">
            <v>550</v>
          </cell>
          <cell r="I203" t="str">
            <v>USD</v>
          </cell>
          <cell r="J203">
            <v>338</v>
          </cell>
          <cell r="K203">
            <v>2988</v>
          </cell>
          <cell r="L203"/>
          <cell r="M203">
            <v>45382</v>
          </cell>
          <cell r="N203">
            <v>1</v>
          </cell>
          <cell r="O203"/>
          <cell r="P203"/>
          <cell r="Q203" t="str">
            <v xml:space="preserve">CL002741413CA-A-002 </v>
          </cell>
        </row>
        <row r="204">
          <cell r="A204" t="str">
            <v>CMA</v>
          </cell>
          <cell r="B204" t="str">
            <v>Tin CanAmbarli40</v>
          </cell>
          <cell r="C204" t="str">
            <v>NIG</v>
          </cell>
          <cell r="D204" t="str">
            <v>Tin Can</v>
          </cell>
          <cell r="E204" t="str">
            <v>Ambarli</v>
          </cell>
          <cell r="F204">
            <v>40</v>
          </cell>
          <cell r="G204">
            <v>800</v>
          </cell>
          <cell r="H204">
            <v>400</v>
          </cell>
          <cell r="I204" t="str">
            <v>EUR</v>
          </cell>
          <cell r="J204">
            <v>256</v>
          </cell>
          <cell r="K204">
            <v>1456</v>
          </cell>
          <cell r="L204"/>
          <cell r="M204">
            <v>45322</v>
          </cell>
          <cell r="N204">
            <v>1</v>
          </cell>
          <cell r="Q204" t="str">
            <v>CL002741413CA-A-001</v>
          </cell>
        </row>
        <row r="205">
          <cell r="A205" t="str">
            <v>CMA</v>
          </cell>
          <cell r="B205" t="str">
            <v>Tin CanAmsterdam20</v>
          </cell>
          <cell r="C205" t="str">
            <v>NIG</v>
          </cell>
          <cell r="D205" t="str">
            <v>Tin Can</v>
          </cell>
          <cell r="E205" t="str">
            <v>Amsterdam</v>
          </cell>
          <cell r="F205">
            <v>20</v>
          </cell>
          <cell r="G205">
            <v>700</v>
          </cell>
          <cell r="H205">
            <v>200</v>
          </cell>
          <cell r="I205" t="str">
            <v>EUR</v>
          </cell>
          <cell r="J205">
            <v>37</v>
          </cell>
          <cell r="K205">
            <v>937</v>
          </cell>
          <cell r="L205"/>
          <cell r="M205">
            <v>45382</v>
          </cell>
          <cell r="N205">
            <v>1</v>
          </cell>
          <cell r="O205"/>
          <cell r="P205"/>
          <cell r="Q205" t="str">
            <v>CL002741413CA-A-001</v>
          </cell>
        </row>
        <row r="206">
          <cell r="A206" t="str">
            <v>CMA</v>
          </cell>
          <cell r="B206" t="str">
            <v>Tin CanAmsterdam40</v>
          </cell>
          <cell r="C206" t="str">
            <v>NIG</v>
          </cell>
          <cell r="D206" t="str">
            <v>Tin Can</v>
          </cell>
          <cell r="E206" t="str">
            <v>Amsterdam</v>
          </cell>
          <cell r="F206">
            <v>40</v>
          </cell>
          <cell r="G206">
            <v>1050</v>
          </cell>
          <cell r="H206">
            <v>400</v>
          </cell>
          <cell r="I206" t="str">
            <v>EUR</v>
          </cell>
          <cell r="J206">
            <v>62</v>
          </cell>
          <cell r="K206">
            <v>1512</v>
          </cell>
          <cell r="L206"/>
          <cell r="M206">
            <v>45382</v>
          </cell>
          <cell r="N206">
            <v>1</v>
          </cell>
          <cell r="O206"/>
          <cell r="P206"/>
          <cell r="Q206" t="str">
            <v>CL002741413CA-A-001</v>
          </cell>
        </row>
        <row r="207">
          <cell r="A207" t="str">
            <v>CMA</v>
          </cell>
          <cell r="B207" t="str">
            <v>Tin CanAntwerp20</v>
          </cell>
          <cell r="C207" t="str">
            <v>NIG</v>
          </cell>
          <cell r="D207" t="str">
            <v>Tin Can</v>
          </cell>
          <cell r="E207" t="str">
            <v>Antwerp</v>
          </cell>
          <cell r="F207">
            <v>20</v>
          </cell>
          <cell r="G207">
            <v>350</v>
          </cell>
          <cell r="H207">
            <v>200</v>
          </cell>
          <cell r="I207" t="str">
            <v>EUR</v>
          </cell>
          <cell r="J207">
            <v>37</v>
          </cell>
          <cell r="K207">
            <v>587</v>
          </cell>
          <cell r="L207"/>
          <cell r="M207">
            <v>45382</v>
          </cell>
          <cell r="N207">
            <v>1</v>
          </cell>
          <cell r="O207"/>
          <cell r="P207"/>
          <cell r="Q207" t="str">
            <v>CL002741413CA-A-001</v>
          </cell>
        </row>
        <row r="208">
          <cell r="A208" t="str">
            <v>CMA</v>
          </cell>
          <cell r="B208" t="str">
            <v>Tin CanAntwerp40</v>
          </cell>
          <cell r="C208" t="str">
            <v>NIG</v>
          </cell>
          <cell r="D208" t="str">
            <v>Tin Can</v>
          </cell>
          <cell r="E208" t="str">
            <v>Antwerp</v>
          </cell>
          <cell r="F208">
            <v>40</v>
          </cell>
          <cell r="G208">
            <v>400</v>
          </cell>
          <cell r="H208">
            <v>400</v>
          </cell>
          <cell r="I208" t="str">
            <v>EUR</v>
          </cell>
          <cell r="J208">
            <v>62</v>
          </cell>
          <cell r="K208">
            <v>862</v>
          </cell>
          <cell r="L208"/>
          <cell r="M208">
            <v>45382</v>
          </cell>
          <cell r="N208">
            <v>1</v>
          </cell>
          <cell r="O208"/>
          <cell r="P208"/>
          <cell r="Q208" t="str">
            <v>CL002741413CA-A-001</v>
          </cell>
        </row>
        <row r="209">
          <cell r="A209" t="str">
            <v>CMA</v>
          </cell>
          <cell r="B209" t="str">
            <v>Tin CanBarcelona20</v>
          </cell>
          <cell r="C209" t="str">
            <v>NIG</v>
          </cell>
          <cell r="D209" t="str">
            <v>Tin Can</v>
          </cell>
          <cell r="E209" t="str">
            <v>Barcelona</v>
          </cell>
          <cell r="F209">
            <v>20</v>
          </cell>
          <cell r="G209">
            <v>700</v>
          </cell>
          <cell r="H209">
            <v>200</v>
          </cell>
          <cell r="I209" t="str">
            <v>EUR</v>
          </cell>
          <cell r="J209">
            <v>37</v>
          </cell>
          <cell r="K209">
            <v>937</v>
          </cell>
          <cell r="L209"/>
          <cell r="M209">
            <v>45382</v>
          </cell>
          <cell r="N209">
            <v>1</v>
          </cell>
          <cell r="Q209" t="str">
            <v>CL002741413CA-A-001</v>
          </cell>
        </row>
        <row r="210">
          <cell r="A210" t="str">
            <v>CMA</v>
          </cell>
          <cell r="B210" t="str">
            <v>Tin CanBarcelona40</v>
          </cell>
          <cell r="C210" t="str">
            <v>NIG</v>
          </cell>
          <cell r="D210" t="str">
            <v>Tin Can</v>
          </cell>
          <cell r="E210" t="str">
            <v>Barcelona</v>
          </cell>
          <cell r="F210">
            <v>40</v>
          </cell>
          <cell r="G210">
            <v>1000</v>
          </cell>
          <cell r="H210">
            <v>400</v>
          </cell>
          <cell r="I210" t="str">
            <v>EUR</v>
          </cell>
          <cell r="J210">
            <v>62</v>
          </cell>
          <cell r="K210">
            <v>1462</v>
          </cell>
          <cell r="L210"/>
          <cell r="M210">
            <v>45382</v>
          </cell>
          <cell r="N210">
            <v>1</v>
          </cell>
          <cell r="Q210" t="str">
            <v>CL002741413CA-A-001</v>
          </cell>
        </row>
        <row r="211">
          <cell r="A211" t="str">
            <v>CMA</v>
          </cell>
          <cell r="B211" t="str">
            <v>Tin CanBatam40</v>
          </cell>
          <cell r="C211" t="str">
            <v>NIG</v>
          </cell>
          <cell r="D211" t="str">
            <v>Tin Can</v>
          </cell>
          <cell r="E211" t="str">
            <v>Batam</v>
          </cell>
          <cell r="F211">
            <v>40</v>
          </cell>
          <cell r="G211">
            <v>1200</v>
          </cell>
          <cell r="H211">
            <v>550</v>
          </cell>
          <cell r="I211" t="str">
            <v>USD</v>
          </cell>
          <cell r="J211">
            <v>14</v>
          </cell>
          <cell r="K211">
            <v>1764</v>
          </cell>
          <cell r="L211"/>
          <cell r="M211">
            <v>45382</v>
          </cell>
          <cell r="N211">
            <v>1</v>
          </cell>
          <cell r="Q211" t="str">
            <v>CL002741413CA-A-002</v>
          </cell>
        </row>
        <row r="212">
          <cell r="A212" t="str">
            <v>CMA</v>
          </cell>
          <cell r="B212" t="str">
            <v>Tin CanHamburg20</v>
          </cell>
          <cell r="C212" t="str">
            <v>NIG</v>
          </cell>
          <cell r="D212" t="str">
            <v>Tin Can</v>
          </cell>
          <cell r="E212" t="str">
            <v>Hamburg</v>
          </cell>
          <cell r="F212">
            <v>20</v>
          </cell>
          <cell r="G212">
            <v>700</v>
          </cell>
          <cell r="H212">
            <v>400</v>
          </cell>
          <cell r="I212" t="str">
            <v>EUR</v>
          </cell>
          <cell r="J212">
            <v>37</v>
          </cell>
          <cell r="K212">
            <v>1137</v>
          </cell>
          <cell r="L212"/>
          <cell r="M212">
            <v>45322</v>
          </cell>
          <cell r="N212">
            <v>1</v>
          </cell>
          <cell r="Q212" t="str">
            <v>CL002741413CA-A-001</v>
          </cell>
        </row>
        <row r="213">
          <cell r="A213" t="str">
            <v>CMA</v>
          </cell>
          <cell r="B213" t="str">
            <v>Tin CanHamburg40</v>
          </cell>
          <cell r="C213" t="str">
            <v>NIG</v>
          </cell>
          <cell r="D213" t="str">
            <v>Tin Can</v>
          </cell>
          <cell r="E213" t="str">
            <v>Hamburg</v>
          </cell>
          <cell r="F213">
            <v>40</v>
          </cell>
          <cell r="G213">
            <v>950</v>
          </cell>
          <cell r="H213">
            <v>400</v>
          </cell>
          <cell r="I213" t="str">
            <v>EUR</v>
          </cell>
          <cell r="J213">
            <v>62</v>
          </cell>
          <cell r="K213">
            <v>1412</v>
          </cell>
          <cell r="L213"/>
          <cell r="M213">
            <v>45322</v>
          </cell>
          <cell r="N213">
            <v>1</v>
          </cell>
          <cell r="Q213" t="str">
            <v>CL002741413CA-A-001</v>
          </cell>
        </row>
        <row r="214">
          <cell r="A214" t="str">
            <v>CMA</v>
          </cell>
          <cell r="B214" t="str">
            <v>Tin CanJakarta40</v>
          </cell>
          <cell r="C214" t="str">
            <v>NIG</v>
          </cell>
          <cell r="D214" t="str">
            <v>Tin Can</v>
          </cell>
          <cell r="E214" t="str">
            <v>Jakarta</v>
          </cell>
          <cell r="F214">
            <v>40</v>
          </cell>
          <cell r="G214">
            <v>800</v>
          </cell>
          <cell r="H214">
            <v>550</v>
          </cell>
          <cell r="I214" t="str">
            <v>USD</v>
          </cell>
          <cell r="J214">
            <v>14</v>
          </cell>
          <cell r="K214">
            <v>1364</v>
          </cell>
          <cell r="L214"/>
          <cell r="M214">
            <v>45382</v>
          </cell>
          <cell r="N214">
            <v>1</v>
          </cell>
          <cell r="O214"/>
          <cell r="P214"/>
          <cell r="Q214" t="str">
            <v>CL002741413CA-A-002</v>
          </cell>
        </row>
        <row r="215">
          <cell r="A215" t="str">
            <v>CMA</v>
          </cell>
          <cell r="B215" t="str">
            <v>Tin CanPasir Gudang40</v>
          </cell>
          <cell r="C215" t="str">
            <v>NIG</v>
          </cell>
          <cell r="D215" t="str">
            <v>Tin Can</v>
          </cell>
          <cell r="E215" t="str">
            <v>Pasir Gudang</v>
          </cell>
          <cell r="F215">
            <v>40</v>
          </cell>
          <cell r="G215">
            <v>720</v>
          </cell>
          <cell r="H215">
            <v>550</v>
          </cell>
          <cell r="I215" t="str">
            <v>USD</v>
          </cell>
          <cell r="J215">
            <v>14</v>
          </cell>
          <cell r="K215">
            <v>1284</v>
          </cell>
          <cell r="L215"/>
          <cell r="M215">
            <v>45382</v>
          </cell>
          <cell r="N215">
            <v>1</v>
          </cell>
          <cell r="O215"/>
          <cell r="P215"/>
          <cell r="Q215" t="str">
            <v>CL002741413CA-A-002</v>
          </cell>
        </row>
        <row r="216">
          <cell r="A216" t="str">
            <v>CMA</v>
          </cell>
          <cell r="B216" t="str">
            <v>Tin CanPTP40</v>
          </cell>
          <cell r="C216" t="str">
            <v>NIG</v>
          </cell>
          <cell r="D216" t="str">
            <v>Tin Can</v>
          </cell>
          <cell r="E216" t="str">
            <v>PTP</v>
          </cell>
          <cell r="F216">
            <v>40</v>
          </cell>
          <cell r="G216">
            <v>500</v>
          </cell>
          <cell r="H216">
            <v>550</v>
          </cell>
          <cell r="I216" t="str">
            <v>USD</v>
          </cell>
          <cell r="J216">
            <v>14</v>
          </cell>
          <cell r="K216">
            <v>1064</v>
          </cell>
          <cell r="L216"/>
          <cell r="M216">
            <v>45382</v>
          </cell>
          <cell r="N216">
            <v>1</v>
          </cell>
          <cell r="O216"/>
          <cell r="P216"/>
          <cell r="Q216" t="str">
            <v>CL002741413CA-A-002</v>
          </cell>
        </row>
        <row r="217">
          <cell r="A217" t="str">
            <v>CMA</v>
          </cell>
          <cell r="B217" t="str">
            <v>Tin CanSurabaya40</v>
          </cell>
          <cell r="C217" t="str">
            <v>NIG</v>
          </cell>
          <cell r="D217" t="str">
            <v>Tin Can</v>
          </cell>
          <cell r="E217" t="str">
            <v>Surabaya</v>
          </cell>
          <cell r="F217">
            <v>40</v>
          </cell>
          <cell r="G217">
            <v>800</v>
          </cell>
          <cell r="H217">
            <v>550</v>
          </cell>
          <cell r="I217" t="str">
            <v>USD</v>
          </cell>
          <cell r="J217">
            <v>14</v>
          </cell>
          <cell r="K217">
            <v>1364</v>
          </cell>
          <cell r="L217"/>
          <cell r="M217">
            <v>45382</v>
          </cell>
          <cell r="N217">
            <v>1</v>
          </cell>
          <cell r="O217"/>
          <cell r="P217"/>
          <cell r="Q217" t="str">
            <v>CL002741413CA-A-002</v>
          </cell>
        </row>
        <row r="218">
          <cell r="A218" t="str">
            <v>CMA</v>
          </cell>
          <cell r="B218" t="str">
            <v>Tin CanValencia20</v>
          </cell>
          <cell r="C218" t="str">
            <v>NIG</v>
          </cell>
          <cell r="D218" t="str">
            <v>Tin Can</v>
          </cell>
          <cell r="E218" t="str">
            <v>Valencia</v>
          </cell>
          <cell r="F218">
            <v>20</v>
          </cell>
          <cell r="G218">
            <v>700</v>
          </cell>
          <cell r="H218">
            <v>200</v>
          </cell>
          <cell r="I218" t="str">
            <v>EUR</v>
          </cell>
          <cell r="J218">
            <v>37</v>
          </cell>
          <cell r="K218">
            <v>937</v>
          </cell>
          <cell r="L218"/>
          <cell r="M218">
            <v>45382</v>
          </cell>
          <cell r="N218">
            <v>1</v>
          </cell>
          <cell r="Q218" t="str">
            <v>CL002741413CA-A-001</v>
          </cell>
        </row>
        <row r="219">
          <cell r="A219" t="str">
            <v>CMA</v>
          </cell>
          <cell r="B219" t="str">
            <v>Tin CanValencia40</v>
          </cell>
          <cell r="C219" t="str">
            <v>NIG</v>
          </cell>
          <cell r="D219" t="str">
            <v>Tin Can</v>
          </cell>
          <cell r="E219" t="str">
            <v>Valencia</v>
          </cell>
          <cell r="F219">
            <v>40</v>
          </cell>
          <cell r="G219">
            <v>1000</v>
          </cell>
          <cell r="H219">
            <v>400</v>
          </cell>
          <cell r="I219" t="str">
            <v>EUR</v>
          </cell>
          <cell r="J219">
            <v>62</v>
          </cell>
          <cell r="K219">
            <v>1462</v>
          </cell>
          <cell r="L219"/>
          <cell r="M219">
            <v>45382</v>
          </cell>
          <cell r="N219">
            <v>1</v>
          </cell>
          <cell r="Q219" t="str">
            <v>CL002741413CA-A-001</v>
          </cell>
        </row>
        <row r="220">
          <cell r="A220" t="str">
            <v>CMA</v>
          </cell>
          <cell r="B220" t="str">
            <v>KampalaWELLINGTON40</v>
          </cell>
          <cell r="C220" t="str">
            <v>UGA</v>
          </cell>
          <cell r="D220" t="str">
            <v>Kampala</v>
          </cell>
          <cell r="E220" t="str">
            <v>WELLINGTON</v>
          </cell>
          <cell r="F220">
            <v>40</v>
          </cell>
          <cell r="G220">
            <v>1800</v>
          </cell>
          <cell r="H220" t="str">
            <v>not included</v>
          </cell>
          <cell r="I220" t="str">
            <v>USD</v>
          </cell>
          <cell r="J220">
            <v>1600</v>
          </cell>
          <cell r="K220">
            <v>3400</v>
          </cell>
          <cell r="L220"/>
          <cell r="M220">
            <v>45382</v>
          </cell>
          <cell r="N220">
            <v>0</v>
          </cell>
        </row>
        <row r="221">
          <cell r="A221" t="str">
            <v>CMA</v>
          </cell>
          <cell r="B221" t="str">
            <v>BulobaWELLINGTON40</v>
          </cell>
          <cell r="C221" t="str">
            <v>UGA1</v>
          </cell>
          <cell r="D221" t="str">
            <v>Buloba</v>
          </cell>
          <cell r="E221" t="str">
            <v>WELLINGTON</v>
          </cell>
          <cell r="F221">
            <v>40</v>
          </cell>
          <cell r="G221">
            <v>1800</v>
          </cell>
          <cell r="H221" t="str">
            <v>not included</v>
          </cell>
          <cell r="I221" t="str">
            <v>USD</v>
          </cell>
          <cell r="J221">
            <v>1600</v>
          </cell>
          <cell r="K221">
            <v>3400</v>
          </cell>
          <cell r="L221"/>
          <cell r="M221">
            <v>45382</v>
          </cell>
          <cell r="N221">
            <v>0</v>
          </cell>
        </row>
        <row r="222">
          <cell r="A222" t="str">
            <v>CMA</v>
          </cell>
          <cell r="B222" t="str">
            <v>TEMAPhiladelphia40</v>
          </cell>
          <cell r="C222" t="str">
            <v>GHA</v>
          </cell>
          <cell r="D222" t="str">
            <v>TEMA</v>
          </cell>
          <cell r="E222" t="str">
            <v>Philadelphia</v>
          </cell>
          <cell r="F222">
            <v>40</v>
          </cell>
          <cell r="G222">
            <v>4400</v>
          </cell>
          <cell r="H222" t="str">
            <v>not included</v>
          </cell>
          <cell r="I222" t="str">
            <v>USD</v>
          </cell>
          <cell r="J222">
            <v>274</v>
          </cell>
          <cell r="K222">
            <v>4674</v>
          </cell>
          <cell r="L222"/>
          <cell r="M222">
            <v>45382</v>
          </cell>
          <cell r="N222">
            <v>0</v>
          </cell>
          <cell r="Q222" t="str">
            <v xml:space="preserve">CL002741413CA-A-003 </v>
          </cell>
        </row>
        <row r="223">
          <cell r="A223" t="str">
            <v>HAPAG</v>
          </cell>
          <cell r="B223" t="str">
            <v>ABIDJANAmbarli20</v>
          </cell>
          <cell r="C223" t="str">
            <v>IVC</v>
          </cell>
          <cell r="D223" t="str">
            <v>ABIDJAN</v>
          </cell>
          <cell r="E223" t="str">
            <v>Ambarli</v>
          </cell>
          <cell r="F223">
            <v>20</v>
          </cell>
          <cell r="G223">
            <v>475</v>
          </cell>
          <cell r="H223">
            <v>95</v>
          </cell>
          <cell r="I223" t="str">
            <v>USD</v>
          </cell>
          <cell r="J223">
            <v>0</v>
          </cell>
          <cell r="K223">
            <v>570</v>
          </cell>
          <cell r="L223">
            <v>34</v>
          </cell>
          <cell r="M223">
            <v>45382</v>
          </cell>
          <cell r="N223">
            <v>1</v>
          </cell>
          <cell r="O223"/>
          <cell r="P223"/>
          <cell r="Q223" t="str">
            <v>84398863 / MR COCOAS 4</v>
          </cell>
        </row>
        <row r="224">
          <cell r="A224" t="str">
            <v>HAPAG</v>
          </cell>
          <cell r="B224" t="str">
            <v>ABIDJANAmbarli40</v>
          </cell>
          <cell r="C224" t="str">
            <v>IVC</v>
          </cell>
          <cell r="D224" t="str">
            <v>ABIDJAN</v>
          </cell>
          <cell r="E224" t="str">
            <v>Ambarli</v>
          </cell>
          <cell r="F224">
            <v>40</v>
          </cell>
          <cell r="G224">
            <v>400</v>
          </cell>
          <cell r="H224">
            <v>160</v>
          </cell>
          <cell r="I224" t="str">
            <v>USD</v>
          </cell>
          <cell r="J224">
            <v>0</v>
          </cell>
          <cell r="K224">
            <v>560</v>
          </cell>
          <cell r="L224">
            <v>34</v>
          </cell>
          <cell r="M224">
            <v>45382</v>
          </cell>
          <cell r="N224">
            <v>1</v>
          </cell>
          <cell r="O224"/>
          <cell r="P224"/>
          <cell r="Q224" t="str">
            <v>84398863 / MR COCOAS 4</v>
          </cell>
        </row>
        <row r="225">
          <cell r="A225" t="str">
            <v>HAPAG</v>
          </cell>
          <cell r="B225" t="str">
            <v>ABIDJANAmsterdam20</v>
          </cell>
          <cell r="C225" t="str">
            <v>IVC</v>
          </cell>
          <cell r="D225" t="str">
            <v>ABIDJAN</v>
          </cell>
          <cell r="E225" t="str">
            <v>Amsterdam</v>
          </cell>
          <cell r="F225">
            <v>20</v>
          </cell>
          <cell r="G225">
            <v>500</v>
          </cell>
          <cell r="H225">
            <v>80</v>
          </cell>
          <cell r="I225" t="str">
            <v>EUR</v>
          </cell>
          <cell r="J225">
            <v>206</v>
          </cell>
          <cell r="K225">
            <v>786</v>
          </cell>
          <cell r="L225">
            <v>21</v>
          </cell>
          <cell r="M225">
            <v>45382</v>
          </cell>
          <cell r="N225">
            <v>1</v>
          </cell>
          <cell r="O225"/>
          <cell r="P225"/>
          <cell r="Q225" t="str">
            <v>84398863 / MR COCOAS 4</v>
          </cell>
        </row>
        <row r="226">
          <cell r="A226" t="str">
            <v>HAPAG</v>
          </cell>
          <cell r="B226" t="str">
            <v>ABIDJANAmsterdam40</v>
          </cell>
          <cell r="C226" t="str">
            <v>IVC</v>
          </cell>
          <cell r="D226" t="str">
            <v>ABIDJAN</v>
          </cell>
          <cell r="E226" t="str">
            <v>Amsterdam</v>
          </cell>
          <cell r="F226">
            <v>40</v>
          </cell>
          <cell r="G226">
            <v>300</v>
          </cell>
          <cell r="H226">
            <v>140</v>
          </cell>
          <cell r="I226" t="str">
            <v>EUR</v>
          </cell>
          <cell r="J226">
            <v>412</v>
          </cell>
          <cell r="K226">
            <v>852</v>
          </cell>
          <cell r="L226">
            <v>21</v>
          </cell>
          <cell r="M226">
            <v>45382</v>
          </cell>
          <cell r="N226">
            <v>1</v>
          </cell>
          <cell r="O226"/>
          <cell r="P226"/>
          <cell r="Q226" t="str">
            <v>84398863 / MR COCOAS 4</v>
          </cell>
        </row>
        <row r="227">
          <cell r="A227" t="str">
            <v>HAPAG</v>
          </cell>
          <cell r="B227" t="str">
            <v>ABIDJANANTWERP20</v>
          </cell>
          <cell r="C227" t="str">
            <v>IVC</v>
          </cell>
          <cell r="D227" t="str">
            <v>ABIDJAN</v>
          </cell>
          <cell r="E227" t="str">
            <v>ANTWERP</v>
          </cell>
          <cell r="F227">
            <v>20</v>
          </cell>
          <cell r="G227">
            <v>200</v>
          </cell>
          <cell r="H227">
            <v>80</v>
          </cell>
          <cell r="I227" t="str">
            <v>EUR</v>
          </cell>
          <cell r="J227">
            <v>281</v>
          </cell>
          <cell r="K227">
            <v>561</v>
          </cell>
          <cell r="L227">
            <v>14</v>
          </cell>
          <cell r="M227">
            <v>45382</v>
          </cell>
          <cell r="N227">
            <v>1</v>
          </cell>
          <cell r="O227"/>
          <cell r="P227"/>
          <cell r="Q227" t="str">
            <v>84398863 / MR COCOAS 4</v>
          </cell>
        </row>
        <row r="228">
          <cell r="A228" t="str">
            <v>HAPAG</v>
          </cell>
          <cell r="B228" t="str">
            <v>ABIDJANANTWERP40</v>
          </cell>
          <cell r="C228" t="str">
            <v>IVC</v>
          </cell>
          <cell r="D228" t="str">
            <v>ABIDJAN</v>
          </cell>
          <cell r="E228" t="str">
            <v>ANTWERP</v>
          </cell>
          <cell r="F228">
            <v>40</v>
          </cell>
          <cell r="G228">
            <v>100</v>
          </cell>
          <cell r="H228">
            <v>140</v>
          </cell>
          <cell r="I228" t="str">
            <v>EUR</v>
          </cell>
          <cell r="J228">
            <v>487</v>
          </cell>
          <cell r="K228">
            <v>727</v>
          </cell>
          <cell r="L228">
            <v>14</v>
          </cell>
          <cell r="M228">
            <v>45382</v>
          </cell>
          <cell r="N228">
            <v>1</v>
          </cell>
          <cell r="O228"/>
          <cell r="P228"/>
          <cell r="Q228" t="str">
            <v>84398863 / MR COCOAS 4</v>
          </cell>
        </row>
        <row r="229">
          <cell r="A229" t="str">
            <v>HAPAG</v>
          </cell>
          <cell r="B229" t="str">
            <v>ABIDJANANTWERP40/Ferrero</v>
          </cell>
          <cell r="C229" t="str">
            <v>IVC</v>
          </cell>
          <cell r="D229" t="str">
            <v>ABIDJAN</v>
          </cell>
          <cell r="E229" t="str">
            <v>ANTWERP</v>
          </cell>
          <cell r="F229" t="str">
            <v>40/Ferrero</v>
          </cell>
          <cell r="G229">
            <v>100</v>
          </cell>
          <cell r="H229" t="str">
            <v>not included</v>
          </cell>
          <cell r="I229" t="str">
            <v>EUR</v>
          </cell>
          <cell r="J229">
            <v>537</v>
          </cell>
          <cell r="K229">
            <v>637</v>
          </cell>
          <cell r="L229"/>
          <cell r="M229">
            <v>45382</v>
          </cell>
          <cell r="N229"/>
          <cell r="O229"/>
          <cell r="P229"/>
          <cell r="Q229">
            <v>118891142</v>
          </cell>
        </row>
        <row r="230">
          <cell r="A230" t="str">
            <v>HAPAG</v>
          </cell>
          <cell r="B230" t="str">
            <v>ABIDJANBARCELONA20</v>
          </cell>
          <cell r="C230" t="str">
            <v>IVC</v>
          </cell>
          <cell r="D230" t="str">
            <v>ABIDJAN</v>
          </cell>
          <cell r="E230" t="str">
            <v>BARCELONA</v>
          </cell>
          <cell r="F230">
            <v>20</v>
          </cell>
          <cell r="G230">
            <v>450</v>
          </cell>
          <cell r="H230">
            <v>80</v>
          </cell>
          <cell r="I230" t="str">
            <v>EUR</v>
          </cell>
          <cell r="J230">
            <v>206</v>
          </cell>
          <cell r="K230">
            <v>736</v>
          </cell>
          <cell r="L230">
            <v>25</v>
          </cell>
          <cell r="M230">
            <v>45382</v>
          </cell>
          <cell r="N230">
            <v>1</v>
          </cell>
          <cell r="O230"/>
          <cell r="P230"/>
          <cell r="Q230" t="str">
            <v>84398863 / MR COCOAS 4</v>
          </cell>
        </row>
        <row r="231">
          <cell r="A231" t="str">
            <v>HAPAG</v>
          </cell>
          <cell r="B231" t="str">
            <v>ABIDJANBARCELONA40</v>
          </cell>
          <cell r="C231" t="str">
            <v>IVC</v>
          </cell>
          <cell r="D231" t="str">
            <v>ABIDJAN</v>
          </cell>
          <cell r="E231" t="str">
            <v>BARCELONA</v>
          </cell>
          <cell r="F231">
            <v>40</v>
          </cell>
          <cell r="G231">
            <v>385</v>
          </cell>
          <cell r="H231">
            <v>140</v>
          </cell>
          <cell r="I231" t="str">
            <v>EUR</v>
          </cell>
          <cell r="J231">
            <v>412</v>
          </cell>
          <cell r="K231">
            <v>937</v>
          </cell>
          <cell r="L231">
            <v>25</v>
          </cell>
          <cell r="M231">
            <v>45382</v>
          </cell>
          <cell r="N231">
            <v>1</v>
          </cell>
          <cell r="O231"/>
          <cell r="P231"/>
          <cell r="Q231" t="str">
            <v>84398863 / MR COCOAS 4</v>
          </cell>
        </row>
        <row r="232">
          <cell r="A232" t="str">
            <v>HAPAG</v>
          </cell>
          <cell r="B232" t="str">
            <v>ABIDJANBATAM20</v>
          </cell>
          <cell r="C232" t="str">
            <v>IVC</v>
          </cell>
          <cell r="D232" t="str">
            <v>ABIDJAN</v>
          </cell>
          <cell r="E232" t="str">
            <v>BATAM</v>
          </cell>
          <cell r="F232">
            <v>20</v>
          </cell>
          <cell r="G232">
            <v>500</v>
          </cell>
          <cell r="H232">
            <v>150</v>
          </cell>
          <cell r="I232" t="str">
            <v>USD</v>
          </cell>
          <cell r="J232">
            <v>376</v>
          </cell>
          <cell r="K232">
            <v>1026</v>
          </cell>
          <cell r="L232">
            <v>45</v>
          </cell>
          <cell r="M232">
            <v>45382</v>
          </cell>
          <cell r="N232">
            <v>1</v>
          </cell>
          <cell r="O232"/>
          <cell r="P232"/>
          <cell r="Q232" t="str">
            <v>84398863 / MR COCOAS 4</v>
          </cell>
        </row>
        <row r="233">
          <cell r="A233" t="str">
            <v>HAPAG</v>
          </cell>
          <cell r="B233" t="str">
            <v>ABIDJANBATAM40</v>
          </cell>
          <cell r="C233" t="str">
            <v>IVC</v>
          </cell>
          <cell r="D233" t="str">
            <v>ABIDJAN</v>
          </cell>
          <cell r="E233" t="str">
            <v>BATAM</v>
          </cell>
          <cell r="F233">
            <v>40</v>
          </cell>
          <cell r="G233">
            <v>200</v>
          </cell>
          <cell r="H233">
            <v>185</v>
          </cell>
          <cell r="I233" t="str">
            <v>USD</v>
          </cell>
          <cell r="J233">
            <v>844</v>
          </cell>
          <cell r="K233">
            <v>1229</v>
          </cell>
          <cell r="L233">
            <v>45</v>
          </cell>
          <cell r="M233">
            <v>45382</v>
          </cell>
          <cell r="N233">
            <v>1</v>
          </cell>
          <cell r="O233"/>
          <cell r="P233"/>
          <cell r="Q233" t="str">
            <v>84398863 / MR COCOAS 4</v>
          </cell>
        </row>
        <row r="234">
          <cell r="A234" t="str">
            <v>HAPAG</v>
          </cell>
          <cell r="B234" t="str">
            <v>ABIDJANGENOA20</v>
          </cell>
          <cell r="C234" t="str">
            <v>IVC</v>
          </cell>
          <cell r="D234" t="str">
            <v>ABIDJAN</v>
          </cell>
          <cell r="E234" t="str">
            <v>GENOA</v>
          </cell>
          <cell r="F234">
            <v>20</v>
          </cell>
          <cell r="G234">
            <v>450</v>
          </cell>
          <cell r="H234">
            <v>80</v>
          </cell>
          <cell r="I234" t="str">
            <v>EUR</v>
          </cell>
          <cell r="J234">
            <v>206</v>
          </cell>
          <cell r="K234">
            <v>736</v>
          </cell>
          <cell r="L234">
            <v>25</v>
          </cell>
          <cell r="M234">
            <v>45382</v>
          </cell>
          <cell r="N234">
            <v>1</v>
          </cell>
          <cell r="O234"/>
          <cell r="P234"/>
          <cell r="Q234" t="str">
            <v>84398863 / MR COCOAS 4</v>
          </cell>
        </row>
        <row r="235">
          <cell r="A235" t="str">
            <v>HAPAG</v>
          </cell>
          <cell r="B235" t="str">
            <v>ABIDJANGENOA40</v>
          </cell>
          <cell r="C235" t="str">
            <v>IVC</v>
          </cell>
          <cell r="D235" t="str">
            <v>ABIDJAN</v>
          </cell>
          <cell r="E235" t="str">
            <v>GENOA</v>
          </cell>
          <cell r="F235">
            <v>40</v>
          </cell>
          <cell r="G235">
            <v>200</v>
          </cell>
          <cell r="H235">
            <v>140</v>
          </cell>
          <cell r="I235" t="str">
            <v>EUR</v>
          </cell>
          <cell r="J235">
            <v>412</v>
          </cell>
          <cell r="K235">
            <v>752</v>
          </cell>
          <cell r="L235">
            <v>25</v>
          </cell>
          <cell r="M235">
            <v>45382</v>
          </cell>
          <cell r="N235">
            <v>1</v>
          </cell>
          <cell r="O235"/>
          <cell r="P235"/>
          <cell r="Q235" t="str">
            <v>84398863 / MR COCOAS 4</v>
          </cell>
        </row>
        <row r="236">
          <cell r="A236" t="str">
            <v>HAPAG</v>
          </cell>
          <cell r="B236" t="str">
            <v>ABIDJANHAMBURG20</v>
          </cell>
          <cell r="C236" t="str">
            <v>IVC</v>
          </cell>
          <cell r="D236" t="str">
            <v>ABIDJAN</v>
          </cell>
          <cell r="E236" t="str">
            <v>HAMBURG</v>
          </cell>
          <cell r="F236">
            <v>20</v>
          </cell>
          <cell r="G236">
            <v>290</v>
          </cell>
          <cell r="H236">
            <v>80</v>
          </cell>
          <cell r="I236" t="str">
            <v>EUR</v>
          </cell>
          <cell r="J236">
            <v>306</v>
          </cell>
          <cell r="K236">
            <v>676</v>
          </cell>
          <cell r="L236">
            <v>20</v>
          </cell>
          <cell r="M236">
            <v>45382</v>
          </cell>
          <cell r="N236">
            <v>1</v>
          </cell>
          <cell r="O236"/>
          <cell r="P236"/>
          <cell r="Q236" t="str">
            <v>84398863 / MR COCOAS 4</v>
          </cell>
        </row>
        <row r="237">
          <cell r="A237" t="str">
            <v>HAPAG</v>
          </cell>
          <cell r="B237" t="str">
            <v>ABIDJANHAMBURG40</v>
          </cell>
          <cell r="C237" t="str">
            <v>IVC</v>
          </cell>
          <cell r="D237" t="str">
            <v>ABIDJAN</v>
          </cell>
          <cell r="E237" t="str">
            <v>HAMBURG</v>
          </cell>
          <cell r="F237">
            <v>40</v>
          </cell>
          <cell r="G237">
            <v>100</v>
          </cell>
          <cell r="H237">
            <v>140</v>
          </cell>
          <cell r="I237" t="str">
            <v>EUR</v>
          </cell>
          <cell r="J237">
            <v>512</v>
          </cell>
          <cell r="K237">
            <v>752</v>
          </cell>
          <cell r="L237">
            <v>20</v>
          </cell>
          <cell r="M237">
            <v>45382</v>
          </cell>
          <cell r="N237">
            <v>1</v>
          </cell>
          <cell r="O237"/>
          <cell r="P237"/>
          <cell r="Q237" t="str">
            <v>84398863 / MR COCOAS 4</v>
          </cell>
        </row>
        <row r="238">
          <cell r="A238" t="str">
            <v>HAPAG</v>
          </cell>
          <cell r="B238" t="str">
            <v>ABIDJANJAKARTA20</v>
          </cell>
          <cell r="C238" t="str">
            <v>IVC</v>
          </cell>
          <cell r="D238" t="str">
            <v>ABIDJAN</v>
          </cell>
          <cell r="E238" t="str">
            <v>JAKARTA</v>
          </cell>
          <cell r="F238">
            <v>20</v>
          </cell>
          <cell r="G238">
            <v>350</v>
          </cell>
          <cell r="H238">
            <v>150</v>
          </cell>
          <cell r="I238" t="str">
            <v>USD</v>
          </cell>
          <cell r="J238">
            <v>376</v>
          </cell>
          <cell r="K238">
            <v>876</v>
          </cell>
          <cell r="L238">
            <v>51</v>
          </cell>
          <cell r="M238">
            <v>45382</v>
          </cell>
          <cell r="N238">
            <v>1</v>
          </cell>
          <cell r="O238"/>
          <cell r="P238"/>
          <cell r="Q238" t="str">
            <v>84398863 / MR COCOAS 4</v>
          </cell>
        </row>
        <row r="239">
          <cell r="A239" t="str">
            <v>HAPAG</v>
          </cell>
          <cell r="B239" t="str">
            <v>ABIDJANJAKARTA40</v>
          </cell>
          <cell r="C239" t="str">
            <v>IVC</v>
          </cell>
          <cell r="D239" t="str">
            <v>ABIDJAN</v>
          </cell>
          <cell r="E239" t="str">
            <v>JAKARTA</v>
          </cell>
          <cell r="F239">
            <v>40</v>
          </cell>
          <cell r="G239">
            <v>15</v>
          </cell>
          <cell r="H239">
            <v>185</v>
          </cell>
          <cell r="I239" t="str">
            <v>USD</v>
          </cell>
          <cell r="J239">
            <v>752</v>
          </cell>
          <cell r="K239">
            <v>952</v>
          </cell>
          <cell r="L239">
            <v>51</v>
          </cell>
          <cell r="M239">
            <v>45382</v>
          </cell>
          <cell r="N239">
            <v>1</v>
          </cell>
          <cell r="O239"/>
          <cell r="P239"/>
          <cell r="Q239" t="str">
            <v>84398863 / MR COCOAS 4</v>
          </cell>
        </row>
        <row r="240">
          <cell r="A240" t="str">
            <v>HAPAG</v>
          </cell>
          <cell r="B240" t="str">
            <v>ABIDJANMONTREAL20</v>
          </cell>
          <cell r="C240" t="str">
            <v>IVC</v>
          </cell>
          <cell r="D240" t="str">
            <v>ABIDJAN</v>
          </cell>
          <cell r="E240" t="str">
            <v>MONTREAL</v>
          </cell>
          <cell r="F240">
            <v>20</v>
          </cell>
          <cell r="G240">
            <v>1500</v>
          </cell>
          <cell r="H240">
            <v>150</v>
          </cell>
          <cell r="I240" t="str">
            <v>USD</v>
          </cell>
          <cell r="J240">
            <v>687</v>
          </cell>
          <cell r="K240">
            <v>2337</v>
          </cell>
          <cell r="L240">
            <v>34</v>
          </cell>
          <cell r="M240">
            <v>45382</v>
          </cell>
          <cell r="N240">
            <v>1</v>
          </cell>
          <cell r="O240"/>
          <cell r="P240"/>
          <cell r="Q240" t="str">
            <v>84422284 / MR COCOAS 4</v>
          </cell>
        </row>
        <row r="241">
          <cell r="A241" t="str">
            <v>HAPAG</v>
          </cell>
          <cell r="B241" t="str">
            <v>ABIDJANMONTREAL40</v>
          </cell>
          <cell r="C241" t="str">
            <v>IVC</v>
          </cell>
          <cell r="D241" t="str">
            <v>ABIDJAN</v>
          </cell>
          <cell r="E241" t="str">
            <v>MONTREAL</v>
          </cell>
          <cell r="F241">
            <v>40</v>
          </cell>
          <cell r="G241">
            <v>1400</v>
          </cell>
          <cell r="H241">
            <v>185</v>
          </cell>
          <cell r="I241" t="str">
            <v>USD</v>
          </cell>
          <cell r="J241">
            <v>1374</v>
          </cell>
          <cell r="K241">
            <v>2959</v>
          </cell>
          <cell r="L241">
            <v>34</v>
          </cell>
          <cell r="M241">
            <v>45382</v>
          </cell>
          <cell r="N241">
            <v>1</v>
          </cell>
          <cell r="O241"/>
          <cell r="P241"/>
          <cell r="Q241" t="str">
            <v>84422284 / MR COCOAS 4</v>
          </cell>
        </row>
        <row r="242">
          <cell r="A242" t="str">
            <v>HAPAG</v>
          </cell>
          <cell r="B242" t="str">
            <v>ABIDJANPASIR GUDANG20</v>
          </cell>
          <cell r="C242" t="str">
            <v>IVC</v>
          </cell>
          <cell r="D242" t="str">
            <v>ABIDJAN</v>
          </cell>
          <cell r="E242" t="str">
            <v>PASIR GUDANG</v>
          </cell>
          <cell r="F242">
            <v>20</v>
          </cell>
          <cell r="G242">
            <v>300</v>
          </cell>
          <cell r="H242">
            <v>150</v>
          </cell>
          <cell r="I242" t="str">
            <v>USD</v>
          </cell>
          <cell r="J242">
            <v>376</v>
          </cell>
          <cell r="K242">
            <v>826</v>
          </cell>
          <cell r="L242">
            <v>45</v>
          </cell>
          <cell r="M242">
            <v>45382</v>
          </cell>
          <cell r="N242">
            <v>1</v>
          </cell>
          <cell r="O242"/>
          <cell r="P242"/>
          <cell r="Q242" t="str">
            <v>84398863 / MR COCOAS 4</v>
          </cell>
        </row>
        <row r="243">
          <cell r="A243" t="str">
            <v>HAPAG</v>
          </cell>
          <cell r="B243" t="str">
            <v>ABIDJANPASIR GUDANG40</v>
          </cell>
          <cell r="C243" t="str">
            <v>IVC</v>
          </cell>
          <cell r="D243" t="str">
            <v>ABIDJAN</v>
          </cell>
          <cell r="E243" t="str">
            <v>PASIR GUDANG</v>
          </cell>
          <cell r="F243">
            <v>40</v>
          </cell>
          <cell r="G243">
            <v>-50</v>
          </cell>
          <cell r="H243">
            <v>185</v>
          </cell>
          <cell r="I243" t="str">
            <v>USD</v>
          </cell>
          <cell r="J243">
            <v>752</v>
          </cell>
          <cell r="K243">
            <v>887</v>
          </cell>
          <cell r="L243">
            <v>45</v>
          </cell>
          <cell r="M243">
            <v>45382</v>
          </cell>
          <cell r="N243">
            <v>1</v>
          </cell>
          <cell r="O243"/>
          <cell r="P243"/>
          <cell r="Q243" t="str">
            <v>84398863 / MR COCOAS 4</v>
          </cell>
        </row>
        <row r="244">
          <cell r="A244" t="str">
            <v>HAPAG</v>
          </cell>
          <cell r="B244" t="str">
            <v>ABIDJANPORT KLANG20</v>
          </cell>
          <cell r="C244" t="str">
            <v>IVC</v>
          </cell>
          <cell r="D244" t="str">
            <v>ABIDJAN</v>
          </cell>
          <cell r="E244" t="str">
            <v>PORT KLANG</v>
          </cell>
          <cell r="F244">
            <v>20</v>
          </cell>
          <cell r="G244">
            <v>350</v>
          </cell>
          <cell r="H244">
            <v>150</v>
          </cell>
          <cell r="I244" t="str">
            <v>USD</v>
          </cell>
          <cell r="J244">
            <v>376</v>
          </cell>
          <cell r="K244">
            <v>876</v>
          </cell>
          <cell r="L244">
            <v>60</v>
          </cell>
          <cell r="M244">
            <v>45382</v>
          </cell>
          <cell r="N244">
            <v>1</v>
          </cell>
          <cell r="O244"/>
          <cell r="P244"/>
          <cell r="Q244" t="str">
            <v>84398863 / MR COCOAS 4</v>
          </cell>
        </row>
        <row r="245">
          <cell r="A245" t="str">
            <v>HAPAG</v>
          </cell>
          <cell r="B245" t="str">
            <v>ABIDJANPORT KLANG40</v>
          </cell>
          <cell r="C245" t="str">
            <v>IVC</v>
          </cell>
          <cell r="D245" t="str">
            <v>ABIDJAN</v>
          </cell>
          <cell r="E245" t="str">
            <v>PORT KLANG</v>
          </cell>
          <cell r="F245">
            <v>40</v>
          </cell>
          <cell r="G245">
            <v>-50</v>
          </cell>
          <cell r="H245">
            <v>185</v>
          </cell>
          <cell r="I245" t="str">
            <v>USD</v>
          </cell>
          <cell r="J245">
            <v>752</v>
          </cell>
          <cell r="K245">
            <v>887</v>
          </cell>
          <cell r="L245">
            <v>60</v>
          </cell>
          <cell r="M245">
            <v>45382</v>
          </cell>
          <cell r="N245">
            <v>1</v>
          </cell>
          <cell r="O245"/>
          <cell r="P245"/>
          <cell r="Q245" t="str">
            <v>84398863 / MR COCOAS 4</v>
          </cell>
        </row>
        <row r="246">
          <cell r="A246" t="str">
            <v>HAPAG</v>
          </cell>
          <cell r="B246" t="str">
            <v>ABIDJANPTP20</v>
          </cell>
          <cell r="C246" t="str">
            <v>IVC</v>
          </cell>
          <cell r="D246" t="str">
            <v>ABIDJAN</v>
          </cell>
          <cell r="E246" t="str">
            <v>PTP</v>
          </cell>
          <cell r="F246">
            <v>20</v>
          </cell>
          <cell r="G246">
            <v>350</v>
          </cell>
          <cell r="H246">
            <v>150</v>
          </cell>
          <cell r="I246" t="str">
            <v>USD</v>
          </cell>
          <cell r="J246">
            <v>376</v>
          </cell>
          <cell r="K246">
            <v>876</v>
          </cell>
          <cell r="L246">
            <v>45</v>
          </cell>
          <cell r="M246">
            <v>45382</v>
          </cell>
          <cell r="N246">
            <v>1</v>
          </cell>
          <cell r="O246"/>
          <cell r="P246"/>
          <cell r="Q246" t="str">
            <v>84398863 / MR COCOAS 4</v>
          </cell>
        </row>
        <row r="247">
          <cell r="A247" t="str">
            <v>HAPAG</v>
          </cell>
          <cell r="B247" t="str">
            <v>ABIDJANPTP40</v>
          </cell>
          <cell r="C247" t="str">
            <v>IVC</v>
          </cell>
          <cell r="D247" t="str">
            <v>ABIDJAN</v>
          </cell>
          <cell r="E247" t="str">
            <v>PTP</v>
          </cell>
          <cell r="F247">
            <v>40</v>
          </cell>
          <cell r="G247">
            <v>-100</v>
          </cell>
          <cell r="H247">
            <v>185</v>
          </cell>
          <cell r="I247" t="str">
            <v>USD</v>
          </cell>
          <cell r="J247">
            <v>752</v>
          </cell>
          <cell r="K247">
            <v>837</v>
          </cell>
          <cell r="L247">
            <v>45</v>
          </cell>
          <cell r="M247">
            <v>45382</v>
          </cell>
          <cell r="N247">
            <v>1</v>
          </cell>
          <cell r="O247"/>
          <cell r="P247"/>
          <cell r="Q247" t="str">
            <v>84398863 / MR COCOAS 4</v>
          </cell>
        </row>
        <row r="248">
          <cell r="A248" t="str">
            <v>HAPAG</v>
          </cell>
          <cell r="B248" t="str">
            <v>ABIDJANROTTERDAM20</v>
          </cell>
          <cell r="C248" t="str">
            <v>IVC</v>
          </cell>
          <cell r="D248" t="str">
            <v>ABIDJAN</v>
          </cell>
          <cell r="E248" t="str">
            <v>ROTTERDAM</v>
          </cell>
          <cell r="F248">
            <v>20</v>
          </cell>
          <cell r="G248">
            <v>290</v>
          </cell>
          <cell r="H248">
            <v>80</v>
          </cell>
          <cell r="I248" t="str">
            <v>EUR</v>
          </cell>
          <cell r="J248">
            <v>206</v>
          </cell>
          <cell r="K248">
            <v>576</v>
          </cell>
          <cell r="L248">
            <v>16</v>
          </cell>
          <cell r="M248">
            <v>45382</v>
          </cell>
          <cell r="N248">
            <v>1</v>
          </cell>
          <cell r="O248"/>
          <cell r="P248"/>
          <cell r="Q248" t="str">
            <v>84398863 / MR COCOAS 4</v>
          </cell>
        </row>
        <row r="249">
          <cell r="A249" t="str">
            <v>HAPAG</v>
          </cell>
          <cell r="B249" t="str">
            <v>ABIDJANROTTERDAM40</v>
          </cell>
          <cell r="C249" t="str">
            <v>IVC</v>
          </cell>
          <cell r="D249" t="str">
            <v>ABIDJAN</v>
          </cell>
          <cell r="E249" t="str">
            <v>ROTTERDAM</v>
          </cell>
          <cell r="F249">
            <v>40</v>
          </cell>
          <cell r="G249">
            <v>100</v>
          </cell>
          <cell r="H249">
            <v>140</v>
          </cell>
          <cell r="I249" t="str">
            <v>EUR</v>
          </cell>
          <cell r="J249">
            <v>412</v>
          </cell>
          <cell r="K249">
            <v>652</v>
          </cell>
          <cell r="L249">
            <v>16</v>
          </cell>
          <cell r="M249">
            <v>45382</v>
          </cell>
          <cell r="N249">
            <v>1</v>
          </cell>
          <cell r="O249"/>
          <cell r="P249"/>
          <cell r="Q249" t="str">
            <v>84398863 / MR COCOAS 4</v>
          </cell>
        </row>
        <row r="250">
          <cell r="A250" t="str">
            <v>HAPAG</v>
          </cell>
          <cell r="B250" t="str">
            <v>ABIDJANSURABAYA20</v>
          </cell>
          <cell r="C250" t="str">
            <v>IVC</v>
          </cell>
          <cell r="D250" t="str">
            <v>ABIDJAN</v>
          </cell>
          <cell r="E250" t="str">
            <v>SURABAYA</v>
          </cell>
          <cell r="F250">
            <v>20</v>
          </cell>
          <cell r="G250">
            <v>500</v>
          </cell>
          <cell r="H250">
            <v>150</v>
          </cell>
          <cell r="I250" t="str">
            <v>USD</v>
          </cell>
          <cell r="J250">
            <v>376</v>
          </cell>
          <cell r="K250">
            <v>1026</v>
          </cell>
          <cell r="L250">
            <v>48</v>
          </cell>
          <cell r="M250">
            <v>45382</v>
          </cell>
          <cell r="N250">
            <v>1</v>
          </cell>
          <cell r="O250"/>
          <cell r="P250"/>
          <cell r="Q250" t="str">
            <v>84398863 / MR COCOAS 4</v>
          </cell>
        </row>
        <row r="251">
          <cell r="A251" t="str">
            <v>HAPAG</v>
          </cell>
          <cell r="B251" t="str">
            <v>ABIDJANSURABAYA40</v>
          </cell>
          <cell r="C251" t="str">
            <v>IVC</v>
          </cell>
          <cell r="D251" t="str">
            <v>ABIDJAN</v>
          </cell>
          <cell r="E251" t="str">
            <v>SURABAYA</v>
          </cell>
          <cell r="F251">
            <v>40</v>
          </cell>
          <cell r="G251">
            <v>150</v>
          </cell>
          <cell r="H251">
            <v>175</v>
          </cell>
          <cell r="I251" t="str">
            <v>USD</v>
          </cell>
          <cell r="J251">
            <v>752</v>
          </cell>
          <cell r="K251">
            <v>1077</v>
          </cell>
          <cell r="L251">
            <v>48</v>
          </cell>
          <cell r="M251">
            <v>45382</v>
          </cell>
          <cell r="N251">
            <v>1</v>
          </cell>
          <cell r="O251"/>
          <cell r="P251"/>
          <cell r="Q251" t="str">
            <v>84398863 / MR COCOAS 4</v>
          </cell>
        </row>
        <row r="252">
          <cell r="A252" t="str">
            <v>HAPAG</v>
          </cell>
          <cell r="B252" t="str">
            <v>ABIDJANVALENCIA20</v>
          </cell>
          <cell r="C252" t="str">
            <v>IVC</v>
          </cell>
          <cell r="D252" t="str">
            <v>ABIDJAN</v>
          </cell>
          <cell r="E252" t="str">
            <v>VALENCIA</v>
          </cell>
          <cell r="F252">
            <v>20</v>
          </cell>
          <cell r="G252">
            <v>450</v>
          </cell>
          <cell r="H252">
            <v>80</v>
          </cell>
          <cell r="I252" t="str">
            <v>EUR</v>
          </cell>
          <cell r="J252">
            <v>206</v>
          </cell>
          <cell r="K252">
            <v>736</v>
          </cell>
          <cell r="L252">
            <v>18</v>
          </cell>
          <cell r="M252">
            <v>45382</v>
          </cell>
          <cell r="N252">
            <v>1</v>
          </cell>
          <cell r="O252"/>
          <cell r="P252"/>
          <cell r="Q252" t="str">
            <v>84398863 / MR COCOAS 4</v>
          </cell>
        </row>
        <row r="253">
          <cell r="A253" t="str">
            <v>HAPAG</v>
          </cell>
          <cell r="B253" t="str">
            <v>ABIDJANVALENCIA40</v>
          </cell>
          <cell r="C253" t="str">
            <v>IVC</v>
          </cell>
          <cell r="D253" t="str">
            <v>ABIDJAN</v>
          </cell>
          <cell r="E253" t="str">
            <v>VALENCIA</v>
          </cell>
          <cell r="F253">
            <v>40</v>
          </cell>
          <cell r="G253">
            <v>385</v>
          </cell>
          <cell r="H253">
            <v>140</v>
          </cell>
          <cell r="I253" t="str">
            <v>EUR</v>
          </cell>
          <cell r="J253">
            <v>412</v>
          </cell>
          <cell r="K253">
            <v>937</v>
          </cell>
          <cell r="L253">
            <v>18</v>
          </cell>
          <cell r="M253">
            <v>45382</v>
          </cell>
          <cell r="N253">
            <v>1</v>
          </cell>
          <cell r="O253"/>
          <cell r="P253"/>
          <cell r="Q253" t="str">
            <v>84398863 / MR COCOAS 4</v>
          </cell>
        </row>
        <row r="254">
          <cell r="A254" t="str">
            <v>HAPAG</v>
          </cell>
          <cell r="B254" t="str">
            <v>ABIDJANOAKLAND40</v>
          </cell>
          <cell r="C254" t="str">
            <v>IVC</v>
          </cell>
          <cell r="D254" t="str">
            <v>ABIDJAN</v>
          </cell>
          <cell r="E254" t="str">
            <v>OAKLAND</v>
          </cell>
          <cell r="F254">
            <v>40</v>
          </cell>
          <cell r="G254">
            <v>1800</v>
          </cell>
          <cell r="H254" t="str">
            <v>not included</v>
          </cell>
          <cell r="I254" t="str">
            <v>USD</v>
          </cell>
          <cell r="J254">
            <v>1877</v>
          </cell>
          <cell r="K254">
            <v>3677</v>
          </cell>
          <cell r="L254">
            <v>58</v>
          </cell>
          <cell r="M254">
            <v>45382</v>
          </cell>
          <cell r="N254">
            <v>0</v>
          </cell>
          <cell r="O254"/>
          <cell r="P254"/>
          <cell r="Q254" t="str">
            <v>84398863 / MR COCOAS 4</v>
          </cell>
        </row>
        <row r="255">
          <cell r="A255" t="str">
            <v>HAPAG</v>
          </cell>
          <cell r="B255" t="str">
            <v>APAPAAmbarli20</v>
          </cell>
          <cell r="C255" t="str">
            <v>NIG</v>
          </cell>
          <cell r="D255" t="str">
            <v>APAPA</v>
          </cell>
          <cell r="E255" t="str">
            <v>Ambarli</v>
          </cell>
          <cell r="F255">
            <v>20</v>
          </cell>
          <cell r="G255">
            <v>475</v>
          </cell>
          <cell r="H255">
            <v>110</v>
          </cell>
          <cell r="I255" t="str">
            <v>USD</v>
          </cell>
          <cell r="J255">
            <v>0</v>
          </cell>
          <cell r="K255">
            <v>585</v>
          </cell>
          <cell r="L255">
            <v>34</v>
          </cell>
          <cell r="M255">
            <v>45382</v>
          </cell>
          <cell r="N255">
            <v>1</v>
          </cell>
          <cell r="O255"/>
          <cell r="P255"/>
          <cell r="Q255" t="str">
            <v>84398863 / MR COCOAS 4</v>
          </cell>
        </row>
        <row r="256">
          <cell r="A256" t="str">
            <v>HAPAG</v>
          </cell>
          <cell r="B256" t="str">
            <v>APAPAAmbarli40</v>
          </cell>
          <cell r="C256" t="str">
            <v>NIG</v>
          </cell>
          <cell r="D256" t="str">
            <v>APAPA</v>
          </cell>
          <cell r="E256" t="str">
            <v>Ambarli</v>
          </cell>
          <cell r="F256">
            <v>40</v>
          </cell>
          <cell r="G256">
            <v>500</v>
          </cell>
          <cell r="H256">
            <v>170</v>
          </cell>
          <cell r="I256" t="str">
            <v>USD</v>
          </cell>
          <cell r="J256">
            <v>0</v>
          </cell>
          <cell r="K256">
            <v>670</v>
          </cell>
          <cell r="L256">
            <v>34</v>
          </cell>
          <cell r="M256">
            <v>45382</v>
          </cell>
          <cell r="N256">
            <v>1</v>
          </cell>
          <cell r="O256"/>
          <cell r="P256"/>
          <cell r="Q256" t="str">
            <v>84398863 / MR COCOAS 4</v>
          </cell>
        </row>
        <row r="257">
          <cell r="A257" t="str">
            <v>HAPAG</v>
          </cell>
          <cell r="B257" t="str">
            <v>APAPAAMSTERDAM20</v>
          </cell>
          <cell r="C257" t="str">
            <v>NIG</v>
          </cell>
          <cell r="D257" t="str">
            <v>APAPA</v>
          </cell>
          <cell r="E257" t="str">
            <v>AMSTERDAM</v>
          </cell>
          <cell r="F257">
            <v>20</v>
          </cell>
          <cell r="G257">
            <v>375</v>
          </cell>
          <cell r="H257">
            <v>95</v>
          </cell>
          <cell r="I257" t="str">
            <v>EUR</v>
          </cell>
          <cell r="J257">
            <v>206</v>
          </cell>
          <cell r="K257">
            <v>676</v>
          </cell>
          <cell r="L257">
            <v>34</v>
          </cell>
          <cell r="M257">
            <v>45382</v>
          </cell>
          <cell r="N257">
            <v>1</v>
          </cell>
          <cell r="O257"/>
          <cell r="P257"/>
          <cell r="Q257" t="str">
            <v>84398863 / MR COCOAS 4</v>
          </cell>
        </row>
        <row r="258">
          <cell r="A258" t="str">
            <v>HAPAG</v>
          </cell>
          <cell r="B258" t="str">
            <v>APAPAAMSTERDAM40</v>
          </cell>
          <cell r="C258" t="str">
            <v>NIG</v>
          </cell>
          <cell r="D258" t="str">
            <v>APAPA</v>
          </cell>
          <cell r="E258" t="str">
            <v>AMSTERDAM</v>
          </cell>
          <cell r="F258">
            <v>40</v>
          </cell>
          <cell r="G258">
            <v>240</v>
          </cell>
          <cell r="H258">
            <v>150</v>
          </cell>
          <cell r="I258" t="str">
            <v>EUR</v>
          </cell>
          <cell r="J258">
            <v>412</v>
          </cell>
          <cell r="K258">
            <v>802</v>
          </cell>
          <cell r="L258">
            <v>34</v>
          </cell>
          <cell r="M258">
            <v>45382</v>
          </cell>
          <cell r="N258">
            <v>1</v>
          </cell>
          <cell r="O258"/>
          <cell r="P258"/>
          <cell r="Q258" t="str">
            <v>84398863 / MR COCOAS 4</v>
          </cell>
        </row>
        <row r="259">
          <cell r="A259" t="str">
            <v>HAPAG</v>
          </cell>
          <cell r="B259" t="str">
            <v>APAPAANTWERP20</v>
          </cell>
          <cell r="C259" t="str">
            <v>NIG</v>
          </cell>
          <cell r="D259" t="str">
            <v>APAPA</v>
          </cell>
          <cell r="E259" t="str">
            <v>ANTWERP</v>
          </cell>
          <cell r="F259">
            <v>20</v>
          </cell>
          <cell r="G259">
            <v>200</v>
          </cell>
          <cell r="H259">
            <v>95</v>
          </cell>
          <cell r="I259" t="str">
            <v>EUR</v>
          </cell>
          <cell r="J259">
            <v>281</v>
          </cell>
          <cell r="K259">
            <v>576</v>
          </cell>
          <cell r="L259">
            <v>27</v>
          </cell>
          <cell r="M259">
            <v>45382</v>
          </cell>
          <cell r="N259">
            <v>1</v>
          </cell>
          <cell r="O259"/>
          <cell r="P259"/>
          <cell r="Q259" t="str">
            <v>84398863 / MR COCOAS 4</v>
          </cell>
        </row>
        <row r="260">
          <cell r="A260" t="str">
            <v>HAPAG</v>
          </cell>
          <cell r="B260" t="str">
            <v>APAPAANTWERP40</v>
          </cell>
          <cell r="C260" t="str">
            <v>NIG</v>
          </cell>
          <cell r="D260" t="str">
            <v>APAPA</v>
          </cell>
          <cell r="E260" t="str">
            <v>ANTWERP</v>
          </cell>
          <cell r="F260">
            <v>40</v>
          </cell>
          <cell r="G260">
            <v>100</v>
          </cell>
          <cell r="H260">
            <v>150</v>
          </cell>
          <cell r="I260" t="str">
            <v>EUR</v>
          </cell>
          <cell r="J260">
            <v>487</v>
          </cell>
          <cell r="K260">
            <v>737</v>
          </cell>
          <cell r="L260">
            <v>27</v>
          </cell>
          <cell r="M260">
            <v>45382</v>
          </cell>
          <cell r="N260">
            <v>1</v>
          </cell>
          <cell r="O260"/>
          <cell r="P260"/>
          <cell r="Q260" t="str">
            <v>84398863 / MR COCOAS 4</v>
          </cell>
        </row>
        <row r="261">
          <cell r="A261" t="str">
            <v>HAPAG</v>
          </cell>
          <cell r="B261" t="str">
            <v>APAPABARCELONA20</v>
          </cell>
          <cell r="C261" t="str">
            <v>NIG</v>
          </cell>
          <cell r="D261" t="str">
            <v>APAPA</v>
          </cell>
          <cell r="E261" t="str">
            <v>BARCELONA</v>
          </cell>
          <cell r="F261">
            <v>20</v>
          </cell>
          <cell r="G261">
            <v>450</v>
          </cell>
          <cell r="H261">
            <v>95</v>
          </cell>
          <cell r="I261" t="str">
            <v>EUR</v>
          </cell>
          <cell r="J261">
            <v>206</v>
          </cell>
          <cell r="K261">
            <v>751</v>
          </cell>
          <cell r="L261">
            <v>25</v>
          </cell>
          <cell r="M261">
            <v>45382</v>
          </cell>
          <cell r="N261">
            <v>1</v>
          </cell>
          <cell r="O261"/>
          <cell r="P261"/>
          <cell r="Q261" t="str">
            <v>84398863 / MR COCOAS 4</v>
          </cell>
        </row>
        <row r="262">
          <cell r="A262" t="str">
            <v>HAPAG</v>
          </cell>
          <cell r="B262" t="str">
            <v>APAPABARCELONA40</v>
          </cell>
          <cell r="C262" t="str">
            <v>NIG</v>
          </cell>
          <cell r="D262" t="str">
            <v>APAPA</v>
          </cell>
          <cell r="E262" t="str">
            <v>BARCELONA</v>
          </cell>
          <cell r="F262">
            <v>40</v>
          </cell>
          <cell r="G262">
            <v>620</v>
          </cell>
          <cell r="H262">
            <v>150</v>
          </cell>
          <cell r="I262" t="str">
            <v>EUR</v>
          </cell>
          <cell r="J262">
            <v>412</v>
          </cell>
          <cell r="K262">
            <v>1182</v>
          </cell>
          <cell r="L262">
            <v>25</v>
          </cell>
          <cell r="M262">
            <v>45382</v>
          </cell>
          <cell r="N262">
            <v>1</v>
          </cell>
          <cell r="O262"/>
          <cell r="P262"/>
          <cell r="Q262" t="str">
            <v>84398863 / MR COCOAS 4</v>
          </cell>
        </row>
        <row r="263">
          <cell r="A263" t="str">
            <v>HAPAG</v>
          </cell>
          <cell r="B263" t="str">
            <v>APAPABATAM20</v>
          </cell>
          <cell r="C263" t="str">
            <v>NIG</v>
          </cell>
          <cell r="D263" t="str">
            <v>APAPA</v>
          </cell>
          <cell r="E263" t="str">
            <v>BATAM</v>
          </cell>
          <cell r="F263">
            <v>20</v>
          </cell>
          <cell r="G263">
            <v>518</v>
          </cell>
          <cell r="H263">
            <v>160</v>
          </cell>
          <cell r="I263" t="str">
            <v>USD</v>
          </cell>
          <cell r="J263">
            <v>376</v>
          </cell>
          <cell r="K263">
            <v>1054</v>
          </cell>
          <cell r="L263">
            <v>52</v>
          </cell>
          <cell r="M263">
            <v>45382</v>
          </cell>
          <cell r="N263">
            <v>1</v>
          </cell>
          <cell r="O263"/>
          <cell r="P263"/>
          <cell r="Q263" t="str">
            <v>84398863 / MR COCOAS 4</v>
          </cell>
        </row>
        <row r="264">
          <cell r="A264" t="str">
            <v>HAPAG</v>
          </cell>
          <cell r="B264" t="str">
            <v>APAPABATAM40</v>
          </cell>
          <cell r="C264" t="str">
            <v>NIG</v>
          </cell>
          <cell r="D264" t="str">
            <v>APAPA</v>
          </cell>
          <cell r="E264" t="str">
            <v>BATAM</v>
          </cell>
          <cell r="F264">
            <v>40</v>
          </cell>
          <cell r="G264">
            <v>427</v>
          </cell>
          <cell r="H264">
            <v>195</v>
          </cell>
          <cell r="I264" t="str">
            <v>USD</v>
          </cell>
          <cell r="J264">
            <v>752</v>
          </cell>
          <cell r="K264">
            <v>1374</v>
          </cell>
          <cell r="L264">
            <v>52</v>
          </cell>
          <cell r="M264">
            <v>45382</v>
          </cell>
          <cell r="N264">
            <v>1</v>
          </cell>
          <cell r="O264"/>
          <cell r="P264"/>
          <cell r="Q264" t="str">
            <v>84398863 / MR COCOAS 4</v>
          </cell>
        </row>
        <row r="265">
          <cell r="A265" t="str">
            <v>HAPAG</v>
          </cell>
          <cell r="B265" t="str">
            <v>APAPAGENOA20</v>
          </cell>
          <cell r="C265" t="str">
            <v>NIG</v>
          </cell>
          <cell r="D265" t="str">
            <v>APAPA</v>
          </cell>
          <cell r="E265" t="str">
            <v>GENOA</v>
          </cell>
          <cell r="F265">
            <v>20</v>
          </cell>
          <cell r="G265">
            <v>450</v>
          </cell>
          <cell r="H265">
            <v>95</v>
          </cell>
          <cell r="I265" t="str">
            <v>EUR</v>
          </cell>
          <cell r="J265">
            <v>206</v>
          </cell>
          <cell r="K265">
            <v>751</v>
          </cell>
          <cell r="L265">
            <v>26</v>
          </cell>
          <cell r="M265">
            <v>45382</v>
          </cell>
          <cell r="N265">
            <v>1</v>
          </cell>
          <cell r="O265"/>
          <cell r="P265"/>
          <cell r="Q265" t="str">
            <v>84398863 / MR COCOAS 4</v>
          </cell>
        </row>
        <row r="266">
          <cell r="A266" t="str">
            <v>HAPAG</v>
          </cell>
          <cell r="B266" t="str">
            <v>APAPAGENOA40</v>
          </cell>
          <cell r="C266" t="str">
            <v>NIG</v>
          </cell>
          <cell r="D266" t="str">
            <v>APAPA</v>
          </cell>
          <cell r="E266" t="str">
            <v>GENOA</v>
          </cell>
          <cell r="F266">
            <v>40</v>
          </cell>
          <cell r="G266">
            <v>350</v>
          </cell>
          <cell r="H266">
            <v>150</v>
          </cell>
          <cell r="I266" t="str">
            <v>EUR</v>
          </cell>
          <cell r="J266">
            <v>412</v>
          </cell>
          <cell r="K266">
            <v>912</v>
          </cell>
          <cell r="L266">
            <v>26</v>
          </cell>
          <cell r="M266">
            <v>45382</v>
          </cell>
          <cell r="N266">
            <v>1</v>
          </cell>
          <cell r="O266"/>
          <cell r="P266"/>
          <cell r="Q266" t="str">
            <v>84398863 / MR COCOAS 4</v>
          </cell>
        </row>
        <row r="267">
          <cell r="A267" t="str">
            <v>HAPAG</v>
          </cell>
          <cell r="B267" t="str">
            <v>APAPAHAMBURG20</v>
          </cell>
          <cell r="C267" t="str">
            <v>NIG</v>
          </cell>
          <cell r="D267" t="str">
            <v>APAPA</v>
          </cell>
          <cell r="E267" t="str">
            <v>HAMBURG</v>
          </cell>
          <cell r="F267">
            <v>20</v>
          </cell>
          <cell r="G267">
            <v>200</v>
          </cell>
          <cell r="H267">
            <v>95</v>
          </cell>
          <cell r="I267" t="str">
            <v>EUR</v>
          </cell>
          <cell r="J267">
            <v>306</v>
          </cell>
          <cell r="K267">
            <v>601</v>
          </cell>
          <cell r="L267">
            <v>36</v>
          </cell>
          <cell r="M267">
            <v>45382</v>
          </cell>
          <cell r="N267">
            <v>1</v>
          </cell>
          <cell r="O267"/>
          <cell r="P267"/>
          <cell r="Q267" t="str">
            <v>84398863 / MR COCOAS 4</v>
          </cell>
        </row>
        <row r="268">
          <cell r="A268" t="str">
            <v>HAPAG</v>
          </cell>
          <cell r="B268" t="str">
            <v>APAPAHAMBURG40</v>
          </cell>
          <cell r="C268" t="str">
            <v>NIG</v>
          </cell>
          <cell r="D268" t="str">
            <v>APAPA</v>
          </cell>
          <cell r="E268" t="str">
            <v>HAMBURG</v>
          </cell>
          <cell r="F268">
            <v>40</v>
          </cell>
          <cell r="G268">
            <v>145</v>
          </cell>
          <cell r="H268">
            <v>150</v>
          </cell>
          <cell r="I268" t="str">
            <v>EUR</v>
          </cell>
          <cell r="J268">
            <v>512</v>
          </cell>
          <cell r="K268">
            <v>807</v>
          </cell>
          <cell r="L268">
            <v>36</v>
          </cell>
          <cell r="M268">
            <v>45382</v>
          </cell>
          <cell r="N268">
            <v>1</v>
          </cell>
          <cell r="O268"/>
          <cell r="P268"/>
          <cell r="Q268" t="str">
            <v>84398863 / MR COCOAS 4</v>
          </cell>
        </row>
        <row r="269">
          <cell r="A269" t="str">
            <v>HAPAG</v>
          </cell>
          <cell r="B269" t="str">
            <v>APAPAJAKARTA20</v>
          </cell>
          <cell r="C269" t="str">
            <v>NIG</v>
          </cell>
          <cell r="D269" t="str">
            <v>APAPA</v>
          </cell>
          <cell r="E269" t="str">
            <v>JAKARTA</v>
          </cell>
          <cell r="F269">
            <v>20</v>
          </cell>
          <cell r="G269">
            <v>381</v>
          </cell>
          <cell r="H269">
            <v>160</v>
          </cell>
          <cell r="I269" t="str">
            <v>USD</v>
          </cell>
          <cell r="J269">
            <v>376</v>
          </cell>
          <cell r="K269">
            <v>917</v>
          </cell>
          <cell r="L269">
            <v>58</v>
          </cell>
          <cell r="M269">
            <v>45382</v>
          </cell>
          <cell r="N269">
            <v>1</v>
          </cell>
          <cell r="O269"/>
          <cell r="P269"/>
          <cell r="Q269" t="str">
            <v>84398863 / MR COCOAS 4</v>
          </cell>
        </row>
        <row r="270">
          <cell r="A270" t="str">
            <v>HAPAG</v>
          </cell>
          <cell r="B270" t="str">
            <v>APAPAJAKARTA40</v>
          </cell>
          <cell r="C270" t="str">
            <v>NIG</v>
          </cell>
          <cell r="D270" t="str">
            <v>APAPA</v>
          </cell>
          <cell r="E270" t="str">
            <v>JAKARTA</v>
          </cell>
          <cell r="F270">
            <v>40</v>
          </cell>
          <cell r="G270">
            <v>167</v>
          </cell>
          <cell r="H270">
            <v>195</v>
          </cell>
          <cell r="I270" t="str">
            <v>USD</v>
          </cell>
          <cell r="J270">
            <v>752</v>
          </cell>
          <cell r="K270">
            <v>1114</v>
          </cell>
          <cell r="L270">
            <v>58</v>
          </cell>
          <cell r="M270">
            <v>45382</v>
          </cell>
          <cell r="N270">
            <v>1</v>
          </cell>
          <cell r="O270"/>
          <cell r="P270"/>
          <cell r="Q270" t="str">
            <v>84398863 / MR COCOAS 4</v>
          </cell>
        </row>
        <row r="271">
          <cell r="A271" t="str">
            <v>HAPAG</v>
          </cell>
          <cell r="B271" t="str">
            <v>APAPAMONTREAL20</v>
          </cell>
          <cell r="C271" t="str">
            <v>NIG</v>
          </cell>
          <cell r="D271" t="str">
            <v>APAPA</v>
          </cell>
          <cell r="E271" t="str">
            <v>MONTREAL</v>
          </cell>
          <cell r="F271">
            <v>20</v>
          </cell>
          <cell r="G271">
            <v>1500</v>
          </cell>
          <cell r="H271">
            <v>160</v>
          </cell>
          <cell r="I271" t="str">
            <v>USD</v>
          </cell>
          <cell r="J271">
            <v>687</v>
          </cell>
          <cell r="K271">
            <v>2347</v>
          </cell>
          <cell r="L271">
            <v>39</v>
          </cell>
          <cell r="M271">
            <v>45382</v>
          </cell>
          <cell r="N271">
            <v>1</v>
          </cell>
          <cell r="O271"/>
          <cell r="P271"/>
          <cell r="Q271" t="str">
            <v>84422284 / MR COCOAS 4</v>
          </cell>
        </row>
        <row r="272">
          <cell r="A272" t="str">
            <v>HAPAG</v>
          </cell>
          <cell r="B272" t="str">
            <v>APAPAMONTREAL40</v>
          </cell>
          <cell r="C272" t="str">
            <v>NIG</v>
          </cell>
          <cell r="D272" t="str">
            <v>APAPA</v>
          </cell>
          <cell r="E272" t="str">
            <v>MONTREAL</v>
          </cell>
          <cell r="F272">
            <v>40</v>
          </cell>
          <cell r="G272">
            <v>826</v>
          </cell>
          <cell r="H272">
            <v>195</v>
          </cell>
          <cell r="I272" t="str">
            <v>USD</v>
          </cell>
          <cell r="J272">
            <v>1374</v>
          </cell>
          <cell r="K272">
            <v>2395</v>
          </cell>
          <cell r="L272">
            <v>39</v>
          </cell>
          <cell r="M272">
            <v>45382</v>
          </cell>
          <cell r="N272">
            <v>1</v>
          </cell>
          <cell r="O272"/>
          <cell r="P272"/>
          <cell r="Q272" t="str">
            <v>84422284 / MR COCOAS 4</v>
          </cell>
        </row>
        <row r="273">
          <cell r="A273" t="str">
            <v>HAPAG</v>
          </cell>
          <cell r="B273" t="str">
            <v>APAPAPASIR GUDANG20</v>
          </cell>
          <cell r="C273" t="str">
            <v>NIG</v>
          </cell>
          <cell r="D273" t="str">
            <v>APAPA</v>
          </cell>
          <cell r="E273" t="str">
            <v>PASIR GUDANG</v>
          </cell>
          <cell r="F273">
            <v>20</v>
          </cell>
          <cell r="G273">
            <v>330</v>
          </cell>
          <cell r="H273">
            <v>160</v>
          </cell>
          <cell r="I273" t="str">
            <v>USD</v>
          </cell>
          <cell r="J273">
            <v>376</v>
          </cell>
          <cell r="K273">
            <v>866</v>
          </cell>
          <cell r="L273">
            <v>52</v>
          </cell>
          <cell r="M273">
            <v>45382</v>
          </cell>
          <cell r="N273">
            <v>1</v>
          </cell>
          <cell r="O273"/>
          <cell r="P273"/>
          <cell r="Q273" t="str">
            <v>84398863 / MR COCOAS 4</v>
          </cell>
        </row>
        <row r="274">
          <cell r="A274" t="str">
            <v>HAPAG</v>
          </cell>
          <cell r="B274" t="str">
            <v>APAPAPASIR GUDANG40</v>
          </cell>
          <cell r="C274" t="str">
            <v>NIG</v>
          </cell>
          <cell r="D274" t="str">
            <v>APAPA</v>
          </cell>
          <cell r="E274" t="str">
            <v>PASIR GUDANG</v>
          </cell>
          <cell r="F274">
            <v>40</v>
          </cell>
          <cell r="G274">
            <v>127</v>
          </cell>
          <cell r="H274">
            <v>195</v>
          </cell>
          <cell r="I274" t="str">
            <v>USD</v>
          </cell>
          <cell r="J274">
            <v>752</v>
          </cell>
          <cell r="K274">
            <v>1074</v>
          </cell>
          <cell r="L274">
            <v>52</v>
          </cell>
          <cell r="M274">
            <v>45382</v>
          </cell>
          <cell r="N274">
            <v>1</v>
          </cell>
          <cell r="O274"/>
          <cell r="P274"/>
          <cell r="Q274" t="str">
            <v>84398863 / MR COCOAS 4</v>
          </cell>
        </row>
        <row r="275">
          <cell r="A275" t="str">
            <v>HAPAG</v>
          </cell>
          <cell r="B275" t="str">
            <v>APAPAPORT KLANG20</v>
          </cell>
          <cell r="C275" t="str">
            <v>NIG</v>
          </cell>
          <cell r="D275" t="str">
            <v>APAPA</v>
          </cell>
          <cell r="E275" t="str">
            <v>PORT KLANG</v>
          </cell>
          <cell r="F275">
            <v>20</v>
          </cell>
          <cell r="G275">
            <v>337</v>
          </cell>
          <cell r="H275">
            <v>160</v>
          </cell>
          <cell r="I275" t="str">
            <v>USD</v>
          </cell>
          <cell r="J275">
            <v>376</v>
          </cell>
          <cell r="K275">
            <v>873</v>
          </cell>
          <cell r="L275">
            <v>51</v>
          </cell>
          <cell r="M275">
            <v>45382</v>
          </cell>
          <cell r="N275">
            <v>1</v>
          </cell>
          <cell r="O275"/>
          <cell r="P275"/>
          <cell r="Q275" t="str">
            <v>84398863 / MR COCOAS 4</v>
          </cell>
        </row>
        <row r="276">
          <cell r="A276" t="str">
            <v>HAPAG</v>
          </cell>
          <cell r="B276" t="str">
            <v>APAPAPORT KLANG40</v>
          </cell>
          <cell r="C276" t="str">
            <v>NIG</v>
          </cell>
          <cell r="D276" t="str">
            <v>APAPA</v>
          </cell>
          <cell r="E276" t="str">
            <v>PORT KLANG</v>
          </cell>
          <cell r="F276">
            <v>40</v>
          </cell>
          <cell r="G276">
            <v>50</v>
          </cell>
          <cell r="H276">
            <v>195</v>
          </cell>
          <cell r="I276" t="str">
            <v>USD</v>
          </cell>
          <cell r="J276">
            <v>752</v>
          </cell>
          <cell r="K276">
            <v>997</v>
          </cell>
          <cell r="L276">
            <v>51</v>
          </cell>
          <cell r="M276">
            <v>45382</v>
          </cell>
          <cell r="N276">
            <v>1</v>
          </cell>
          <cell r="O276"/>
          <cell r="P276"/>
          <cell r="Q276" t="str">
            <v>84398863 / MR COCOAS 4</v>
          </cell>
        </row>
        <row r="277">
          <cell r="A277" t="str">
            <v>HAPAG</v>
          </cell>
          <cell r="B277" t="str">
            <v>APAPAPTP20</v>
          </cell>
          <cell r="C277" t="str">
            <v>NIG</v>
          </cell>
          <cell r="D277" t="str">
            <v>APAPA</v>
          </cell>
          <cell r="E277" t="str">
            <v>PTP</v>
          </cell>
          <cell r="F277">
            <v>20</v>
          </cell>
          <cell r="G277">
            <v>425</v>
          </cell>
          <cell r="H277">
            <v>160</v>
          </cell>
          <cell r="I277" t="str">
            <v>USD</v>
          </cell>
          <cell r="J277">
            <v>376</v>
          </cell>
          <cell r="K277">
            <v>961</v>
          </cell>
          <cell r="L277">
            <v>52</v>
          </cell>
          <cell r="M277">
            <v>45382</v>
          </cell>
          <cell r="N277">
            <v>1</v>
          </cell>
          <cell r="O277"/>
          <cell r="P277"/>
          <cell r="Q277" t="str">
            <v>84398863 / MR COCOAS 4</v>
          </cell>
        </row>
        <row r="278">
          <cell r="A278" t="str">
            <v>HAPAG</v>
          </cell>
          <cell r="B278" t="str">
            <v>APAPAPTP40</v>
          </cell>
          <cell r="C278" t="str">
            <v>NIG</v>
          </cell>
          <cell r="D278" t="str">
            <v>APAPA</v>
          </cell>
          <cell r="E278" t="str">
            <v>PTP</v>
          </cell>
          <cell r="F278">
            <v>40</v>
          </cell>
          <cell r="G278">
            <v>266</v>
          </cell>
          <cell r="H278">
            <v>195</v>
          </cell>
          <cell r="I278" t="str">
            <v>USD</v>
          </cell>
          <cell r="J278">
            <v>752</v>
          </cell>
          <cell r="K278">
            <v>1213</v>
          </cell>
          <cell r="L278">
            <v>52</v>
          </cell>
          <cell r="M278">
            <v>45382</v>
          </cell>
          <cell r="N278">
            <v>1</v>
          </cell>
          <cell r="O278"/>
          <cell r="P278"/>
          <cell r="Q278" t="str">
            <v>84398863 / MR COCOAS 4</v>
          </cell>
        </row>
        <row r="279">
          <cell r="A279" t="str">
            <v>HAPAG</v>
          </cell>
          <cell r="B279" t="str">
            <v>APAPAROTTERDAM20</v>
          </cell>
          <cell r="C279" t="str">
            <v>NIG</v>
          </cell>
          <cell r="D279" t="str">
            <v>APAPA</v>
          </cell>
          <cell r="E279" t="str">
            <v>ROTTERDAM</v>
          </cell>
          <cell r="F279">
            <v>20</v>
          </cell>
          <cell r="G279">
            <v>200</v>
          </cell>
          <cell r="H279">
            <v>95</v>
          </cell>
          <cell r="I279" t="str">
            <v>EUR</v>
          </cell>
          <cell r="J279">
            <v>206</v>
          </cell>
          <cell r="K279">
            <v>501</v>
          </cell>
          <cell r="L279">
            <v>22</v>
          </cell>
          <cell r="M279">
            <v>45382</v>
          </cell>
          <cell r="N279">
            <v>1</v>
          </cell>
          <cell r="O279"/>
          <cell r="P279"/>
          <cell r="Q279" t="str">
            <v>84398863 / MR COCOAS 4</v>
          </cell>
        </row>
        <row r="280">
          <cell r="A280" t="str">
            <v>HAPAG</v>
          </cell>
          <cell r="B280" t="str">
            <v>APAPAROTTERDAM40</v>
          </cell>
          <cell r="C280" t="str">
            <v>NIG</v>
          </cell>
          <cell r="D280" t="str">
            <v>APAPA</v>
          </cell>
          <cell r="E280" t="str">
            <v>ROTTERDAM</v>
          </cell>
          <cell r="F280">
            <v>40</v>
          </cell>
          <cell r="G280">
            <v>180</v>
          </cell>
          <cell r="H280">
            <v>150</v>
          </cell>
          <cell r="I280" t="str">
            <v>EUR</v>
          </cell>
          <cell r="J280">
            <v>412</v>
          </cell>
          <cell r="K280">
            <v>742</v>
          </cell>
          <cell r="L280">
            <v>22</v>
          </cell>
          <cell r="M280">
            <v>45382</v>
          </cell>
          <cell r="N280">
            <v>1</v>
          </cell>
          <cell r="O280"/>
          <cell r="P280"/>
          <cell r="Q280" t="str">
            <v>84398863 / MR COCOAS 4</v>
          </cell>
        </row>
        <row r="281">
          <cell r="A281" t="str">
            <v>HAPAG</v>
          </cell>
          <cell r="B281" t="str">
            <v>APAPASURABAYA20</v>
          </cell>
          <cell r="C281" t="str">
            <v>NIG</v>
          </cell>
          <cell r="D281" t="str">
            <v>APAPA</v>
          </cell>
          <cell r="E281" t="str">
            <v>SURABAYA</v>
          </cell>
          <cell r="F281">
            <v>20</v>
          </cell>
          <cell r="G281">
            <v>300</v>
          </cell>
          <cell r="H281">
            <v>160</v>
          </cell>
          <cell r="I281" t="str">
            <v>USD</v>
          </cell>
          <cell r="J281">
            <v>376</v>
          </cell>
          <cell r="K281">
            <v>836</v>
          </cell>
          <cell r="L281">
            <v>55</v>
          </cell>
          <cell r="M281">
            <v>45382</v>
          </cell>
          <cell r="N281">
            <v>1</v>
          </cell>
          <cell r="O281"/>
          <cell r="P281"/>
          <cell r="Q281" t="str">
            <v>84398863 / MR COCOAS 4</v>
          </cell>
        </row>
        <row r="282">
          <cell r="A282" t="str">
            <v>HAPAG</v>
          </cell>
          <cell r="B282" t="str">
            <v>APAPASURABAYA40</v>
          </cell>
          <cell r="C282" t="str">
            <v>NIG</v>
          </cell>
          <cell r="D282" t="str">
            <v>APAPA</v>
          </cell>
          <cell r="E282" t="str">
            <v>SURABAYA</v>
          </cell>
          <cell r="F282">
            <v>40</v>
          </cell>
          <cell r="G282">
            <v>250</v>
          </cell>
          <cell r="H282">
            <v>195</v>
          </cell>
          <cell r="I282" t="str">
            <v>USD</v>
          </cell>
          <cell r="J282">
            <v>752</v>
          </cell>
          <cell r="K282">
            <v>1197</v>
          </cell>
          <cell r="L282">
            <v>55</v>
          </cell>
          <cell r="M282">
            <v>45382</v>
          </cell>
          <cell r="N282">
            <v>1</v>
          </cell>
          <cell r="O282"/>
          <cell r="P282"/>
          <cell r="Q282" t="str">
            <v>84398863 / MR COCOAS 4</v>
          </cell>
        </row>
        <row r="283">
          <cell r="A283" t="str">
            <v>HAPAG</v>
          </cell>
          <cell r="B283" t="str">
            <v>APAPAVALENCIA20</v>
          </cell>
          <cell r="C283" t="str">
            <v>NIG</v>
          </cell>
          <cell r="D283" t="str">
            <v>APAPA</v>
          </cell>
          <cell r="E283" t="str">
            <v>VALENCIA</v>
          </cell>
          <cell r="F283">
            <v>20</v>
          </cell>
          <cell r="G283">
            <v>450</v>
          </cell>
          <cell r="H283">
            <v>95</v>
          </cell>
          <cell r="I283" t="str">
            <v>EUR</v>
          </cell>
          <cell r="J283">
            <v>206</v>
          </cell>
          <cell r="K283">
            <v>751</v>
          </cell>
          <cell r="L283">
            <v>22</v>
          </cell>
          <cell r="M283">
            <v>45382</v>
          </cell>
          <cell r="N283">
            <v>1</v>
          </cell>
          <cell r="O283"/>
          <cell r="P283"/>
          <cell r="Q283" t="str">
            <v>84398863 / MR COCOAS 4</v>
          </cell>
        </row>
        <row r="284">
          <cell r="A284" t="str">
            <v>HAPAG</v>
          </cell>
          <cell r="B284" t="str">
            <v>APAPAVALENCIA40</v>
          </cell>
          <cell r="C284" t="str">
            <v>NIG</v>
          </cell>
          <cell r="D284" t="str">
            <v>APAPA</v>
          </cell>
          <cell r="E284" t="str">
            <v>VALENCIA</v>
          </cell>
          <cell r="F284">
            <v>40</v>
          </cell>
          <cell r="G284">
            <v>530</v>
          </cell>
          <cell r="H284">
            <v>150</v>
          </cell>
          <cell r="I284" t="str">
            <v>EUR</v>
          </cell>
          <cell r="J284">
            <v>412</v>
          </cell>
          <cell r="K284">
            <v>1092</v>
          </cell>
          <cell r="L284">
            <v>22</v>
          </cell>
          <cell r="M284">
            <v>45382</v>
          </cell>
          <cell r="N284">
            <v>1</v>
          </cell>
          <cell r="O284"/>
          <cell r="P284"/>
          <cell r="Q284" t="str">
            <v>84398863 / MR COCOAS 4</v>
          </cell>
        </row>
        <row r="285">
          <cell r="A285" t="str">
            <v>HAPAG</v>
          </cell>
          <cell r="B285" t="str">
            <v>ConakryAmbarli40</v>
          </cell>
          <cell r="C285" t="str">
            <v>GUI</v>
          </cell>
          <cell r="D285" t="str">
            <v>Conakry</v>
          </cell>
          <cell r="E285" t="str">
            <v>Ambarli</v>
          </cell>
          <cell r="F285">
            <v>40</v>
          </cell>
          <cell r="G285">
            <v>500</v>
          </cell>
          <cell r="H285" t="str">
            <v>not included</v>
          </cell>
          <cell r="I285" t="str">
            <v>USD</v>
          </cell>
          <cell r="J285">
            <v>0</v>
          </cell>
          <cell r="K285">
            <v>500</v>
          </cell>
          <cell r="L285"/>
          <cell r="M285">
            <v>45382</v>
          </cell>
          <cell r="N285">
            <v>0</v>
          </cell>
          <cell r="O285"/>
          <cell r="P285"/>
          <cell r="Q285" t="str">
            <v>84398863 / MR COCOAS 4</v>
          </cell>
        </row>
        <row r="286">
          <cell r="A286" t="str">
            <v>HAPAG</v>
          </cell>
          <cell r="B286" t="str">
            <v>ConakryAmsterdam20</v>
          </cell>
          <cell r="C286" t="str">
            <v>GUI</v>
          </cell>
          <cell r="D286" t="str">
            <v>Conakry</v>
          </cell>
          <cell r="E286" t="str">
            <v>Amsterdam</v>
          </cell>
          <cell r="F286">
            <v>20</v>
          </cell>
          <cell r="G286">
            <v>385</v>
          </cell>
          <cell r="H286" t="str">
            <v>not included</v>
          </cell>
          <cell r="I286" t="str">
            <v>EUR</v>
          </cell>
          <cell r="J286">
            <v>206</v>
          </cell>
          <cell r="K286">
            <v>591</v>
          </cell>
          <cell r="L286"/>
          <cell r="M286">
            <v>45382</v>
          </cell>
          <cell r="N286">
            <v>0</v>
          </cell>
          <cell r="O286"/>
          <cell r="P286"/>
          <cell r="Q286" t="str">
            <v>84398863 / MR COCOAS 4</v>
          </cell>
        </row>
        <row r="287">
          <cell r="A287" t="str">
            <v>HAPAG</v>
          </cell>
          <cell r="B287" t="str">
            <v>ConakryAmsterdam40</v>
          </cell>
          <cell r="C287" t="str">
            <v>GUI</v>
          </cell>
          <cell r="D287" t="str">
            <v>Conakry</v>
          </cell>
          <cell r="E287" t="str">
            <v>Amsterdam</v>
          </cell>
          <cell r="F287">
            <v>40</v>
          </cell>
          <cell r="G287">
            <v>510</v>
          </cell>
          <cell r="H287" t="str">
            <v>not included</v>
          </cell>
          <cell r="I287" t="str">
            <v>EUR</v>
          </cell>
          <cell r="J287">
            <v>412</v>
          </cell>
          <cell r="K287">
            <v>922</v>
          </cell>
          <cell r="L287"/>
          <cell r="M287">
            <v>45382</v>
          </cell>
          <cell r="N287">
            <v>0</v>
          </cell>
          <cell r="O287"/>
          <cell r="P287"/>
          <cell r="Q287" t="str">
            <v>84398863 / MR COCOAS 4</v>
          </cell>
        </row>
        <row r="288">
          <cell r="A288" t="str">
            <v>HAPAG</v>
          </cell>
          <cell r="B288" t="str">
            <v>ConakryANTWERP20</v>
          </cell>
          <cell r="C288" t="str">
            <v>GUI</v>
          </cell>
          <cell r="D288" t="str">
            <v>Conakry</v>
          </cell>
          <cell r="E288" t="str">
            <v>ANTWERP</v>
          </cell>
          <cell r="F288">
            <v>20</v>
          </cell>
          <cell r="G288">
            <v>100</v>
          </cell>
          <cell r="H288" t="str">
            <v>not included</v>
          </cell>
          <cell r="I288" t="str">
            <v>EUR</v>
          </cell>
          <cell r="J288">
            <v>281</v>
          </cell>
          <cell r="K288">
            <v>381</v>
          </cell>
          <cell r="L288"/>
          <cell r="M288">
            <v>45382</v>
          </cell>
          <cell r="N288">
            <v>0</v>
          </cell>
          <cell r="O288"/>
          <cell r="P288"/>
          <cell r="Q288" t="str">
            <v>84398863 / MR COCOAS 4</v>
          </cell>
        </row>
        <row r="289">
          <cell r="A289" t="str">
            <v>HAPAG</v>
          </cell>
          <cell r="B289" t="str">
            <v>ConakryANTWERP40</v>
          </cell>
          <cell r="C289" t="str">
            <v>GUI</v>
          </cell>
          <cell r="D289" t="str">
            <v>Conakry</v>
          </cell>
          <cell r="E289" t="str">
            <v>ANTWERP</v>
          </cell>
          <cell r="F289">
            <v>40</v>
          </cell>
          <cell r="G289">
            <v>100</v>
          </cell>
          <cell r="H289" t="str">
            <v>not included</v>
          </cell>
          <cell r="I289" t="str">
            <v>EUR</v>
          </cell>
          <cell r="J289">
            <v>487</v>
          </cell>
          <cell r="K289">
            <v>587</v>
          </cell>
          <cell r="L289"/>
          <cell r="M289">
            <v>45382</v>
          </cell>
          <cell r="N289">
            <v>0</v>
          </cell>
          <cell r="O289"/>
          <cell r="P289"/>
          <cell r="Q289" t="str">
            <v>84398863 / MR COCOAS 4</v>
          </cell>
        </row>
        <row r="290">
          <cell r="A290" t="str">
            <v>HAPAG</v>
          </cell>
          <cell r="B290" t="str">
            <v>ConakryBARCELONA40</v>
          </cell>
          <cell r="C290" t="str">
            <v>GUI</v>
          </cell>
          <cell r="D290" t="str">
            <v>Conakry</v>
          </cell>
          <cell r="E290" t="str">
            <v>BARCELONA</v>
          </cell>
          <cell r="F290">
            <v>40</v>
          </cell>
          <cell r="G290">
            <v>400</v>
          </cell>
          <cell r="H290" t="str">
            <v>not included</v>
          </cell>
          <cell r="I290" t="str">
            <v>EUR</v>
          </cell>
          <cell r="J290">
            <v>412</v>
          </cell>
          <cell r="K290">
            <v>812</v>
          </cell>
          <cell r="L290"/>
          <cell r="M290">
            <v>45382</v>
          </cell>
          <cell r="N290">
            <v>0</v>
          </cell>
          <cell r="O290"/>
          <cell r="P290"/>
          <cell r="Q290" t="str">
            <v>84398863 / MR COCOAS 4</v>
          </cell>
        </row>
        <row r="291">
          <cell r="A291" t="str">
            <v>HAPAG</v>
          </cell>
          <cell r="B291" t="str">
            <v>ConakryBATAM40</v>
          </cell>
          <cell r="C291" t="str">
            <v>GUI</v>
          </cell>
          <cell r="D291" t="str">
            <v>Conakry</v>
          </cell>
          <cell r="E291" t="str">
            <v>BATAM</v>
          </cell>
          <cell r="F291">
            <v>40</v>
          </cell>
          <cell r="G291">
            <v>735</v>
          </cell>
          <cell r="H291" t="str">
            <v>not included</v>
          </cell>
          <cell r="I291" t="str">
            <v>USD</v>
          </cell>
          <cell r="J291">
            <v>752</v>
          </cell>
          <cell r="K291">
            <v>1487</v>
          </cell>
          <cell r="L291">
            <v>42</v>
          </cell>
          <cell r="M291">
            <v>45382</v>
          </cell>
          <cell r="N291">
            <v>0</v>
          </cell>
          <cell r="O291"/>
          <cell r="P291"/>
          <cell r="Q291" t="str">
            <v>84398863 / MR COCOAS 4</v>
          </cell>
        </row>
        <row r="292">
          <cell r="A292" t="str">
            <v>HAPAG</v>
          </cell>
          <cell r="B292" t="str">
            <v>ConakryHAMBURG40</v>
          </cell>
          <cell r="C292" t="str">
            <v>GUI</v>
          </cell>
          <cell r="D292" t="str">
            <v>Conakry</v>
          </cell>
          <cell r="E292" t="str">
            <v>HAMBURG</v>
          </cell>
          <cell r="F292">
            <v>40</v>
          </cell>
          <cell r="G292">
            <v>150</v>
          </cell>
          <cell r="H292" t="str">
            <v>not included</v>
          </cell>
          <cell r="I292" t="str">
            <v>EUR</v>
          </cell>
          <cell r="J292">
            <v>512</v>
          </cell>
          <cell r="K292">
            <v>662</v>
          </cell>
          <cell r="L292"/>
          <cell r="M292">
            <v>45382</v>
          </cell>
          <cell r="N292">
            <v>0</v>
          </cell>
          <cell r="O292"/>
          <cell r="P292"/>
          <cell r="Q292" t="str">
            <v>84398863 / MR COCOAS 4</v>
          </cell>
        </row>
        <row r="293">
          <cell r="A293" t="str">
            <v>HAPAG</v>
          </cell>
          <cell r="B293" t="str">
            <v>ConakryJAKARTA40</v>
          </cell>
          <cell r="C293" t="str">
            <v>GUI</v>
          </cell>
          <cell r="D293" t="str">
            <v>Conakry</v>
          </cell>
          <cell r="E293" t="str">
            <v>JAKARTA</v>
          </cell>
          <cell r="F293">
            <v>40</v>
          </cell>
          <cell r="G293">
            <v>400</v>
          </cell>
          <cell r="H293" t="str">
            <v>not included</v>
          </cell>
          <cell r="I293" t="str">
            <v>USD</v>
          </cell>
          <cell r="J293">
            <v>752</v>
          </cell>
          <cell r="K293">
            <v>1152</v>
          </cell>
          <cell r="L293">
            <v>35</v>
          </cell>
          <cell r="M293">
            <v>45382</v>
          </cell>
          <cell r="N293">
            <v>0</v>
          </cell>
          <cell r="O293"/>
          <cell r="P293"/>
          <cell r="Q293" t="str">
            <v>84398863 / MR COCOAS 4</v>
          </cell>
        </row>
        <row r="294">
          <cell r="A294" t="str">
            <v>HAPAG</v>
          </cell>
          <cell r="B294" t="str">
            <v>ConakryPASIR GUDANG40</v>
          </cell>
          <cell r="C294" t="str">
            <v>GUI</v>
          </cell>
          <cell r="D294" t="str">
            <v>Conakry</v>
          </cell>
          <cell r="E294" t="str">
            <v>PASIR GUDANG</v>
          </cell>
          <cell r="F294">
            <v>40</v>
          </cell>
          <cell r="G294">
            <v>380</v>
          </cell>
          <cell r="H294" t="str">
            <v>not included</v>
          </cell>
          <cell r="I294" t="str">
            <v>USD</v>
          </cell>
          <cell r="J294">
            <v>752</v>
          </cell>
          <cell r="K294">
            <v>1132</v>
          </cell>
          <cell r="L294">
            <v>35</v>
          </cell>
          <cell r="M294">
            <v>45382</v>
          </cell>
          <cell r="N294">
            <v>0</v>
          </cell>
          <cell r="O294"/>
          <cell r="P294"/>
          <cell r="Q294" t="str">
            <v>84398863 / MR COCOAS 4</v>
          </cell>
        </row>
        <row r="295">
          <cell r="A295" t="str">
            <v>HAPAG</v>
          </cell>
          <cell r="B295" t="str">
            <v>ConakryPTP40</v>
          </cell>
          <cell r="C295" t="str">
            <v>GUI</v>
          </cell>
          <cell r="D295" t="str">
            <v>Conakry</v>
          </cell>
          <cell r="E295" t="str">
            <v>PTP</v>
          </cell>
          <cell r="F295">
            <v>40</v>
          </cell>
          <cell r="G295">
            <v>490</v>
          </cell>
          <cell r="H295" t="str">
            <v>not included</v>
          </cell>
          <cell r="I295" t="str">
            <v>USD</v>
          </cell>
          <cell r="J295">
            <v>752</v>
          </cell>
          <cell r="K295">
            <v>1242</v>
          </cell>
          <cell r="L295">
            <v>48</v>
          </cell>
          <cell r="M295">
            <v>45382</v>
          </cell>
          <cell r="N295">
            <v>0</v>
          </cell>
          <cell r="O295"/>
          <cell r="P295"/>
          <cell r="Q295" t="str">
            <v>84398863 / MR COCOAS 4</v>
          </cell>
        </row>
        <row r="296">
          <cell r="A296" t="str">
            <v>HAPAG</v>
          </cell>
          <cell r="B296" t="str">
            <v>ConakryROTTERDAM40</v>
          </cell>
          <cell r="C296" t="str">
            <v>GUI</v>
          </cell>
          <cell r="D296" t="str">
            <v>Conakry</v>
          </cell>
          <cell r="E296" t="str">
            <v>ROTTERDAM</v>
          </cell>
          <cell r="F296">
            <v>40</v>
          </cell>
          <cell r="G296">
            <v>180</v>
          </cell>
          <cell r="H296" t="str">
            <v>not included</v>
          </cell>
          <cell r="I296" t="str">
            <v>EUR</v>
          </cell>
          <cell r="J296">
            <v>412</v>
          </cell>
          <cell r="K296">
            <v>592</v>
          </cell>
          <cell r="L296"/>
          <cell r="M296">
            <v>45382</v>
          </cell>
          <cell r="N296">
            <v>0</v>
          </cell>
          <cell r="O296"/>
          <cell r="P296"/>
          <cell r="Q296" t="str">
            <v>84398863 / MR COCOAS 4</v>
          </cell>
        </row>
        <row r="297">
          <cell r="A297" t="str">
            <v>HAPAG</v>
          </cell>
          <cell r="B297" t="str">
            <v>ConakrySURABAYA40</v>
          </cell>
          <cell r="C297" t="str">
            <v>GUI</v>
          </cell>
          <cell r="D297" t="str">
            <v>Conakry</v>
          </cell>
          <cell r="E297" t="str">
            <v>SURABAYA</v>
          </cell>
          <cell r="F297">
            <v>40</v>
          </cell>
          <cell r="G297">
            <v>500</v>
          </cell>
          <cell r="H297" t="str">
            <v>not included</v>
          </cell>
          <cell r="I297" t="str">
            <v>USD</v>
          </cell>
          <cell r="J297">
            <v>752</v>
          </cell>
          <cell r="K297">
            <v>1252</v>
          </cell>
          <cell r="L297">
            <v>48</v>
          </cell>
          <cell r="M297">
            <v>45382</v>
          </cell>
          <cell r="N297">
            <v>0</v>
          </cell>
          <cell r="O297"/>
          <cell r="P297"/>
          <cell r="Q297" t="str">
            <v>84398863 / MR COCOAS 4</v>
          </cell>
        </row>
        <row r="298">
          <cell r="A298" t="str">
            <v>HAPAG</v>
          </cell>
          <cell r="B298" t="str">
            <v>ConakryVALENCIA40</v>
          </cell>
          <cell r="C298" t="str">
            <v>GUI</v>
          </cell>
          <cell r="D298" t="str">
            <v>Conakry</v>
          </cell>
          <cell r="E298" t="str">
            <v>VALENCIA</v>
          </cell>
          <cell r="F298">
            <v>40</v>
          </cell>
          <cell r="G298">
            <v>400</v>
          </cell>
          <cell r="H298" t="str">
            <v>not included</v>
          </cell>
          <cell r="I298" t="str">
            <v>EUR</v>
          </cell>
          <cell r="J298">
            <v>412</v>
          </cell>
          <cell r="K298">
            <v>812</v>
          </cell>
          <cell r="L298"/>
          <cell r="M298">
            <v>45382</v>
          </cell>
          <cell r="N298">
            <v>0</v>
          </cell>
          <cell r="O298"/>
          <cell r="P298"/>
          <cell r="Q298" t="str">
            <v>84398863 / MR COCOAS 4</v>
          </cell>
        </row>
        <row r="299">
          <cell r="A299" t="str">
            <v>HAPAG</v>
          </cell>
          <cell r="B299" t="str">
            <v>DOUALAAmbarli20</v>
          </cell>
          <cell r="C299" t="str">
            <v>CAM</v>
          </cell>
          <cell r="D299" t="str">
            <v>DOUALA</v>
          </cell>
          <cell r="E299" t="str">
            <v>Ambarli</v>
          </cell>
          <cell r="F299">
            <v>20</v>
          </cell>
          <cell r="G299">
            <v>500</v>
          </cell>
          <cell r="H299" t="str">
            <v>not included</v>
          </cell>
          <cell r="I299" t="str">
            <v>USD</v>
          </cell>
          <cell r="J299">
            <v>0</v>
          </cell>
          <cell r="K299">
            <v>500</v>
          </cell>
          <cell r="L299">
            <v>49</v>
          </cell>
          <cell r="M299">
            <v>45382</v>
          </cell>
          <cell r="N299">
            <v>0</v>
          </cell>
          <cell r="O299"/>
          <cell r="P299"/>
          <cell r="Q299" t="str">
            <v>84398863 / MR COCOAS 4</v>
          </cell>
        </row>
        <row r="300">
          <cell r="A300" t="str">
            <v>HAPAG</v>
          </cell>
          <cell r="B300" t="str">
            <v>DOUALAAmbarli40</v>
          </cell>
          <cell r="C300" t="str">
            <v>CAM</v>
          </cell>
          <cell r="D300" t="str">
            <v>DOUALA</v>
          </cell>
          <cell r="E300" t="str">
            <v>Ambarli</v>
          </cell>
          <cell r="F300">
            <v>40</v>
          </cell>
          <cell r="G300">
            <v>385</v>
          </cell>
          <cell r="H300" t="str">
            <v>not included</v>
          </cell>
          <cell r="I300" t="str">
            <v>USD</v>
          </cell>
          <cell r="J300">
            <v>0</v>
          </cell>
          <cell r="K300">
            <v>385</v>
          </cell>
          <cell r="L300">
            <v>49</v>
          </cell>
          <cell r="M300">
            <v>45382</v>
          </cell>
          <cell r="N300">
            <v>0</v>
          </cell>
          <cell r="O300"/>
          <cell r="P300"/>
          <cell r="Q300" t="str">
            <v>84398863 / MR COCOAS 4</v>
          </cell>
        </row>
        <row r="301">
          <cell r="A301" t="str">
            <v>HAPAG</v>
          </cell>
          <cell r="B301" t="str">
            <v>DOUALAAmsterdam20</v>
          </cell>
          <cell r="C301" t="str">
            <v>CAM</v>
          </cell>
          <cell r="D301" t="str">
            <v>DOUALA</v>
          </cell>
          <cell r="E301" t="str">
            <v>Amsterdam</v>
          </cell>
          <cell r="F301">
            <v>20</v>
          </cell>
          <cell r="G301">
            <v>510</v>
          </cell>
          <cell r="H301" t="str">
            <v>not included</v>
          </cell>
          <cell r="I301" t="str">
            <v>EUR</v>
          </cell>
          <cell r="J301">
            <v>206</v>
          </cell>
          <cell r="K301">
            <v>716</v>
          </cell>
          <cell r="L301">
            <v>51</v>
          </cell>
          <cell r="M301">
            <v>45382</v>
          </cell>
          <cell r="N301">
            <v>0</v>
          </cell>
          <cell r="O301"/>
          <cell r="P301"/>
          <cell r="Q301" t="str">
            <v>84398863 / MR COCOAS 4</v>
          </cell>
        </row>
        <row r="302">
          <cell r="A302" t="str">
            <v>HAPAG</v>
          </cell>
          <cell r="B302" t="str">
            <v>DOUALAAmsterdam40</v>
          </cell>
          <cell r="C302" t="str">
            <v>CAM</v>
          </cell>
          <cell r="D302" t="str">
            <v>DOUALA</v>
          </cell>
          <cell r="E302" t="str">
            <v>Amsterdam</v>
          </cell>
          <cell r="F302">
            <v>40</v>
          </cell>
          <cell r="G302">
            <v>100</v>
          </cell>
          <cell r="H302" t="str">
            <v>not included</v>
          </cell>
          <cell r="I302" t="str">
            <v>EUR</v>
          </cell>
          <cell r="J302">
            <v>412</v>
          </cell>
          <cell r="K302">
            <v>512</v>
          </cell>
          <cell r="L302">
            <v>51</v>
          </cell>
          <cell r="M302">
            <v>45382</v>
          </cell>
          <cell r="N302">
            <v>0</v>
          </cell>
          <cell r="O302"/>
          <cell r="P302"/>
          <cell r="Q302" t="str">
            <v>84398863 / MR COCOAS 4</v>
          </cell>
        </row>
        <row r="303">
          <cell r="A303" t="str">
            <v>HAPAG</v>
          </cell>
          <cell r="B303" t="str">
            <v>DOUALAANTWERP20</v>
          </cell>
          <cell r="C303" t="str">
            <v>CAM</v>
          </cell>
          <cell r="D303" t="str">
            <v>DOUALA</v>
          </cell>
          <cell r="E303" t="str">
            <v>ANTWERP</v>
          </cell>
          <cell r="F303">
            <v>20</v>
          </cell>
          <cell r="G303">
            <v>100</v>
          </cell>
          <cell r="H303" t="str">
            <v>not included</v>
          </cell>
          <cell r="I303" t="str">
            <v>EUR</v>
          </cell>
          <cell r="J303">
            <v>281</v>
          </cell>
          <cell r="K303">
            <v>381</v>
          </cell>
          <cell r="L303">
            <v>58</v>
          </cell>
          <cell r="M303">
            <v>45382</v>
          </cell>
          <cell r="N303">
            <v>0</v>
          </cell>
          <cell r="O303"/>
          <cell r="P303"/>
          <cell r="Q303" t="str">
            <v>84398863 / MR COCOAS 4</v>
          </cell>
        </row>
        <row r="304">
          <cell r="A304" t="str">
            <v>HAPAG</v>
          </cell>
          <cell r="B304" t="str">
            <v>DOUALAANTWERP40</v>
          </cell>
          <cell r="C304" t="str">
            <v>CAM</v>
          </cell>
          <cell r="D304" t="str">
            <v>DOUALA</v>
          </cell>
          <cell r="E304" t="str">
            <v>ANTWERP</v>
          </cell>
          <cell r="F304">
            <v>40</v>
          </cell>
          <cell r="G304">
            <v>400</v>
          </cell>
          <cell r="H304" t="str">
            <v>not included</v>
          </cell>
          <cell r="I304" t="str">
            <v>EUR</v>
          </cell>
          <cell r="J304">
            <v>487</v>
          </cell>
          <cell r="K304">
            <v>887</v>
          </cell>
          <cell r="L304">
            <v>58</v>
          </cell>
          <cell r="M304">
            <v>45382</v>
          </cell>
          <cell r="N304">
            <v>0</v>
          </cell>
          <cell r="O304"/>
          <cell r="P304"/>
          <cell r="Q304" t="str">
            <v>84398863 / MR COCOAS 4</v>
          </cell>
        </row>
        <row r="305">
          <cell r="A305" t="str">
            <v>HAPAG</v>
          </cell>
          <cell r="B305" t="str">
            <v>DOUALABARCELONA20</v>
          </cell>
          <cell r="C305" t="str">
            <v>CAM</v>
          </cell>
          <cell r="D305" t="str">
            <v>DOUALA</v>
          </cell>
          <cell r="E305" t="str">
            <v>BARCELONA</v>
          </cell>
          <cell r="F305">
            <v>20</v>
          </cell>
          <cell r="G305">
            <v>735</v>
          </cell>
          <cell r="H305" t="str">
            <v>not included</v>
          </cell>
          <cell r="I305" t="str">
            <v>EUR</v>
          </cell>
          <cell r="J305">
            <v>206</v>
          </cell>
          <cell r="K305">
            <v>941</v>
          </cell>
          <cell r="L305">
            <v>48</v>
          </cell>
          <cell r="M305">
            <v>45382</v>
          </cell>
          <cell r="N305">
            <v>0</v>
          </cell>
          <cell r="O305"/>
          <cell r="P305"/>
          <cell r="Q305" t="str">
            <v>84398863 / MR COCOAS 4</v>
          </cell>
        </row>
        <row r="306">
          <cell r="A306" t="str">
            <v>HAPAG</v>
          </cell>
          <cell r="B306" t="str">
            <v>DOUALABARCELONA40</v>
          </cell>
          <cell r="C306" t="str">
            <v>CAM</v>
          </cell>
          <cell r="D306" t="str">
            <v>DOUALA</v>
          </cell>
          <cell r="E306" t="str">
            <v>BARCELONA</v>
          </cell>
          <cell r="F306">
            <v>40</v>
          </cell>
          <cell r="G306">
            <v>150</v>
          </cell>
          <cell r="H306" t="str">
            <v>not included</v>
          </cell>
          <cell r="I306" t="str">
            <v>EUR</v>
          </cell>
          <cell r="J306">
            <v>412</v>
          </cell>
          <cell r="K306">
            <v>562</v>
          </cell>
          <cell r="L306">
            <v>48</v>
          </cell>
          <cell r="M306">
            <v>45382</v>
          </cell>
          <cell r="N306">
            <v>0</v>
          </cell>
          <cell r="O306"/>
          <cell r="P306"/>
          <cell r="Q306" t="str">
            <v>84398863 / MR COCOAS 4</v>
          </cell>
        </row>
        <row r="307">
          <cell r="A307" t="str">
            <v>HAPAG</v>
          </cell>
          <cell r="B307" t="str">
            <v>DOUALAGENOA20</v>
          </cell>
          <cell r="C307" t="str">
            <v>CAM</v>
          </cell>
          <cell r="D307" t="str">
            <v>DOUALA</v>
          </cell>
          <cell r="E307" t="str">
            <v>GENOA</v>
          </cell>
          <cell r="F307">
            <v>20</v>
          </cell>
          <cell r="G307">
            <v>400</v>
          </cell>
          <cell r="H307" t="str">
            <v>not included</v>
          </cell>
          <cell r="I307" t="str">
            <v>EUR</v>
          </cell>
          <cell r="J307">
            <v>206</v>
          </cell>
          <cell r="K307">
            <v>606</v>
          </cell>
          <cell r="L307">
            <v>25</v>
          </cell>
          <cell r="M307">
            <v>45382</v>
          </cell>
          <cell r="N307">
            <v>0</v>
          </cell>
          <cell r="O307"/>
          <cell r="P307"/>
          <cell r="Q307" t="str">
            <v>84398863 / MR COCOAS 4</v>
          </cell>
        </row>
        <row r="308">
          <cell r="A308" t="str">
            <v>HAPAG</v>
          </cell>
          <cell r="B308" t="str">
            <v>DOUALAGENOA40</v>
          </cell>
          <cell r="C308" t="str">
            <v>CAM</v>
          </cell>
          <cell r="D308" t="str">
            <v>DOUALA</v>
          </cell>
          <cell r="E308" t="str">
            <v>GENOA</v>
          </cell>
          <cell r="F308">
            <v>40</v>
          </cell>
          <cell r="G308">
            <v>380</v>
          </cell>
          <cell r="H308" t="str">
            <v>not included</v>
          </cell>
          <cell r="I308" t="str">
            <v>EUR</v>
          </cell>
          <cell r="J308">
            <v>412</v>
          </cell>
          <cell r="K308">
            <v>792</v>
          </cell>
          <cell r="L308">
            <v>25</v>
          </cell>
          <cell r="M308">
            <v>45382</v>
          </cell>
          <cell r="N308">
            <v>0</v>
          </cell>
          <cell r="O308"/>
          <cell r="P308"/>
          <cell r="Q308" t="str">
            <v>84398863 / MR COCOAS 4</v>
          </cell>
        </row>
        <row r="309">
          <cell r="A309" t="str">
            <v>HAPAG</v>
          </cell>
          <cell r="B309" t="str">
            <v>DOUALAHAMBURG20</v>
          </cell>
          <cell r="C309" t="str">
            <v>CAM</v>
          </cell>
          <cell r="D309" t="str">
            <v>DOUALA</v>
          </cell>
          <cell r="E309" t="str">
            <v>HAMBURG</v>
          </cell>
          <cell r="F309">
            <v>20</v>
          </cell>
          <cell r="G309">
            <v>490</v>
          </cell>
          <cell r="H309" t="str">
            <v>not included</v>
          </cell>
          <cell r="I309" t="str">
            <v>EUR</v>
          </cell>
          <cell r="J309">
            <v>306</v>
          </cell>
          <cell r="K309">
            <v>796</v>
          </cell>
          <cell r="L309">
            <v>47</v>
          </cell>
          <cell r="M309">
            <v>45382</v>
          </cell>
          <cell r="N309">
            <v>0</v>
          </cell>
          <cell r="O309"/>
          <cell r="P309"/>
          <cell r="Q309" t="str">
            <v>84398863 / MR COCOAS 4</v>
          </cell>
        </row>
        <row r="310">
          <cell r="A310" t="str">
            <v>HAPAG</v>
          </cell>
          <cell r="B310" t="str">
            <v>DOUALAHAMBURG40</v>
          </cell>
          <cell r="C310" t="str">
            <v>CAM</v>
          </cell>
          <cell r="D310" t="str">
            <v>DOUALA</v>
          </cell>
          <cell r="E310" t="str">
            <v>HAMBURG</v>
          </cell>
          <cell r="F310">
            <v>40</v>
          </cell>
          <cell r="G310">
            <v>180</v>
          </cell>
          <cell r="H310" t="str">
            <v>not included</v>
          </cell>
          <cell r="I310" t="str">
            <v>EUR</v>
          </cell>
          <cell r="J310">
            <v>512</v>
          </cell>
          <cell r="K310">
            <v>692</v>
          </cell>
          <cell r="L310">
            <v>47</v>
          </cell>
          <cell r="M310">
            <v>45382</v>
          </cell>
          <cell r="N310">
            <v>0</v>
          </cell>
          <cell r="O310"/>
          <cell r="P310"/>
          <cell r="Q310" t="str">
            <v>84398863 / MR COCOAS 4</v>
          </cell>
        </row>
        <row r="311">
          <cell r="A311" t="str">
            <v>HAPAG</v>
          </cell>
          <cell r="B311" t="str">
            <v>DOUALAVALENCIA20</v>
          </cell>
          <cell r="C311" t="str">
            <v>CAM</v>
          </cell>
          <cell r="D311" t="str">
            <v>DOUALA</v>
          </cell>
          <cell r="E311" t="str">
            <v>VALENCIA</v>
          </cell>
          <cell r="F311">
            <v>20</v>
          </cell>
          <cell r="G311">
            <v>500</v>
          </cell>
          <cell r="H311" t="str">
            <v>not included</v>
          </cell>
          <cell r="I311" t="str">
            <v>EUR</v>
          </cell>
          <cell r="J311">
            <v>206</v>
          </cell>
          <cell r="K311">
            <v>706</v>
          </cell>
          <cell r="L311">
            <v>25</v>
          </cell>
          <cell r="M311">
            <v>45382</v>
          </cell>
          <cell r="N311">
            <v>0</v>
          </cell>
          <cell r="O311"/>
          <cell r="P311"/>
          <cell r="Q311" t="str">
            <v>84398863 / MR COCOAS 4</v>
          </cell>
        </row>
        <row r="312">
          <cell r="A312" t="str">
            <v>HAPAG</v>
          </cell>
          <cell r="B312" t="str">
            <v>DOUALAVALENCIA40</v>
          </cell>
          <cell r="C312" t="str">
            <v>CAM</v>
          </cell>
          <cell r="D312" t="str">
            <v>DOUALA</v>
          </cell>
          <cell r="E312" t="str">
            <v>VALENCIA</v>
          </cell>
          <cell r="F312">
            <v>40</v>
          </cell>
          <cell r="G312">
            <v>400</v>
          </cell>
          <cell r="H312" t="str">
            <v>not included</v>
          </cell>
          <cell r="I312" t="str">
            <v>EUR</v>
          </cell>
          <cell r="J312">
            <v>412</v>
          </cell>
          <cell r="K312">
            <v>812</v>
          </cell>
          <cell r="L312">
            <v>25</v>
          </cell>
          <cell r="M312">
            <v>45382</v>
          </cell>
          <cell r="N312">
            <v>0</v>
          </cell>
          <cell r="O312"/>
          <cell r="P312"/>
          <cell r="Q312" t="str">
            <v>84398863 / MR COCOAS 4</v>
          </cell>
        </row>
        <row r="313">
          <cell r="A313" t="str">
            <v>HAPAG</v>
          </cell>
          <cell r="B313" t="str">
            <v>FREETOWNAmbarli20</v>
          </cell>
          <cell r="C313" t="str">
            <v>SLE</v>
          </cell>
          <cell r="D313" t="str">
            <v>FREETOWN</v>
          </cell>
          <cell r="E313" t="str">
            <v>Ambarli</v>
          </cell>
          <cell r="F313">
            <v>20</v>
          </cell>
          <cell r="G313">
            <v>475</v>
          </cell>
          <cell r="H313" t="str">
            <v>not included</v>
          </cell>
          <cell r="I313" t="str">
            <v>USD</v>
          </cell>
          <cell r="J313">
            <v>0</v>
          </cell>
          <cell r="K313">
            <v>475</v>
          </cell>
          <cell r="L313">
            <v>36</v>
          </cell>
          <cell r="M313">
            <v>45382</v>
          </cell>
          <cell r="N313">
            <v>0</v>
          </cell>
          <cell r="O313"/>
          <cell r="P313"/>
          <cell r="Q313" t="str">
            <v>84398863 / MR COCOAS 4</v>
          </cell>
        </row>
        <row r="314">
          <cell r="A314" t="str">
            <v>HAPAG</v>
          </cell>
          <cell r="B314" t="str">
            <v>FREETOWNAmbarli40</v>
          </cell>
          <cell r="C314" t="str">
            <v>SLE</v>
          </cell>
          <cell r="D314" t="str">
            <v>FREETOWN</v>
          </cell>
          <cell r="E314" t="str">
            <v>Ambarli</v>
          </cell>
          <cell r="F314">
            <v>40</v>
          </cell>
          <cell r="G314">
            <v>500</v>
          </cell>
          <cell r="H314" t="str">
            <v>not included</v>
          </cell>
          <cell r="I314" t="str">
            <v>USD</v>
          </cell>
          <cell r="J314">
            <v>0</v>
          </cell>
          <cell r="K314">
            <v>500</v>
          </cell>
          <cell r="L314">
            <v>36</v>
          </cell>
          <cell r="M314">
            <v>45382</v>
          </cell>
          <cell r="N314">
            <v>0</v>
          </cell>
          <cell r="O314"/>
          <cell r="P314"/>
          <cell r="Q314" t="str">
            <v>84398863 / MR COCOAS 4</v>
          </cell>
        </row>
        <row r="315">
          <cell r="A315" t="str">
            <v>HAPAG</v>
          </cell>
          <cell r="B315" t="str">
            <v>FREETOWNAmsterdam20</v>
          </cell>
          <cell r="C315" t="str">
            <v>SLE</v>
          </cell>
          <cell r="D315" t="str">
            <v>FREETOWN</v>
          </cell>
          <cell r="E315" t="str">
            <v>Amsterdam</v>
          </cell>
          <cell r="F315">
            <v>20</v>
          </cell>
          <cell r="G315">
            <v>610</v>
          </cell>
          <cell r="H315" t="str">
            <v>not included</v>
          </cell>
          <cell r="I315" t="str">
            <v>EUR</v>
          </cell>
          <cell r="J315">
            <v>206</v>
          </cell>
          <cell r="K315">
            <v>816</v>
          </cell>
          <cell r="L315">
            <v>26</v>
          </cell>
          <cell r="M315">
            <v>45382</v>
          </cell>
          <cell r="N315">
            <v>0</v>
          </cell>
          <cell r="O315"/>
          <cell r="P315"/>
          <cell r="Q315" t="str">
            <v>84398863 / MR COCOAS 4</v>
          </cell>
        </row>
        <row r="316">
          <cell r="A316" t="str">
            <v>HAPAG</v>
          </cell>
          <cell r="B316" t="str">
            <v>FREETOWNAmsterdam40</v>
          </cell>
          <cell r="C316" t="str">
            <v>SLE</v>
          </cell>
          <cell r="D316" t="str">
            <v>FREETOWN</v>
          </cell>
          <cell r="E316" t="str">
            <v>Amsterdam</v>
          </cell>
          <cell r="F316">
            <v>40</v>
          </cell>
          <cell r="G316">
            <v>760</v>
          </cell>
          <cell r="H316" t="str">
            <v>not included</v>
          </cell>
          <cell r="I316" t="str">
            <v>EUR</v>
          </cell>
          <cell r="J316">
            <v>412</v>
          </cell>
          <cell r="K316">
            <v>1172</v>
          </cell>
          <cell r="L316">
            <v>26</v>
          </cell>
          <cell r="M316">
            <v>45382</v>
          </cell>
          <cell r="N316">
            <v>0</v>
          </cell>
          <cell r="O316"/>
          <cell r="P316"/>
          <cell r="Q316" t="str">
            <v>84398863 / MR COCOAS 4</v>
          </cell>
        </row>
        <row r="317">
          <cell r="A317" t="str">
            <v>HAPAG</v>
          </cell>
          <cell r="B317" t="str">
            <v>FREETOWNANTWERP40</v>
          </cell>
          <cell r="C317" t="str">
            <v>SLE</v>
          </cell>
          <cell r="D317" t="str">
            <v>FREETOWN</v>
          </cell>
          <cell r="E317" t="str">
            <v>ANTWERP</v>
          </cell>
          <cell r="F317">
            <v>40</v>
          </cell>
          <cell r="G317">
            <v>300</v>
          </cell>
          <cell r="H317" t="str">
            <v>not included</v>
          </cell>
          <cell r="I317" t="str">
            <v>EUR</v>
          </cell>
          <cell r="J317">
            <v>487</v>
          </cell>
          <cell r="K317">
            <v>787</v>
          </cell>
          <cell r="L317">
            <v>15</v>
          </cell>
          <cell r="M317">
            <v>45382</v>
          </cell>
          <cell r="N317">
            <v>0</v>
          </cell>
          <cell r="O317"/>
          <cell r="P317"/>
          <cell r="Q317" t="str">
            <v>84398863 / MR COCOAS 4</v>
          </cell>
        </row>
        <row r="318">
          <cell r="A318" t="str">
            <v>HAPAG</v>
          </cell>
          <cell r="B318" t="str">
            <v>FREETOWNANTWERP20</v>
          </cell>
          <cell r="C318" t="str">
            <v>SLE</v>
          </cell>
          <cell r="D318" t="str">
            <v>FREETOWN</v>
          </cell>
          <cell r="E318" t="str">
            <v>ANTWERP</v>
          </cell>
          <cell r="F318">
            <v>20</v>
          </cell>
          <cell r="G318">
            <v>300</v>
          </cell>
          <cell r="H318" t="str">
            <v>not included</v>
          </cell>
          <cell r="I318" t="str">
            <v>EUR</v>
          </cell>
          <cell r="J318">
            <v>281</v>
          </cell>
          <cell r="K318">
            <v>581</v>
          </cell>
          <cell r="L318">
            <v>15</v>
          </cell>
          <cell r="M318">
            <v>45382</v>
          </cell>
          <cell r="N318">
            <v>0</v>
          </cell>
          <cell r="O318"/>
          <cell r="P318"/>
          <cell r="Q318" t="str">
            <v>84398863 / MR COCOAS 4</v>
          </cell>
        </row>
        <row r="319">
          <cell r="A319" t="str">
            <v>HAPAG</v>
          </cell>
          <cell r="B319" t="str">
            <v>FREETOWNBARCELONA40</v>
          </cell>
          <cell r="C319" t="str">
            <v>SLE</v>
          </cell>
          <cell r="D319" t="str">
            <v>FREETOWN</v>
          </cell>
          <cell r="E319" t="str">
            <v>BARCELONA</v>
          </cell>
          <cell r="F319">
            <v>40</v>
          </cell>
          <cell r="G319">
            <v>580</v>
          </cell>
          <cell r="H319" t="str">
            <v>not included</v>
          </cell>
          <cell r="I319" t="str">
            <v>EUR</v>
          </cell>
          <cell r="J319">
            <v>412</v>
          </cell>
          <cell r="K319">
            <v>992</v>
          </cell>
          <cell r="L319">
            <v>36</v>
          </cell>
          <cell r="M319">
            <v>45382</v>
          </cell>
          <cell r="N319">
            <v>0</v>
          </cell>
          <cell r="O319"/>
          <cell r="P319"/>
          <cell r="Q319" t="str">
            <v>84398863 / MR COCOAS 4</v>
          </cell>
        </row>
        <row r="320">
          <cell r="A320" t="str">
            <v>HAPAG</v>
          </cell>
          <cell r="B320" t="str">
            <v>FREETOWNBARCELONA20</v>
          </cell>
          <cell r="C320" t="str">
            <v>SLE</v>
          </cell>
          <cell r="D320" t="str">
            <v>FREETOWN</v>
          </cell>
          <cell r="E320" t="str">
            <v>BARCELONA</v>
          </cell>
          <cell r="F320">
            <v>20</v>
          </cell>
          <cell r="G320">
            <v>540</v>
          </cell>
          <cell r="H320" t="str">
            <v>not included</v>
          </cell>
          <cell r="I320" t="str">
            <v>EUR</v>
          </cell>
          <cell r="J320">
            <v>206</v>
          </cell>
          <cell r="K320">
            <v>746</v>
          </cell>
          <cell r="L320">
            <v>36</v>
          </cell>
          <cell r="M320">
            <v>45382</v>
          </cell>
          <cell r="N320">
            <v>0</v>
          </cell>
          <cell r="O320"/>
          <cell r="P320"/>
          <cell r="Q320" t="str">
            <v>84398863 / MR COCOAS 4</v>
          </cell>
        </row>
        <row r="321">
          <cell r="A321" t="str">
            <v>HAPAG</v>
          </cell>
          <cell r="B321" t="str">
            <v>FREETOWNBATAM40</v>
          </cell>
          <cell r="C321" t="str">
            <v>SLE</v>
          </cell>
          <cell r="D321" t="str">
            <v>FREETOWN</v>
          </cell>
          <cell r="E321" t="str">
            <v>BATAM</v>
          </cell>
          <cell r="F321">
            <v>40</v>
          </cell>
          <cell r="G321">
            <v>300</v>
          </cell>
          <cell r="H321" t="str">
            <v>not included</v>
          </cell>
          <cell r="I321" t="str">
            <v>USD</v>
          </cell>
          <cell r="J321">
            <v>752</v>
          </cell>
          <cell r="K321">
            <v>1052</v>
          </cell>
          <cell r="L321">
            <v>47</v>
          </cell>
          <cell r="M321">
            <v>45382</v>
          </cell>
          <cell r="N321">
            <v>0</v>
          </cell>
          <cell r="O321"/>
          <cell r="P321"/>
          <cell r="Q321" t="str">
            <v>84398863 / MR COCOAS 4</v>
          </cell>
        </row>
        <row r="322">
          <cell r="A322" t="str">
            <v>HAPAG</v>
          </cell>
          <cell r="B322" t="str">
            <v>FREETOWNBATAM20</v>
          </cell>
          <cell r="C322" t="str">
            <v>SLE</v>
          </cell>
          <cell r="D322" t="str">
            <v>FREETOWN</v>
          </cell>
          <cell r="E322" t="str">
            <v>BATAM</v>
          </cell>
          <cell r="F322">
            <v>20</v>
          </cell>
          <cell r="G322">
            <v>500</v>
          </cell>
          <cell r="H322" t="str">
            <v>not included</v>
          </cell>
          <cell r="I322" t="str">
            <v>USD</v>
          </cell>
          <cell r="J322">
            <v>376</v>
          </cell>
          <cell r="K322">
            <v>876</v>
          </cell>
          <cell r="L322">
            <v>47</v>
          </cell>
          <cell r="M322">
            <v>45382</v>
          </cell>
          <cell r="N322">
            <v>0</v>
          </cell>
          <cell r="O322"/>
          <cell r="P322"/>
          <cell r="Q322" t="str">
            <v>84398863 / MR COCOAS 4</v>
          </cell>
        </row>
        <row r="323">
          <cell r="A323" t="str">
            <v>HAPAG</v>
          </cell>
          <cell r="B323" t="str">
            <v>FREETOWNGENOA40</v>
          </cell>
          <cell r="C323" t="str">
            <v>SLE</v>
          </cell>
          <cell r="D323" t="str">
            <v>FREETOWN</v>
          </cell>
          <cell r="E323" t="str">
            <v>GENOA</v>
          </cell>
          <cell r="F323">
            <v>40</v>
          </cell>
          <cell r="G323">
            <v>500</v>
          </cell>
          <cell r="H323" t="str">
            <v>not included</v>
          </cell>
          <cell r="I323" t="str">
            <v>EUR</v>
          </cell>
          <cell r="J323">
            <v>412</v>
          </cell>
          <cell r="K323">
            <v>912</v>
          </cell>
          <cell r="L323">
            <v>32</v>
          </cell>
          <cell r="M323">
            <v>45382</v>
          </cell>
          <cell r="N323">
            <v>0</v>
          </cell>
          <cell r="O323"/>
          <cell r="P323"/>
          <cell r="Q323" t="str">
            <v>84398863 / MR COCOAS 4</v>
          </cell>
        </row>
        <row r="324">
          <cell r="A324" t="str">
            <v>HAPAG</v>
          </cell>
          <cell r="B324" t="str">
            <v>FREETOWNGENOA20</v>
          </cell>
          <cell r="C324" t="str">
            <v>SLE</v>
          </cell>
          <cell r="D324" t="str">
            <v>FREETOWN</v>
          </cell>
          <cell r="E324" t="str">
            <v>GENOA</v>
          </cell>
          <cell r="F324">
            <v>20</v>
          </cell>
          <cell r="G324">
            <v>450</v>
          </cell>
          <cell r="H324" t="str">
            <v>not included</v>
          </cell>
          <cell r="I324" t="str">
            <v>EUR</v>
          </cell>
          <cell r="J324">
            <v>0</v>
          </cell>
          <cell r="K324">
            <v>450</v>
          </cell>
          <cell r="L324">
            <v>32</v>
          </cell>
          <cell r="M324">
            <v>45382</v>
          </cell>
          <cell r="N324">
            <v>0</v>
          </cell>
          <cell r="O324"/>
          <cell r="P324"/>
          <cell r="Q324" t="str">
            <v>84398863 / MR COCOAS 4</v>
          </cell>
        </row>
        <row r="325">
          <cell r="A325" t="str">
            <v>HAPAG</v>
          </cell>
          <cell r="B325" t="str">
            <v>FREETOWNHAMBURG20</v>
          </cell>
          <cell r="C325" t="str">
            <v>SLE</v>
          </cell>
          <cell r="D325" t="str">
            <v>FREETOWN</v>
          </cell>
          <cell r="E325" t="str">
            <v>HAMBURG</v>
          </cell>
          <cell r="F325">
            <v>20</v>
          </cell>
          <cell r="G325">
            <v>515</v>
          </cell>
          <cell r="H325" t="str">
            <v>not included</v>
          </cell>
          <cell r="I325" t="str">
            <v>EUR</v>
          </cell>
          <cell r="J325">
            <v>306</v>
          </cell>
          <cell r="K325">
            <v>821</v>
          </cell>
          <cell r="L325">
            <v>23</v>
          </cell>
          <cell r="M325">
            <v>45382</v>
          </cell>
          <cell r="N325">
            <v>0</v>
          </cell>
          <cell r="O325"/>
          <cell r="P325"/>
          <cell r="Q325" t="str">
            <v>84398863 / MR COCOAS 4</v>
          </cell>
        </row>
        <row r="326">
          <cell r="A326" t="str">
            <v>HAPAG</v>
          </cell>
          <cell r="B326" t="str">
            <v>FREETOWNHAMBURG40</v>
          </cell>
          <cell r="C326" t="str">
            <v>SLE</v>
          </cell>
          <cell r="D326" t="str">
            <v>FREETOWN</v>
          </cell>
          <cell r="E326" t="str">
            <v>HAMBURG</v>
          </cell>
          <cell r="F326">
            <v>40</v>
          </cell>
          <cell r="G326">
            <v>350</v>
          </cell>
          <cell r="H326" t="str">
            <v>not included</v>
          </cell>
          <cell r="I326" t="str">
            <v>EUR</v>
          </cell>
          <cell r="J326">
            <v>512</v>
          </cell>
          <cell r="K326">
            <v>862</v>
          </cell>
          <cell r="L326">
            <v>23</v>
          </cell>
          <cell r="M326">
            <v>45382</v>
          </cell>
          <cell r="N326">
            <v>0</v>
          </cell>
          <cell r="O326"/>
          <cell r="P326"/>
          <cell r="Q326" t="str">
            <v>84398863 / MR COCOAS 4</v>
          </cell>
        </row>
        <row r="327">
          <cell r="A327" t="str">
            <v>HAPAG</v>
          </cell>
          <cell r="B327" t="str">
            <v>FREETOWNJAKARTA20</v>
          </cell>
          <cell r="C327" t="str">
            <v>SLE</v>
          </cell>
          <cell r="D327" t="str">
            <v>FREETOWN</v>
          </cell>
          <cell r="E327" t="str">
            <v>JAKARTA</v>
          </cell>
          <cell r="F327">
            <v>20</v>
          </cell>
          <cell r="G327">
            <v>550</v>
          </cell>
          <cell r="H327" t="str">
            <v>not included</v>
          </cell>
          <cell r="I327" t="str">
            <v>USD</v>
          </cell>
          <cell r="J327">
            <v>376</v>
          </cell>
          <cell r="K327">
            <v>926</v>
          </cell>
          <cell r="L327">
            <v>46</v>
          </cell>
          <cell r="M327">
            <v>45382</v>
          </cell>
          <cell r="N327">
            <v>0</v>
          </cell>
          <cell r="O327"/>
          <cell r="P327"/>
          <cell r="Q327" t="str">
            <v>84398863 / MR COCOAS 4</v>
          </cell>
        </row>
        <row r="328">
          <cell r="A328" t="str">
            <v>HAPAG</v>
          </cell>
          <cell r="B328" t="str">
            <v>FREETOWNJAKARTA40</v>
          </cell>
          <cell r="C328" t="str">
            <v>SLE</v>
          </cell>
          <cell r="D328" t="str">
            <v>FREETOWN</v>
          </cell>
          <cell r="E328" t="str">
            <v>JAKARTA</v>
          </cell>
          <cell r="F328">
            <v>40</v>
          </cell>
          <cell r="G328">
            <v>400</v>
          </cell>
          <cell r="H328" t="str">
            <v>not included</v>
          </cell>
          <cell r="I328" t="str">
            <v>USD</v>
          </cell>
          <cell r="J328">
            <v>752</v>
          </cell>
          <cell r="K328">
            <v>1152</v>
          </cell>
          <cell r="L328">
            <v>46</v>
          </cell>
          <cell r="M328">
            <v>45382</v>
          </cell>
          <cell r="N328">
            <v>0</v>
          </cell>
          <cell r="O328"/>
          <cell r="P328"/>
          <cell r="Q328" t="str">
            <v>84398863 / MR COCOAS 4</v>
          </cell>
        </row>
        <row r="329">
          <cell r="A329" t="str">
            <v>HAPAG</v>
          </cell>
          <cell r="B329" t="str">
            <v>FREETOWNMONTREAL40</v>
          </cell>
          <cell r="C329" t="str">
            <v>SLE</v>
          </cell>
          <cell r="D329" t="str">
            <v>FREETOWN</v>
          </cell>
          <cell r="E329" t="str">
            <v>MONTREAL</v>
          </cell>
          <cell r="F329">
            <v>40</v>
          </cell>
          <cell r="G329">
            <v>1400</v>
          </cell>
          <cell r="H329" t="str">
            <v>not included</v>
          </cell>
          <cell r="I329" t="str">
            <v>USD</v>
          </cell>
          <cell r="J329">
            <v>1374</v>
          </cell>
          <cell r="K329">
            <v>2774</v>
          </cell>
          <cell r="L329">
            <v>42</v>
          </cell>
          <cell r="M329">
            <v>45382</v>
          </cell>
          <cell r="N329">
            <v>0</v>
          </cell>
          <cell r="O329"/>
          <cell r="P329"/>
          <cell r="Q329" t="str">
            <v>84422284 / MR COCOAS 4</v>
          </cell>
        </row>
        <row r="330">
          <cell r="A330" t="str">
            <v>HAPAG</v>
          </cell>
          <cell r="B330" t="str">
            <v>FREETOWNMONTREAL20</v>
          </cell>
          <cell r="C330" t="str">
            <v>SLE</v>
          </cell>
          <cell r="D330" t="str">
            <v>FREETOWN</v>
          </cell>
          <cell r="E330" t="str">
            <v>MONTREAL</v>
          </cell>
          <cell r="F330">
            <v>20</v>
          </cell>
          <cell r="G330">
            <v>1500</v>
          </cell>
          <cell r="H330" t="str">
            <v>not included</v>
          </cell>
          <cell r="I330" t="str">
            <v>USD</v>
          </cell>
          <cell r="J330">
            <v>687</v>
          </cell>
          <cell r="K330">
            <v>2187</v>
          </cell>
          <cell r="L330">
            <v>42</v>
          </cell>
          <cell r="M330">
            <v>45382</v>
          </cell>
          <cell r="N330">
            <v>0</v>
          </cell>
          <cell r="O330"/>
          <cell r="P330"/>
          <cell r="Q330" t="str">
            <v>84422284 / MR COCOAS 4</v>
          </cell>
        </row>
        <row r="331">
          <cell r="A331" t="str">
            <v>HAPAG</v>
          </cell>
          <cell r="B331" t="str">
            <v>FREETOWNPASIR GUDANG40</v>
          </cell>
          <cell r="C331" t="str">
            <v>SLE</v>
          </cell>
          <cell r="D331" t="str">
            <v>FREETOWN</v>
          </cell>
          <cell r="E331" t="str">
            <v>PASIR GUDANG</v>
          </cell>
          <cell r="F331">
            <v>40</v>
          </cell>
          <cell r="G331">
            <v>380</v>
          </cell>
          <cell r="H331" t="str">
            <v>not included</v>
          </cell>
          <cell r="I331" t="str">
            <v>USD</v>
          </cell>
          <cell r="J331">
            <v>752</v>
          </cell>
          <cell r="K331">
            <v>1132</v>
          </cell>
          <cell r="L331">
            <v>47</v>
          </cell>
          <cell r="M331">
            <v>45382</v>
          </cell>
          <cell r="N331">
            <v>0</v>
          </cell>
          <cell r="O331"/>
          <cell r="P331"/>
          <cell r="Q331" t="str">
            <v>84398863 / MR COCOAS 4</v>
          </cell>
        </row>
        <row r="332">
          <cell r="A332" t="str">
            <v>HAPAG</v>
          </cell>
          <cell r="B332" t="str">
            <v>FREETOWNPASIR GUDANG20</v>
          </cell>
          <cell r="C332" t="str">
            <v>SLE</v>
          </cell>
          <cell r="D332" t="str">
            <v>FREETOWN</v>
          </cell>
          <cell r="E332" t="str">
            <v>PASIR GUDANG</v>
          </cell>
          <cell r="F332">
            <v>20</v>
          </cell>
          <cell r="G332">
            <v>500</v>
          </cell>
          <cell r="H332" t="str">
            <v>not included</v>
          </cell>
          <cell r="I332" t="str">
            <v>USD</v>
          </cell>
          <cell r="J332">
            <v>376</v>
          </cell>
          <cell r="K332">
            <v>876</v>
          </cell>
          <cell r="L332">
            <v>47</v>
          </cell>
          <cell r="M332">
            <v>45382</v>
          </cell>
          <cell r="N332">
            <v>0</v>
          </cell>
          <cell r="O332"/>
          <cell r="P332"/>
          <cell r="Q332" t="str">
            <v>84398863 / MR COCOAS 4</v>
          </cell>
        </row>
        <row r="333">
          <cell r="A333" t="str">
            <v>HAPAG</v>
          </cell>
          <cell r="B333" t="str">
            <v>FREETOWNPORT KLANG40</v>
          </cell>
          <cell r="C333" t="str">
            <v>SLE</v>
          </cell>
          <cell r="D333" t="str">
            <v>FREETOWN</v>
          </cell>
          <cell r="E333" t="str">
            <v>PORT KLANG</v>
          </cell>
          <cell r="F333">
            <v>40</v>
          </cell>
          <cell r="G333">
            <v>400</v>
          </cell>
          <cell r="H333" t="str">
            <v>not included</v>
          </cell>
          <cell r="I333" t="str">
            <v>USD</v>
          </cell>
          <cell r="J333">
            <v>752</v>
          </cell>
          <cell r="K333">
            <v>1152</v>
          </cell>
          <cell r="L333">
            <v>48</v>
          </cell>
          <cell r="M333">
            <v>45382</v>
          </cell>
          <cell r="N333">
            <v>0</v>
          </cell>
          <cell r="O333"/>
          <cell r="P333"/>
          <cell r="Q333" t="str">
            <v>84398863 / MR COCOAS 4</v>
          </cell>
        </row>
        <row r="334">
          <cell r="A334" t="str">
            <v>HAPAG</v>
          </cell>
          <cell r="B334" t="str">
            <v>FREETOWNPORT KLANG20</v>
          </cell>
          <cell r="C334" t="str">
            <v>SLE</v>
          </cell>
          <cell r="D334" t="str">
            <v>FREETOWN</v>
          </cell>
          <cell r="E334" t="str">
            <v>PORT KLANG</v>
          </cell>
          <cell r="F334">
            <v>20</v>
          </cell>
          <cell r="G334">
            <v>600</v>
          </cell>
          <cell r="H334" t="str">
            <v>not included</v>
          </cell>
          <cell r="I334" t="str">
            <v>USD</v>
          </cell>
          <cell r="J334">
            <v>376</v>
          </cell>
          <cell r="K334">
            <v>976</v>
          </cell>
          <cell r="L334">
            <v>48</v>
          </cell>
          <cell r="M334">
            <v>45382</v>
          </cell>
          <cell r="N334">
            <v>0</v>
          </cell>
          <cell r="O334"/>
          <cell r="P334"/>
          <cell r="Q334" t="str">
            <v>84398863 / MR COCOAS 4</v>
          </cell>
        </row>
        <row r="335">
          <cell r="A335" t="str">
            <v>HAPAG</v>
          </cell>
          <cell r="B335" t="str">
            <v>FREETOWNPTP40</v>
          </cell>
          <cell r="C335" t="str">
            <v>SLE</v>
          </cell>
          <cell r="D335" t="str">
            <v>FREETOWN</v>
          </cell>
          <cell r="E335" t="str">
            <v>PTP</v>
          </cell>
          <cell r="F335">
            <v>40</v>
          </cell>
          <cell r="G335">
            <v>380</v>
          </cell>
          <cell r="H335" t="str">
            <v>not included</v>
          </cell>
          <cell r="I335" t="str">
            <v>USD</v>
          </cell>
          <cell r="J335">
            <v>752</v>
          </cell>
          <cell r="K335">
            <v>1132</v>
          </cell>
          <cell r="L335">
            <v>53</v>
          </cell>
          <cell r="M335">
            <v>45382</v>
          </cell>
          <cell r="N335">
            <v>0</v>
          </cell>
          <cell r="O335"/>
          <cell r="P335"/>
          <cell r="Q335" t="str">
            <v>84398863 / MR COCOAS 4</v>
          </cell>
        </row>
        <row r="336">
          <cell r="A336" t="str">
            <v>HAPAG</v>
          </cell>
          <cell r="B336" t="str">
            <v>FREETOWNPTP40</v>
          </cell>
          <cell r="C336" t="str">
            <v>SLE</v>
          </cell>
          <cell r="D336" t="str">
            <v>FREETOWN</v>
          </cell>
          <cell r="E336" t="str">
            <v>PTP</v>
          </cell>
          <cell r="F336">
            <v>40</v>
          </cell>
          <cell r="G336">
            <v>380</v>
          </cell>
          <cell r="H336" t="str">
            <v>not included</v>
          </cell>
          <cell r="I336" t="str">
            <v>USD</v>
          </cell>
          <cell r="J336">
            <v>752</v>
          </cell>
          <cell r="K336">
            <v>1132</v>
          </cell>
          <cell r="L336">
            <v>53</v>
          </cell>
          <cell r="M336">
            <v>45382</v>
          </cell>
          <cell r="N336">
            <v>0</v>
          </cell>
          <cell r="O336"/>
          <cell r="P336"/>
          <cell r="Q336" t="str">
            <v>84398863 / MR COCOAS 4</v>
          </cell>
        </row>
        <row r="337">
          <cell r="A337" t="str">
            <v>HAPAG</v>
          </cell>
          <cell r="B337" t="str">
            <v>FREETOWNROTTERDAM20</v>
          </cell>
          <cell r="C337" t="str">
            <v>SLE</v>
          </cell>
          <cell r="D337" t="str">
            <v>FREETOWN</v>
          </cell>
          <cell r="E337" t="str">
            <v>ROTTERDAM</v>
          </cell>
          <cell r="F337">
            <v>20</v>
          </cell>
          <cell r="G337">
            <v>440</v>
          </cell>
          <cell r="H337" t="str">
            <v>not included</v>
          </cell>
          <cell r="I337" t="str">
            <v>EUR</v>
          </cell>
          <cell r="J337">
            <v>206</v>
          </cell>
          <cell r="K337">
            <v>646</v>
          </cell>
          <cell r="L337">
            <v>50</v>
          </cell>
          <cell r="M337">
            <v>45382</v>
          </cell>
          <cell r="N337">
            <v>0</v>
          </cell>
          <cell r="O337"/>
          <cell r="P337"/>
          <cell r="Q337" t="str">
            <v>84398863 / MR COCOAS 4</v>
          </cell>
        </row>
        <row r="338">
          <cell r="A338" t="str">
            <v>HAPAG</v>
          </cell>
          <cell r="B338" t="str">
            <v>FREETOWNROTTERDAM40</v>
          </cell>
          <cell r="C338" t="str">
            <v>SLE</v>
          </cell>
          <cell r="D338" t="str">
            <v>FREETOWN</v>
          </cell>
          <cell r="E338" t="str">
            <v>ROTTERDAM</v>
          </cell>
          <cell r="F338">
            <v>40</v>
          </cell>
          <cell r="G338">
            <v>400</v>
          </cell>
          <cell r="H338" t="str">
            <v>not included</v>
          </cell>
          <cell r="I338" t="str">
            <v>EUR</v>
          </cell>
          <cell r="J338">
            <v>412</v>
          </cell>
          <cell r="K338">
            <v>812</v>
          </cell>
          <cell r="L338">
            <v>50</v>
          </cell>
          <cell r="M338">
            <v>45382</v>
          </cell>
          <cell r="N338">
            <v>0</v>
          </cell>
          <cell r="O338"/>
          <cell r="P338"/>
          <cell r="Q338" t="str">
            <v>84398863 / MR COCOAS 4</v>
          </cell>
        </row>
        <row r="339">
          <cell r="A339" t="str">
            <v>HAPAG</v>
          </cell>
          <cell r="B339" t="str">
            <v>FREETOWNSURABAYA20</v>
          </cell>
          <cell r="C339" t="str">
            <v>SLE</v>
          </cell>
          <cell r="D339" t="str">
            <v>FREETOWN</v>
          </cell>
          <cell r="E339" t="str">
            <v>SURABAYA</v>
          </cell>
          <cell r="F339">
            <v>20</v>
          </cell>
          <cell r="G339">
            <v>500</v>
          </cell>
          <cell r="H339" t="str">
            <v>not included</v>
          </cell>
          <cell r="I339" t="str">
            <v>USD</v>
          </cell>
          <cell r="J339">
            <v>376</v>
          </cell>
          <cell r="K339">
            <v>876</v>
          </cell>
          <cell r="L339">
            <v>34</v>
          </cell>
          <cell r="M339">
            <v>45382</v>
          </cell>
          <cell r="N339">
            <v>0</v>
          </cell>
          <cell r="O339"/>
          <cell r="P339"/>
          <cell r="Q339" t="str">
            <v>84398863 / MR COCOAS 4</v>
          </cell>
        </row>
        <row r="340">
          <cell r="A340" t="str">
            <v>HAPAG</v>
          </cell>
          <cell r="B340" t="str">
            <v>FREETOWNSURABAYA40</v>
          </cell>
          <cell r="C340" t="str">
            <v>SLE</v>
          </cell>
          <cell r="D340" t="str">
            <v>FREETOWN</v>
          </cell>
          <cell r="E340" t="str">
            <v>SURABAYA</v>
          </cell>
          <cell r="F340">
            <v>40</v>
          </cell>
          <cell r="G340">
            <v>500</v>
          </cell>
          <cell r="H340" t="str">
            <v>not included</v>
          </cell>
          <cell r="I340" t="str">
            <v>USD</v>
          </cell>
          <cell r="J340">
            <v>752</v>
          </cell>
          <cell r="K340">
            <v>1252</v>
          </cell>
          <cell r="L340">
            <v>34</v>
          </cell>
          <cell r="M340">
            <v>45382</v>
          </cell>
          <cell r="N340">
            <v>0</v>
          </cell>
          <cell r="O340"/>
          <cell r="P340"/>
          <cell r="Q340" t="str">
            <v>84398863 / MR COCOAS 4</v>
          </cell>
        </row>
        <row r="341">
          <cell r="A341" t="str">
            <v>HAPAG</v>
          </cell>
          <cell r="B341" t="str">
            <v>FREETOWNVALENCIA40</v>
          </cell>
          <cell r="C341" t="str">
            <v>SLE</v>
          </cell>
          <cell r="D341" t="str">
            <v>FREETOWN</v>
          </cell>
          <cell r="E341" t="str">
            <v>VALENCIA</v>
          </cell>
          <cell r="F341">
            <v>40</v>
          </cell>
          <cell r="G341">
            <v>530</v>
          </cell>
          <cell r="H341" t="str">
            <v>not included</v>
          </cell>
          <cell r="I341" t="str">
            <v>EUR</v>
          </cell>
          <cell r="J341">
            <v>412</v>
          </cell>
          <cell r="K341">
            <v>942</v>
          </cell>
          <cell r="L341">
            <v>43</v>
          </cell>
          <cell r="M341">
            <v>45382</v>
          </cell>
          <cell r="N341">
            <v>0</v>
          </cell>
          <cell r="O341"/>
          <cell r="P341"/>
          <cell r="Q341" t="str">
            <v>84398863 / MR COCOAS 4</v>
          </cell>
        </row>
        <row r="342">
          <cell r="A342" t="str">
            <v>HAPAG</v>
          </cell>
          <cell r="B342" t="str">
            <v>FREETOWNVALENCIA20</v>
          </cell>
          <cell r="C342" t="str">
            <v>SLE</v>
          </cell>
          <cell r="D342" t="str">
            <v>FREETOWN</v>
          </cell>
          <cell r="E342" t="str">
            <v>VALENCIA</v>
          </cell>
          <cell r="F342">
            <v>20</v>
          </cell>
          <cell r="G342">
            <v>530</v>
          </cell>
          <cell r="H342" t="str">
            <v>not included</v>
          </cell>
          <cell r="I342" t="str">
            <v>EUR</v>
          </cell>
          <cell r="J342">
            <v>206</v>
          </cell>
          <cell r="K342">
            <v>736</v>
          </cell>
          <cell r="L342">
            <v>43</v>
          </cell>
          <cell r="M342">
            <v>45382</v>
          </cell>
          <cell r="N342">
            <v>0</v>
          </cell>
          <cell r="O342"/>
          <cell r="P342"/>
          <cell r="Q342" t="str">
            <v>84398863 / MR COCOAS 4</v>
          </cell>
        </row>
        <row r="343">
          <cell r="A343" t="str">
            <v>HAPAG</v>
          </cell>
          <cell r="B343" t="str">
            <v>KRIBIAmbarli20</v>
          </cell>
          <cell r="C343" t="str">
            <v>CAM</v>
          </cell>
          <cell r="D343" t="str">
            <v>KRIBI</v>
          </cell>
          <cell r="E343" t="str">
            <v>Ambarli</v>
          </cell>
          <cell r="F343">
            <v>20</v>
          </cell>
          <cell r="G343">
            <v>475</v>
          </cell>
          <cell r="H343" t="str">
            <v>not included</v>
          </cell>
          <cell r="I343" t="str">
            <v>USD</v>
          </cell>
          <cell r="J343">
            <v>0</v>
          </cell>
          <cell r="K343">
            <v>475</v>
          </cell>
          <cell r="L343">
            <v>34</v>
          </cell>
          <cell r="M343">
            <v>45382</v>
          </cell>
          <cell r="N343">
            <v>0</v>
          </cell>
          <cell r="O343"/>
          <cell r="P343"/>
          <cell r="Q343" t="str">
            <v>84398863 / MR COCOAS 4</v>
          </cell>
        </row>
        <row r="344">
          <cell r="A344" t="str">
            <v>HAPAG</v>
          </cell>
          <cell r="B344" t="str">
            <v>KRIBIAmbarli40</v>
          </cell>
          <cell r="C344" t="str">
            <v>CAM</v>
          </cell>
          <cell r="D344" t="str">
            <v>KRIBI</v>
          </cell>
          <cell r="E344" t="str">
            <v>Ambarli</v>
          </cell>
          <cell r="F344">
            <v>40</v>
          </cell>
          <cell r="G344">
            <v>500</v>
          </cell>
          <cell r="H344" t="str">
            <v>not included</v>
          </cell>
          <cell r="I344" t="str">
            <v>USD</v>
          </cell>
          <cell r="J344">
            <v>0</v>
          </cell>
          <cell r="K344">
            <v>500</v>
          </cell>
          <cell r="L344">
            <v>33</v>
          </cell>
          <cell r="M344">
            <v>45382</v>
          </cell>
          <cell r="N344">
            <v>0</v>
          </cell>
          <cell r="O344"/>
          <cell r="P344"/>
          <cell r="Q344" t="str">
            <v>84398863 / MR COCOAS 4</v>
          </cell>
        </row>
        <row r="345">
          <cell r="A345" t="str">
            <v>HAPAG</v>
          </cell>
          <cell r="B345" t="str">
            <v>KRIBIAMSTERDAM20</v>
          </cell>
          <cell r="C345" t="str">
            <v>CAM</v>
          </cell>
          <cell r="D345" t="str">
            <v>KRIBI</v>
          </cell>
          <cell r="E345" t="str">
            <v>AMSTERDAM</v>
          </cell>
          <cell r="F345">
            <v>20</v>
          </cell>
          <cell r="G345">
            <v>500</v>
          </cell>
          <cell r="H345" t="str">
            <v>not included</v>
          </cell>
          <cell r="I345" t="str">
            <v>EUR</v>
          </cell>
          <cell r="J345">
            <v>206</v>
          </cell>
          <cell r="K345">
            <v>706</v>
          </cell>
          <cell r="L345">
            <v>21</v>
          </cell>
          <cell r="M345">
            <v>45382</v>
          </cell>
          <cell r="N345">
            <v>0</v>
          </cell>
          <cell r="O345"/>
          <cell r="P345"/>
          <cell r="Q345" t="str">
            <v>84398863 / MR COCOAS 4</v>
          </cell>
        </row>
        <row r="346">
          <cell r="A346" t="str">
            <v>HAPAG</v>
          </cell>
          <cell r="B346" t="str">
            <v>KRIBIAMSTERDAM40</v>
          </cell>
          <cell r="C346" t="str">
            <v>CAM</v>
          </cell>
          <cell r="D346" t="str">
            <v>KRIBI</v>
          </cell>
          <cell r="E346" t="str">
            <v>AMSTERDAM</v>
          </cell>
          <cell r="F346">
            <v>40</v>
          </cell>
          <cell r="G346">
            <v>700</v>
          </cell>
          <cell r="H346" t="str">
            <v>not included</v>
          </cell>
          <cell r="I346" t="str">
            <v>EUR</v>
          </cell>
          <cell r="J346">
            <v>400</v>
          </cell>
          <cell r="K346">
            <v>1100</v>
          </cell>
          <cell r="L346">
            <v>21</v>
          </cell>
          <cell r="M346">
            <v>45382</v>
          </cell>
          <cell r="N346">
            <v>0</v>
          </cell>
          <cell r="O346"/>
          <cell r="P346"/>
          <cell r="Q346" t="str">
            <v>84398863 / MR COCOAS 4</v>
          </cell>
        </row>
        <row r="347">
          <cell r="A347" t="str">
            <v>HAPAG</v>
          </cell>
          <cell r="B347" t="str">
            <v>KRIBIANTWERP20</v>
          </cell>
          <cell r="C347" t="str">
            <v>CAM</v>
          </cell>
          <cell r="D347" t="str">
            <v>KRIBI</v>
          </cell>
          <cell r="E347" t="str">
            <v>ANTWERP</v>
          </cell>
          <cell r="F347">
            <v>20</v>
          </cell>
          <cell r="G347">
            <v>200</v>
          </cell>
          <cell r="H347" t="str">
            <v>not included</v>
          </cell>
          <cell r="I347" t="str">
            <v>EUR</v>
          </cell>
          <cell r="J347">
            <v>281</v>
          </cell>
          <cell r="K347">
            <v>481</v>
          </cell>
          <cell r="L347">
            <v>18</v>
          </cell>
          <cell r="M347">
            <v>45382</v>
          </cell>
          <cell r="N347">
            <v>0</v>
          </cell>
          <cell r="O347"/>
          <cell r="P347"/>
          <cell r="Q347" t="str">
            <v>84398863 / MR COCOAS 4</v>
          </cell>
        </row>
        <row r="348">
          <cell r="A348" t="str">
            <v>HAPAG</v>
          </cell>
          <cell r="B348" t="str">
            <v>KRIBIANTWERP40</v>
          </cell>
          <cell r="C348" t="str">
            <v>CAM</v>
          </cell>
          <cell r="D348" t="str">
            <v>KRIBI</v>
          </cell>
          <cell r="E348" t="str">
            <v>ANTWERP</v>
          </cell>
          <cell r="F348">
            <v>40</v>
          </cell>
          <cell r="G348">
            <v>100</v>
          </cell>
          <cell r="H348" t="str">
            <v>not included</v>
          </cell>
          <cell r="I348" t="str">
            <v>EUR</v>
          </cell>
          <cell r="J348">
            <v>487</v>
          </cell>
          <cell r="K348">
            <v>587</v>
          </cell>
          <cell r="L348">
            <v>18</v>
          </cell>
          <cell r="M348">
            <v>45382</v>
          </cell>
          <cell r="N348">
            <v>0</v>
          </cell>
          <cell r="O348"/>
          <cell r="P348"/>
          <cell r="Q348" t="str">
            <v>84398863 / MR COCOAS 4</v>
          </cell>
        </row>
        <row r="349">
          <cell r="A349" t="str">
            <v>HAPAG</v>
          </cell>
          <cell r="B349" t="str">
            <v>KRIBIBARCELONA20</v>
          </cell>
          <cell r="C349" t="str">
            <v>CAM</v>
          </cell>
          <cell r="D349" t="str">
            <v>KRIBI</v>
          </cell>
          <cell r="E349" t="str">
            <v>BARCELONA</v>
          </cell>
          <cell r="F349">
            <v>20</v>
          </cell>
          <cell r="G349">
            <v>1300</v>
          </cell>
          <cell r="H349" t="str">
            <v>not included</v>
          </cell>
          <cell r="I349" t="str">
            <v>EUR</v>
          </cell>
          <cell r="J349">
            <v>206</v>
          </cell>
          <cell r="K349">
            <v>1506</v>
          </cell>
          <cell r="L349">
            <v>22</v>
          </cell>
          <cell r="M349">
            <v>45382</v>
          </cell>
          <cell r="N349">
            <v>0</v>
          </cell>
          <cell r="O349"/>
          <cell r="P349"/>
          <cell r="Q349" t="str">
            <v>84398863 / MR COCOAS 4</v>
          </cell>
        </row>
        <row r="350">
          <cell r="A350" t="str">
            <v>HAPAG</v>
          </cell>
          <cell r="B350" t="str">
            <v>KRIBIBARCELONA40</v>
          </cell>
          <cell r="C350" t="str">
            <v>CAM</v>
          </cell>
          <cell r="D350" t="str">
            <v>KRIBI</v>
          </cell>
          <cell r="E350" t="str">
            <v>BARCELONA</v>
          </cell>
          <cell r="F350">
            <v>40</v>
          </cell>
          <cell r="G350">
            <v>2600</v>
          </cell>
          <cell r="H350" t="str">
            <v>not included</v>
          </cell>
          <cell r="I350" t="str">
            <v>EUR</v>
          </cell>
          <cell r="J350">
            <v>412</v>
          </cell>
          <cell r="K350">
            <v>3012</v>
          </cell>
          <cell r="L350">
            <v>22</v>
          </cell>
          <cell r="M350">
            <v>45382</v>
          </cell>
          <cell r="N350">
            <v>0</v>
          </cell>
          <cell r="O350"/>
          <cell r="P350"/>
          <cell r="Q350" t="str">
            <v>84398863 / MR COCOAS 4</v>
          </cell>
        </row>
        <row r="351">
          <cell r="A351" t="str">
            <v>HAPAG</v>
          </cell>
          <cell r="B351" t="str">
            <v>KRIBIBATAM20</v>
          </cell>
          <cell r="C351" t="str">
            <v>CAM</v>
          </cell>
          <cell r="D351" t="str">
            <v>KRIBI</v>
          </cell>
          <cell r="E351" t="str">
            <v>BATAM</v>
          </cell>
          <cell r="F351">
            <v>20</v>
          </cell>
          <cell r="G351">
            <v>770</v>
          </cell>
          <cell r="H351" t="str">
            <v>not included</v>
          </cell>
          <cell r="I351" t="str">
            <v>USD</v>
          </cell>
          <cell r="J351">
            <v>376</v>
          </cell>
          <cell r="K351">
            <v>1146</v>
          </cell>
          <cell r="L351">
            <v>44</v>
          </cell>
          <cell r="M351">
            <v>45382</v>
          </cell>
          <cell r="N351">
            <v>0</v>
          </cell>
          <cell r="O351"/>
          <cell r="P351"/>
          <cell r="Q351" t="str">
            <v>84398863 / MR COCOAS 4</v>
          </cell>
        </row>
        <row r="352">
          <cell r="A352" t="str">
            <v>HAPAG</v>
          </cell>
          <cell r="B352" t="str">
            <v>KRIBIBATAM40</v>
          </cell>
          <cell r="C352" t="str">
            <v>CAM</v>
          </cell>
          <cell r="D352" t="str">
            <v>KRIBI</v>
          </cell>
          <cell r="E352" t="str">
            <v>BATAM</v>
          </cell>
          <cell r="F352">
            <v>40</v>
          </cell>
          <cell r="G352">
            <v>880</v>
          </cell>
          <cell r="H352" t="str">
            <v>not included</v>
          </cell>
          <cell r="I352" t="str">
            <v>USD</v>
          </cell>
          <cell r="J352">
            <v>752</v>
          </cell>
          <cell r="K352">
            <v>1632</v>
          </cell>
          <cell r="L352">
            <v>44</v>
          </cell>
          <cell r="M352">
            <v>45382</v>
          </cell>
          <cell r="N352">
            <v>0</v>
          </cell>
          <cell r="O352"/>
          <cell r="P352"/>
          <cell r="Q352" t="str">
            <v>84398863 / MR COCOAS 4</v>
          </cell>
        </row>
        <row r="353">
          <cell r="A353" t="str">
            <v>HAPAG</v>
          </cell>
          <cell r="B353" t="str">
            <v>KRIBIGENOA20</v>
          </cell>
          <cell r="C353" t="str">
            <v>CAM</v>
          </cell>
          <cell r="D353" t="str">
            <v>KRIBI</v>
          </cell>
          <cell r="E353" t="str">
            <v>GENOA</v>
          </cell>
          <cell r="F353">
            <v>20</v>
          </cell>
          <cell r="G353">
            <v>1300</v>
          </cell>
          <cell r="H353" t="str">
            <v>not included</v>
          </cell>
          <cell r="I353" t="str">
            <v>EUR</v>
          </cell>
          <cell r="J353">
            <v>206</v>
          </cell>
          <cell r="K353">
            <v>1506</v>
          </cell>
          <cell r="L353">
            <v>18</v>
          </cell>
          <cell r="M353">
            <v>45382</v>
          </cell>
          <cell r="N353">
            <v>0</v>
          </cell>
          <cell r="O353"/>
          <cell r="P353"/>
          <cell r="Q353" t="str">
            <v>84398863 / MR COCOAS 4</v>
          </cell>
        </row>
        <row r="354">
          <cell r="A354" t="str">
            <v>HAPAG</v>
          </cell>
          <cell r="B354" t="str">
            <v>KRIBIGENOA40</v>
          </cell>
          <cell r="C354" t="str">
            <v>CAM</v>
          </cell>
          <cell r="D354" t="str">
            <v>KRIBI</v>
          </cell>
          <cell r="E354" t="str">
            <v>GENOA</v>
          </cell>
          <cell r="F354">
            <v>40</v>
          </cell>
          <cell r="G354">
            <v>2500</v>
          </cell>
          <cell r="H354" t="str">
            <v>not included</v>
          </cell>
          <cell r="I354" t="str">
            <v>EUR</v>
          </cell>
          <cell r="J354">
            <v>412</v>
          </cell>
          <cell r="K354">
            <v>2912</v>
          </cell>
          <cell r="L354">
            <v>18</v>
          </cell>
          <cell r="M354">
            <v>45382</v>
          </cell>
          <cell r="N354">
            <v>0</v>
          </cell>
          <cell r="O354"/>
          <cell r="P354"/>
          <cell r="Q354" t="str">
            <v>84398863 / MR COCOAS 4</v>
          </cell>
        </row>
        <row r="355">
          <cell r="A355" t="str">
            <v>HAPAG</v>
          </cell>
          <cell r="B355" t="str">
            <v>KRIBIHAMBURG20</v>
          </cell>
          <cell r="C355" t="str">
            <v>CAM</v>
          </cell>
          <cell r="D355" t="str">
            <v>KRIBI</v>
          </cell>
          <cell r="E355" t="str">
            <v>HAMBURG</v>
          </cell>
          <cell r="F355">
            <v>20</v>
          </cell>
          <cell r="G355">
            <v>500</v>
          </cell>
          <cell r="H355" t="str">
            <v>not included</v>
          </cell>
          <cell r="I355" t="str">
            <v>EUR</v>
          </cell>
          <cell r="J355">
            <v>306</v>
          </cell>
          <cell r="K355">
            <v>806</v>
          </cell>
          <cell r="L355">
            <v>31</v>
          </cell>
          <cell r="M355">
            <v>45382</v>
          </cell>
          <cell r="N355">
            <v>0</v>
          </cell>
          <cell r="O355"/>
          <cell r="P355"/>
          <cell r="Q355" t="str">
            <v>84398863 / MR COCOAS 4</v>
          </cell>
        </row>
        <row r="356">
          <cell r="A356" t="str">
            <v>HAPAG</v>
          </cell>
          <cell r="B356" t="str">
            <v>KRIBIHAMBURG40</v>
          </cell>
          <cell r="C356" t="str">
            <v>CAM</v>
          </cell>
          <cell r="D356" t="str">
            <v>KRIBI</v>
          </cell>
          <cell r="E356" t="str">
            <v>HAMBURG</v>
          </cell>
          <cell r="F356">
            <v>40</v>
          </cell>
          <cell r="G356">
            <v>300</v>
          </cell>
          <cell r="H356" t="str">
            <v>not included</v>
          </cell>
          <cell r="I356" t="str">
            <v>EUR</v>
          </cell>
          <cell r="J356">
            <v>512</v>
          </cell>
          <cell r="K356">
            <v>812</v>
          </cell>
          <cell r="L356">
            <v>36</v>
          </cell>
          <cell r="M356">
            <v>45382</v>
          </cell>
          <cell r="N356">
            <v>0</v>
          </cell>
          <cell r="O356"/>
          <cell r="P356"/>
          <cell r="Q356" t="str">
            <v>84398863 / MR COCOAS 4</v>
          </cell>
        </row>
        <row r="357">
          <cell r="A357" t="str">
            <v>HAPAG</v>
          </cell>
          <cell r="B357" t="str">
            <v>KRIBIJAKARTA20</v>
          </cell>
          <cell r="C357" t="str">
            <v>CAM</v>
          </cell>
          <cell r="D357" t="str">
            <v>KRIBI</v>
          </cell>
          <cell r="E357" t="str">
            <v>JAKARTA</v>
          </cell>
          <cell r="F357">
            <v>20</v>
          </cell>
          <cell r="G357">
            <v>400</v>
          </cell>
          <cell r="H357" t="str">
            <v>not included</v>
          </cell>
          <cell r="I357" t="str">
            <v>USD</v>
          </cell>
          <cell r="J357">
            <v>376</v>
          </cell>
          <cell r="K357">
            <v>776</v>
          </cell>
          <cell r="L357">
            <v>34</v>
          </cell>
          <cell r="M357">
            <v>45382</v>
          </cell>
          <cell r="N357">
            <v>0</v>
          </cell>
          <cell r="O357"/>
          <cell r="P357"/>
          <cell r="Q357" t="str">
            <v>84398863 / MR COCOAS 4</v>
          </cell>
        </row>
        <row r="358">
          <cell r="A358" t="str">
            <v>HAPAG</v>
          </cell>
          <cell r="B358" t="str">
            <v>KRIBIJAKARTA40</v>
          </cell>
          <cell r="C358" t="str">
            <v>CAM</v>
          </cell>
          <cell r="D358" t="str">
            <v>KRIBI</v>
          </cell>
          <cell r="E358" t="str">
            <v>JAKARTA</v>
          </cell>
          <cell r="F358">
            <v>40</v>
          </cell>
          <cell r="G358">
            <v>300</v>
          </cell>
          <cell r="H358" t="str">
            <v>not included</v>
          </cell>
          <cell r="I358" t="str">
            <v>USD</v>
          </cell>
          <cell r="J358">
            <v>752</v>
          </cell>
          <cell r="K358">
            <v>1052</v>
          </cell>
          <cell r="L358">
            <v>36</v>
          </cell>
          <cell r="M358">
            <v>45382</v>
          </cell>
          <cell r="N358">
            <v>0</v>
          </cell>
          <cell r="O358"/>
          <cell r="P358"/>
          <cell r="Q358" t="str">
            <v>84398863 / MR COCOAS 4</v>
          </cell>
        </row>
        <row r="359">
          <cell r="A359" t="str">
            <v>HAPAG</v>
          </cell>
          <cell r="B359" t="str">
            <v>KRIBIMONTREAL20</v>
          </cell>
          <cell r="C359" t="str">
            <v>CAM</v>
          </cell>
          <cell r="D359" t="str">
            <v>KRIBI</v>
          </cell>
          <cell r="E359" t="str">
            <v>MONTREAL</v>
          </cell>
          <cell r="F359">
            <v>20</v>
          </cell>
          <cell r="G359">
            <v>1500</v>
          </cell>
          <cell r="H359" t="str">
            <v>not included</v>
          </cell>
          <cell r="I359" t="str">
            <v>USD</v>
          </cell>
          <cell r="J359">
            <v>687</v>
          </cell>
          <cell r="K359">
            <v>2187</v>
          </cell>
          <cell r="L359">
            <v>39</v>
          </cell>
          <cell r="M359">
            <v>45382</v>
          </cell>
          <cell r="N359">
            <v>0</v>
          </cell>
          <cell r="O359"/>
          <cell r="P359"/>
          <cell r="Q359" t="str">
            <v>84422284 / MR COCOAS 4</v>
          </cell>
        </row>
        <row r="360">
          <cell r="A360" t="str">
            <v>HAPAG</v>
          </cell>
          <cell r="B360" t="str">
            <v>KRIBIMONTREAL40</v>
          </cell>
          <cell r="C360" t="str">
            <v>CAM</v>
          </cell>
          <cell r="D360" t="str">
            <v>KRIBI</v>
          </cell>
          <cell r="E360" t="str">
            <v>MONTREAL</v>
          </cell>
          <cell r="F360">
            <v>40</v>
          </cell>
          <cell r="G360">
            <v>1400</v>
          </cell>
          <cell r="H360" t="str">
            <v>not included</v>
          </cell>
          <cell r="I360" t="str">
            <v>USD</v>
          </cell>
          <cell r="J360">
            <v>1374</v>
          </cell>
          <cell r="K360">
            <v>2774</v>
          </cell>
          <cell r="L360"/>
          <cell r="M360">
            <v>45382</v>
          </cell>
          <cell r="N360">
            <v>0</v>
          </cell>
          <cell r="O360"/>
          <cell r="P360"/>
          <cell r="Q360" t="str">
            <v>84422284 / MR COCOAS 4</v>
          </cell>
        </row>
        <row r="361">
          <cell r="A361" t="str">
            <v>HAPAG</v>
          </cell>
          <cell r="B361" t="str">
            <v>KRIBIPASIR GUDANG20</v>
          </cell>
          <cell r="C361" t="str">
            <v>CAM</v>
          </cell>
          <cell r="D361" t="str">
            <v>KRIBI</v>
          </cell>
          <cell r="E361" t="str">
            <v>PASIR GUDANG</v>
          </cell>
          <cell r="F361">
            <v>20</v>
          </cell>
          <cell r="G361">
            <v>400</v>
          </cell>
          <cell r="H361" t="str">
            <v>not included</v>
          </cell>
          <cell r="I361" t="str">
            <v>USD</v>
          </cell>
          <cell r="J361">
            <v>376</v>
          </cell>
          <cell r="K361">
            <v>776</v>
          </cell>
          <cell r="L361"/>
          <cell r="M361">
            <v>45382</v>
          </cell>
          <cell r="N361">
            <v>0</v>
          </cell>
          <cell r="O361"/>
          <cell r="P361"/>
          <cell r="Q361" t="str">
            <v>84398863 / MR COCOAS 4</v>
          </cell>
        </row>
        <row r="362">
          <cell r="A362" t="str">
            <v>HAPAG</v>
          </cell>
          <cell r="B362" t="str">
            <v>KRIBIPASIR GUDANG40</v>
          </cell>
          <cell r="C362" t="str">
            <v>CAM</v>
          </cell>
          <cell r="D362" t="str">
            <v>KRIBI</v>
          </cell>
          <cell r="E362" t="str">
            <v>PASIR GUDANG</v>
          </cell>
          <cell r="F362">
            <v>40</v>
          </cell>
          <cell r="G362">
            <v>300</v>
          </cell>
          <cell r="H362" t="str">
            <v>not included</v>
          </cell>
          <cell r="I362" t="str">
            <v>USD</v>
          </cell>
          <cell r="J362">
            <v>752</v>
          </cell>
          <cell r="K362">
            <v>1052</v>
          </cell>
          <cell r="L362"/>
          <cell r="M362">
            <v>45382</v>
          </cell>
          <cell r="N362">
            <v>0</v>
          </cell>
          <cell r="O362"/>
          <cell r="P362"/>
          <cell r="Q362" t="str">
            <v>84398863 / MR COCOAS 4</v>
          </cell>
        </row>
        <row r="363">
          <cell r="A363" t="str">
            <v>HAPAG</v>
          </cell>
          <cell r="B363" t="str">
            <v>KRIBIPORT KLANG20</v>
          </cell>
          <cell r="C363" t="str">
            <v>CAM</v>
          </cell>
          <cell r="D363" t="str">
            <v>KRIBI</v>
          </cell>
          <cell r="E363" t="str">
            <v>PORT KLANG</v>
          </cell>
          <cell r="F363">
            <v>20</v>
          </cell>
          <cell r="G363">
            <v>400</v>
          </cell>
          <cell r="H363" t="str">
            <v>not included</v>
          </cell>
          <cell r="I363" t="str">
            <v>USD</v>
          </cell>
          <cell r="J363">
            <v>376</v>
          </cell>
          <cell r="K363">
            <v>776</v>
          </cell>
          <cell r="L363"/>
          <cell r="M363">
            <v>45382</v>
          </cell>
          <cell r="N363">
            <v>0</v>
          </cell>
          <cell r="O363"/>
          <cell r="P363"/>
          <cell r="Q363" t="str">
            <v>84398863 / MR COCOAS 4</v>
          </cell>
        </row>
        <row r="364">
          <cell r="A364" t="str">
            <v>HAPAG</v>
          </cell>
          <cell r="B364" t="str">
            <v>KRIBIPORT KLANG40</v>
          </cell>
          <cell r="C364" t="str">
            <v>CAM</v>
          </cell>
          <cell r="D364" t="str">
            <v>KRIBI</v>
          </cell>
          <cell r="E364" t="str">
            <v>PORT KLANG</v>
          </cell>
          <cell r="F364">
            <v>40</v>
          </cell>
          <cell r="G364">
            <v>300</v>
          </cell>
          <cell r="H364" t="str">
            <v>not included</v>
          </cell>
          <cell r="I364" t="str">
            <v>USD</v>
          </cell>
          <cell r="J364">
            <v>893</v>
          </cell>
          <cell r="K364">
            <v>1193</v>
          </cell>
          <cell r="L364"/>
          <cell r="M364">
            <v>45382</v>
          </cell>
          <cell r="N364">
            <v>0</v>
          </cell>
          <cell r="O364"/>
          <cell r="P364"/>
          <cell r="Q364" t="str">
            <v>84398863 / MR COCOAS 4</v>
          </cell>
        </row>
        <row r="365">
          <cell r="A365" t="str">
            <v>HAPAG</v>
          </cell>
          <cell r="B365" t="str">
            <v>KRIBIPTP20</v>
          </cell>
          <cell r="C365" t="str">
            <v>CAM</v>
          </cell>
          <cell r="D365" t="str">
            <v>KRIBI</v>
          </cell>
          <cell r="E365" t="str">
            <v>PTP</v>
          </cell>
          <cell r="F365">
            <v>20</v>
          </cell>
          <cell r="G365">
            <v>400</v>
          </cell>
          <cell r="H365" t="str">
            <v>not included</v>
          </cell>
          <cell r="I365" t="str">
            <v>USD</v>
          </cell>
          <cell r="J365">
            <v>376</v>
          </cell>
          <cell r="K365">
            <v>776</v>
          </cell>
          <cell r="L365"/>
          <cell r="M365">
            <v>45382</v>
          </cell>
          <cell r="N365">
            <v>0</v>
          </cell>
          <cell r="O365"/>
          <cell r="P365"/>
          <cell r="Q365" t="str">
            <v>84398863 / MR COCOAS 4</v>
          </cell>
        </row>
        <row r="366">
          <cell r="A366" t="str">
            <v>HAPAG</v>
          </cell>
          <cell r="B366" t="str">
            <v>KRIBIPTP40</v>
          </cell>
          <cell r="C366" t="str">
            <v>CAM</v>
          </cell>
          <cell r="D366" t="str">
            <v>KRIBI</v>
          </cell>
          <cell r="E366" t="str">
            <v>PTP</v>
          </cell>
          <cell r="F366">
            <v>40</v>
          </cell>
          <cell r="G366">
            <v>300</v>
          </cell>
          <cell r="H366" t="str">
            <v>not included</v>
          </cell>
          <cell r="I366" t="str">
            <v>USD</v>
          </cell>
          <cell r="J366">
            <v>752</v>
          </cell>
          <cell r="K366">
            <v>1052</v>
          </cell>
          <cell r="L366"/>
          <cell r="M366">
            <v>45382</v>
          </cell>
          <cell r="N366">
            <v>0</v>
          </cell>
          <cell r="O366"/>
          <cell r="P366"/>
          <cell r="Q366" t="str">
            <v>84398863 / MR COCOAS 4</v>
          </cell>
        </row>
        <row r="367">
          <cell r="A367" t="str">
            <v>HAPAG</v>
          </cell>
          <cell r="B367" t="str">
            <v>KRIBISURABAYA20</v>
          </cell>
          <cell r="C367" t="str">
            <v>CAM</v>
          </cell>
          <cell r="D367" t="str">
            <v>KRIBI</v>
          </cell>
          <cell r="E367" t="str">
            <v>SURABAYA</v>
          </cell>
          <cell r="F367">
            <v>20</v>
          </cell>
          <cell r="G367">
            <v>400</v>
          </cell>
          <cell r="H367" t="str">
            <v>not included</v>
          </cell>
          <cell r="I367" t="str">
            <v>USD</v>
          </cell>
          <cell r="J367">
            <v>376</v>
          </cell>
          <cell r="K367">
            <v>776</v>
          </cell>
          <cell r="L367"/>
          <cell r="M367">
            <v>45382</v>
          </cell>
          <cell r="N367">
            <v>0</v>
          </cell>
          <cell r="O367"/>
          <cell r="P367"/>
          <cell r="Q367" t="str">
            <v>84398863 / MR COCOAS 4</v>
          </cell>
        </row>
        <row r="368">
          <cell r="A368" t="str">
            <v>HAPAG</v>
          </cell>
          <cell r="B368" t="str">
            <v>KRIBISURABAYA40</v>
          </cell>
          <cell r="C368" t="str">
            <v>CAM</v>
          </cell>
          <cell r="D368" t="str">
            <v>KRIBI</v>
          </cell>
          <cell r="E368" t="str">
            <v>SURABAYA</v>
          </cell>
          <cell r="F368">
            <v>40</v>
          </cell>
          <cell r="G368">
            <v>300</v>
          </cell>
          <cell r="H368" t="str">
            <v>not included</v>
          </cell>
          <cell r="I368" t="str">
            <v>USD</v>
          </cell>
          <cell r="J368">
            <v>752</v>
          </cell>
          <cell r="K368">
            <v>1052</v>
          </cell>
          <cell r="L368"/>
          <cell r="M368">
            <v>45382</v>
          </cell>
          <cell r="N368">
            <v>0</v>
          </cell>
          <cell r="O368"/>
          <cell r="P368"/>
          <cell r="Q368" t="str">
            <v>84398863 / MR COCOAS 4</v>
          </cell>
        </row>
        <row r="369">
          <cell r="A369" t="str">
            <v>HAPAG</v>
          </cell>
          <cell r="B369" t="str">
            <v>KRIBIVALENCIA20</v>
          </cell>
          <cell r="C369" t="str">
            <v>CAM</v>
          </cell>
          <cell r="D369" t="str">
            <v>KRIBI</v>
          </cell>
          <cell r="E369" t="str">
            <v>VALENCIA</v>
          </cell>
          <cell r="F369">
            <v>20</v>
          </cell>
          <cell r="G369">
            <v>1400</v>
          </cell>
          <cell r="H369" t="str">
            <v>not included</v>
          </cell>
          <cell r="I369" t="str">
            <v>EUR</v>
          </cell>
          <cell r="J369">
            <v>206</v>
          </cell>
          <cell r="K369">
            <v>1606</v>
          </cell>
          <cell r="L369"/>
          <cell r="M369">
            <v>45382</v>
          </cell>
          <cell r="N369">
            <v>0</v>
          </cell>
          <cell r="O369"/>
          <cell r="P369"/>
          <cell r="Q369" t="str">
            <v>84398863 / MR COCOAS 4</v>
          </cell>
        </row>
        <row r="370">
          <cell r="A370" t="str">
            <v>HAPAG</v>
          </cell>
          <cell r="B370" t="str">
            <v>KRIBIVALENCIA40</v>
          </cell>
          <cell r="C370" t="str">
            <v>CAM</v>
          </cell>
          <cell r="D370" t="str">
            <v>KRIBI</v>
          </cell>
          <cell r="E370" t="str">
            <v>VALENCIA</v>
          </cell>
          <cell r="F370">
            <v>40</v>
          </cell>
          <cell r="G370">
            <v>2800</v>
          </cell>
          <cell r="H370" t="str">
            <v>not included</v>
          </cell>
          <cell r="I370" t="str">
            <v>EUR</v>
          </cell>
          <cell r="J370">
            <v>412</v>
          </cell>
          <cell r="K370">
            <v>3212</v>
          </cell>
          <cell r="L370"/>
          <cell r="M370">
            <v>45382</v>
          </cell>
          <cell r="N370">
            <v>0</v>
          </cell>
          <cell r="O370"/>
          <cell r="P370"/>
          <cell r="Q370" t="str">
            <v>84398863 / MR COCOAS 4</v>
          </cell>
        </row>
        <row r="371">
          <cell r="A371" t="str">
            <v>HAPAG</v>
          </cell>
          <cell r="B371" t="str">
            <v>MonroviaAmbarli20</v>
          </cell>
          <cell r="C371" t="str">
            <v>LIB</v>
          </cell>
          <cell r="D371" t="str">
            <v>Monrovia</v>
          </cell>
          <cell r="E371" t="str">
            <v>Ambarli</v>
          </cell>
          <cell r="F371">
            <v>20</v>
          </cell>
          <cell r="G371">
            <v>475</v>
          </cell>
          <cell r="H371" t="str">
            <v>not included</v>
          </cell>
          <cell r="I371" t="str">
            <v>USD</v>
          </cell>
          <cell r="J371">
            <v>0</v>
          </cell>
          <cell r="K371">
            <v>475</v>
          </cell>
          <cell r="L371"/>
          <cell r="M371">
            <v>45382</v>
          </cell>
          <cell r="N371">
            <v>0</v>
          </cell>
          <cell r="O371"/>
          <cell r="P371"/>
          <cell r="Q371" t="str">
            <v>84398863 / MR COCOAS 4</v>
          </cell>
        </row>
        <row r="372">
          <cell r="A372" t="str">
            <v>HAPAG</v>
          </cell>
          <cell r="B372" t="str">
            <v>MonroviaAmbarli40</v>
          </cell>
          <cell r="C372" t="str">
            <v>LIB</v>
          </cell>
          <cell r="D372" t="str">
            <v>Monrovia</v>
          </cell>
          <cell r="E372" t="str">
            <v>Ambarli</v>
          </cell>
          <cell r="F372">
            <v>40</v>
          </cell>
          <cell r="G372">
            <v>500</v>
          </cell>
          <cell r="H372" t="str">
            <v>not included</v>
          </cell>
          <cell r="I372" t="str">
            <v>USD</v>
          </cell>
          <cell r="J372">
            <v>0</v>
          </cell>
          <cell r="K372">
            <v>500</v>
          </cell>
          <cell r="L372"/>
          <cell r="M372">
            <v>45382</v>
          </cell>
          <cell r="N372">
            <v>0</v>
          </cell>
          <cell r="O372"/>
          <cell r="P372"/>
          <cell r="Q372" t="str">
            <v>84398863 / MR COCOAS 4</v>
          </cell>
        </row>
        <row r="373">
          <cell r="A373" t="str">
            <v>HAPAG</v>
          </cell>
          <cell r="B373" t="str">
            <v>MonroviaAmsterdam20</v>
          </cell>
          <cell r="C373" t="str">
            <v>LIB</v>
          </cell>
          <cell r="D373" t="str">
            <v>Monrovia</v>
          </cell>
          <cell r="E373" t="str">
            <v>Amsterdam</v>
          </cell>
          <cell r="F373">
            <v>20</v>
          </cell>
          <cell r="G373">
            <v>375</v>
          </cell>
          <cell r="H373" t="str">
            <v>not included</v>
          </cell>
          <cell r="I373" t="str">
            <v>EUR</v>
          </cell>
          <cell r="J373">
            <v>206</v>
          </cell>
          <cell r="K373">
            <v>581</v>
          </cell>
          <cell r="L373"/>
          <cell r="M373">
            <v>45382</v>
          </cell>
          <cell r="N373">
            <v>0</v>
          </cell>
          <cell r="O373"/>
          <cell r="P373"/>
          <cell r="Q373" t="str">
            <v>84398863 / MR COCOAS 4</v>
          </cell>
        </row>
        <row r="374">
          <cell r="A374" t="str">
            <v>HAPAG</v>
          </cell>
          <cell r="B374" t="str">
            <v>MonroviaAmsterdam40</v>
          </cell>
          <cell r="C374" t="str">
            <v>LIB</v>
          </cell>
          <cell r="D374" t="str">
            <v>Monrovia</v>
          </cell>
          <cell r="E374" t="str">
            <v>Amsterdam</v>
          </cell>
          <cell r="F374">
            <v>40</v>
          </cell>
          <cell r="G374">
            <v>400</v>
          </cell>
          <cell r="H374" t="str">
            <v>not included</v>
          </cell>
          <cell r="I374" t="str">
            <v>EUR</v>
          </cell>
          <cell r="J374">
            <v>412</v>
          </cell>
          <cell r="K374">
            <v>812</v>
          </cell>
          <cell r="L374"/>
          <cell r="M374">
            <v>45382</v>
          </cell>
          <cell r="N374">
            <v>0</v>
          </cell>
          <cell r="O374"/>
          <cell r="P374"/>
          <cell r="Q374" t="str">
            <v>84398863 / MR COCOAS 4</v>
          </cell>
        </row>
        <row r="375">
          <cell r="A375" t="str">
            <v>HAPAG</v>
          </cell>
          <cell r="B375" t="str">
            <v>MonroviaANTWERP20</v>
          </cell>
          <cell r="C375" t="str">
            <v>LIB</v>
          </cell>
          <cell r="D375" t="str">
            <v>Monrovia</v>
          </cell>
          <cell r="E375" t="str">
            <v>ANTWERP</v>
          </cell>
          <cell r="F375">
            <v>20</v>
          </cell>
          <cell r="G375">
            <v>100</v>
          </cell>
          <cell r="H375" t="str">
            <v>not included</v>
          </cell>
          <cell r="I375" t="str">
            <v>EUR</v>
          </cell>
          <cell r="J375">
            <v>281</v>
          </cell>
          <cell r="K375">
            <v>381</v>
          </cell>
          <cell r="L375"/>
          <cell r="M375">
            <v>45382</v>
          </cell>
          <cell r="N375">
            <v>0</v>
          </cell>
          <cell r="O375"/>
          <cell r="P375"/>
          <cell r="Q375" t="str">
            <v>84398863 / MR COCOAS 4</v>
          </cell>
        </row>
        <row r="376">
          <cell r="A376" t="str">
            <v>HAPAG</v>
          </cell>
          <cell r="B376" t="str">
            <v>MonroviaANTWERP40</v>
          </cell>
          <cell r="C376" t="str">
            <v>LIB</v>
          </cell>
          <cell r="D376" t="str">
            <v>Monrovia</v>
          </cell>
          <cell r="E376" t="str">
            <v>ANTWERP</v>
          </cell>
          <cell r="F376">
            <v>40</v>
          </cell>
          <cell r="G376">
            <v>100</v>
          </cell>
          <cell r="H376" t="str">
            <v>not included</v>
          </cell>
          <cell r="I376" t="str">
            <v>EUR</v>
          </cell>
          <cell r="J376">
            <v>487</v>
          </cell>
          <cell r="K376">
            <v>587</v>
          </cell>
          <cell r="L376"/>
          <cell r="M376">
            <v>45382</v>
          </cell>
          <cell r="N376">
            <v>0</v>
          </cell>
          <cell r="O376"/>
          <cell r="P376"/>
          <cell r="Q376" t="str">
            <v>84398863 / MR COCOAS 4</v>
          </cell>
        </row>
        <row r="377">
          <cell r="A377" t="str">
            <v>HAPAG</v>
          </cell>
          <cell r="B377" t="str">
            <v>MonroviaBARCELONA20</v>
          </cell>
          <cell r="C377" t="str">
            <v>LIB</v>
          </cell>
          <cell r="D377" t="str">
            <v>Monrovia</v>
          </cell>
          <cell r="E377" t="str">
            <v>BARCELONA</v>
          </cell>
          <cell r="F377">
            <v>20</v>
          </cell>
          <cell r="G377">
            <v>450</v>
          </cell>
          <cell r="H377" t="str">
            <v>not included</v>
          </cell>
          <cell r="I377" t="str">
            <v>EUR</v>
          </cell>
          <cell r="J377">
            <v>206</v>
          </cell>
          <cell r="K377">
            <v>656</v>
          </cell>
          <cell r="L377"/>
          <cell r="M377">
            <v>45382</v>
          </cell>
          <cell r="N377">
            <v>0</v>
          </cell>
          <cell r="O377"/>
          <cell r="P377"/>
          <cell r="Q377" t="str">
            <v>84398863 / MR COCOAS 4</v>
          </cell>
        </row>
        <row r="378">
          <cell r="A378" t="str">
            <v>HAPAG</v>
          </cell>
          <cell r="B378" t="str">
            <v>MonroviaBARCELONA40</v>
          </cell>
          <cell r="C378" t="str">
            <v>LIB</v>
          </cell>
          <cell r="D378" t="str">
            <v>Monrovia</v>
          </cell>
          <cell r="E378" t="str">
            <v>BARCELONA</v>
          </cell>
          <cell r="F378">
            <v>40</v>
          </cell>
          <cell r="G378">
            <v>400</v>
          </cell>
          <cell r="H378" t="str">
            <v>not included</v>
          </cell>
          <cell r="I378" t="str">
            <v>EUR</v>
          </cell>
          <cell r="J378">
            <v>412</v>
          </cell>
          <cell r="K378">
            <v>812</v>
          </cell>
          <cell r="L378"/>
          <cell r="M378">
            <v>45382</v>
          </cell>
          <cell r="N378">
            <v>0</v>
          </cell>
          <cell r="O378"/>
          <cell r="P378"/>
          <cell r="Q378" t="str">
            <v>84398863 / MR COCOAS 4</v>
          </cell>
        </row>
        <row r="379">
          <cell r="A379" t="str">
            <v>HAPAG</v>
          </cell>
          <cell r="B379" t="str">
            <v>MonroviaBATAM20</v>
          </cell>
          <cell r="C379" t="str">
            <v>LIB</v>
          </cell>
          <cell r="D379" t="str">
            <v>Monrovia</v>
          </cell>
          <cell r="E379" t="str">
            <v>BATAM</v>
          </cell>
          <cell r="F379">
            <v>20</v>
          </cell>
          <cell r="G379">
            <v>690</v>
          </cell>
          <cell r="H379" t="str">
            <v>not included</v>
          </cell>
          <cell r="I379" t="str">
            <v>USD</v>
          </cell>
          <cell r="J379">
            <v>376</v>
          </cell>
          <cell r="K379">
            <v>1066</v>
          </cell>
          <cell r="L379"/>
          <cell r="M379">
            <v>45382</v>
          </cell>
          <cell r="N379">
            <v>0</v>
          </cell>
          <cell r="O379"/>
          <cell r="P379"/>
          <cell r="Q379" t="str">
            <v>84398863 / MR COCOAS 4</v>
          </cell>
        </row>
        <row r="380">
          <cell r="A380" t="str">
            <v>HAPAG</v>
          </cell>
          <cell r="B380" t="str">
            <v>MonroviaBATAM40</v>
          </cell>
          <cell r="C380" t="str">
            <v>LIB</v>
          </cell>
          <cell r="D380" t="str">
            <v>Monrovia</v>
          </cell>
          <cell r="E380" t="str">
            <v>BATAM</v>
          </cell>
          <cell r="F380">
            <v>40</v>
          </cell>
          <cell r="G380">
            <v>200</v>
          </cell>
          <cell r="H380" t="str">
            <v>not included</v>
          </cell>
          <cell r="I380" t="str">
            <v>USD</v>
          </cell>
          <cell r="J380">
            <v>752</v>
          </cell>
          <cell r="K380">
            <v>952</v>
          </cell>
          <cell r="L380"/>
          <cell r="M380">
            <v>45382</v>
          </cell>
          <cell r="N380">
            <v>0</v>
          </cell>
          <cell r="O380"/>
          <cell r="P380"/>
          <cell r="Q380" t="str">
            <v>84398863 / MR COCOAS 4</v>
          </cell>
        </row>
        <row r="381">
          <cell r="A381" t="str">
            <v>HAPAG</v>
          </cell>
          <cell r="B381" t="str">
            <v>MonroviaGENOA20</v>
          </cell>
          <cell r="C381" t="str">
            <v>LIB</v>
          </cell>
          <cell r="D381" t="str">
            <v>Monrovia</v>
          </cell>
          <cell r="E381" t="str">
            <v>GENOA</v>
          </cell>
          <cell r="F381">
            <v>20</v>
          </cell>
          <cell r="G381">
            <v>450</v>
          </cell>
          <cell r="H381" t="str">
            <v>not included</v>
          </cell>
          <cell r="I381" t="str">
            <v>EUR</v>
          </cell>
          <cell r="J381">
            <v>206</v>
          </cell>
          <cell r="K381">
            <v>656</v>
          </cell>
          <cell r="L381"/>
          <cell r="M381">
            <v>45382</v>
          </cell>
          <cell r="N381">
            <v>0</v>
          </cell>
          <cell r="O381"/>
          <cell r="P381"/>
          <cell r="Q381" t="str">
            <v>84398863 / MR COCOAS 4</v>
          </cell>
        </row>
        <row r="382">
          <cell r="A382" t="str">
            <v>HAPAG</v>
          </cell>
          <cell r="B382" t="str">
            <v>MonroviaGENOA40</v>
          </cell>
          <cell r="C382" t="str">
            <v>LIB</v>
          </cell>
          <cell r="D382" t="str">
            <v>Monrovia</v>
          </cell>
          <cell r="E382" t="str">
            <v>GENOA</v>
          </cell>
          <cell r="F382">
            <v>40</v>
          </cell>
          <cell r="G382">
            <v>500</v>
          </cell>
          <cell r="H382" t="str">
            <v>not included</v>
          </cell>
          <cell r="I382" t="str">
            <v>EUR</v>
          </cell>
          <cell r="J382">
            <v>412</v>
          </cell>
          <cell r="K382">
            <v>912</v>
          </cell>
          <cell r="L382"/>
          <cell r="M382">
            <v>45382</v>
          </cell>
          <cell r="N382">
            <v>0</v>
          </cell>
          <cell r="O382"/>
          <cell r="P382"/>
          <cell r="Q382" t="str">
            <v>84398863 / MR COCOAS 4</v>
          </cell>
        </row>
        <row r="383">
          <cell r="A383" t="str">
            <v>HAPAG</v>
          </cell>
          <cell r="B383" t="str">
            <v>MonroviaHAMBURG20</v>
          </cell>
          <cell r="C383" t="str">
            <v>LIB</v>
          </cell>
          <cell r="D383" t="str">
            <v>Monrovia</v>
          </cell>
          <cell r="E383" t="str">
            <v>HAMBURG</v>
          </cell>
          <cell r="F383">
            <v>20</v>
          </cell>
          <cell r="G383">
            <v>285</v>
          </cell>
          <cell r="H383" t="str">
            <v>not included</v>
          </cell>
          <cell r="I383" t="str">
            <v>EUR</v>
          </cell>
          <cell r="J383">
            <v>306</v>
          </cell>
          <cell r="K383">
            <v>591</v>
          </cell>
          <cell r="L383"/>
          <cell r="M383">
            <v>45382</v>
          </cell>
          <cell r="N383">
            <v>0</v>
          </cell>
          <cell r="O383"/>
          <cell r="P383"/>
          <cell r="Q383" t="str">
            <v>84398863 / MR COCOAS 4</v>
          </cell>
        </row>
        <row r="384">
          <cell r="A384" t="str">
            <v>HAPAG</v>
          </cell>
          <cell r="B384" t="str">
            <v>MonroviaHAMBURG40</v>
          </cell>
          <cell r="C384" t="str">
            <v>LIB</v>
          </cell>
          <cell r="D384" t="str">
            <v>Monrovia</v>
          </cell>
          <cell r="E384" t="str">
            <v>HAMBURG</v>
          </cell>
          <cell r="F384">
            <v>40</v>
          </cell>
          <cell r="G384">
            <v>50</v>
          </cell>
          <cell r="H384" t="str">
            <v>not included</v>
          </cell>
          <cell r="I384" t="str">
            <v>EUR</v>
          </cell>
          <cell r="J384">
            <v>512</v>
          </cell>
          <cell r="K384">
            <v>562</v>
          </cell>
          <cell r="L384"/>
          <cell r="M384">
            <v>45382</v>
          </cell>
          <cell r="N384">
            <v>0</v>
          </cell>
          <cell r="O384"/>
          <cell r="P384"/>
          <cell r="Q384" t="str">
            <v>84398863 / MR COCOAS 4</v>
          </cell>
        </row>
        <row r="385">
          <cell r="A385" t="str">
            <v>HAPAG</v>
          </cell>
          <cell r="B385" t="str">
            <v>MonroviaJAKARTA20</v>
          </cell>
          <cell r="C385" t="str">
            <v>LIB</v>
          </cell>
          <cell r="D385" t="str">
            <v>Monrovia</v>
          </cell>
          <cell r="E385" t="str">
            <v>JAKARTA</v>
          </cell>
          <cell r="F385">
            <v>20</v>
          </cell>
          <cell r="G385">
            <v>550</v>
          </cell>
          <cell r="H385" t="str">
            <v>not included</v>
          </cell>
          <cell r="I385" t="str">
            <v>USD</v>
          </cell>
          <cell r="J385">
            <v>376</v>
          </cell>
          <cell r="K385">
            <v>926</v>
          </cell>
          <cell r="L385"/>
          <cell r="M385">
            <v>45382</v>
          </cell>
          <cell r="N385">
            <v>0</v>
          </cell>
          <cell r="O385"/>
          <cell r="P385"/>
          <cell r="Q385" t="str">
            <v>84398863 / MR COCOAS 4</v>
          </cell>
        </row>
        <row r="386">
          <cell r="A386" t="str">
            <v>HAPAG</v>
          </cell>
          <cell r="B386" t="str">
            <v>MonroviaJAKARTA40</v>
          </cell>
          <cell r="C386" t="str">
            <v>LIB</v>
          </cell>
          <cell r="D386" t="str">
            <v>Monrovia</v>
          </cell>
          <cell r="E386" t="str">
            <v>JAKARTA</v>
          </cell>
          <cell r="F386">
            <v>40</v>
          </cell>
          <cell r="G386">
            <v>400</v>
          </cell>
          <cell r="H386" t="str">
            <v>not included</v>
          </cell>
          <cell r="I386" t="str">
            <v>USD</v>
          </cell>
          <cell r="J386">
            <v>752</v>
          </cell>
          <cell r="K386">
            <v>1152</v>
          </cell>
          <cell r="L386"/>
          <cell r="M386">
            <v>45382</v>
          </cell>
          <cell r="N386">
            <v>0</v>
          </cell>
          <cell r="O386"/>
          <cell r="P386"/>
          <cell r="Q386" t="str">
            <v>84398863 / MR COCOAS 4</v>
          </cell>
        </row>
        <row r="387">
          <cell r="A387" t="str">
            <v>HAPAG</v>
          </cell>
          <cell r="B387" t="str">
            <v>MonroviaMONTREAL20</v>
          </cell>
          <cell r="C387" t="str">
            <v>LIB</v>
          </cell>
          <cell r="D387" t="str">
            <v>Monrovia</v>
          </cell>
          <cell r="E387" t="str">
            <v>MONTREAL</v>
          </cell>
          <cell r="F387">
            <v>20</v>
          </cell>
          <cell r="G387">
            <v>1500</v>
          </cell>
          <cell r="H387" t="str">
            <v>not included</v>
          </cell>
          <cell r="I387" t="str">
            <v>USD</v>
          </cell>
          <cell r="J387">
            <v>687</v>
          </cell>
          <cell r="K387">
            <v>2187</v>
          </cell>
          <cell r="L387"/>
          <cell r="M387">
            <v>45382</v>
          </cell>
          <cell r="N387">
            <v>0</v>
          </cell>
          <cell r="O387"/>
          <cell r="P387"/>
          <cell r="Q387" t="str">
            <v>84422284 / MR COCOAS 4</v>
          </cell>
        </row>
        <row r="388">
          <cell r="A388" t="str">
            <v>HAPAG</v>
          </cell>
          <cell r="B388" t="str">
            <v>MonroviaMONTREAL40</v>
          </cell>
          <cell r="C388" t="str">
            <v>LIB</v>
          </cell>
          <cell r="D388" t="str">
            <v>Monrovia</v>
          </cell>
          <cell r="E388" t="str">
            <v>MONTREAL</v>
          </cell>
          <cell r="F388">
            <v>40</v>
          </cell>
          <cell r="G388">
            <v>1800</v>
          </cell>
          <cell r="H388" t="str">
            <v>not included</v>
          </cell>
          <cell r="I388" t="str">
            <v>USD</v>
          </cell>
          <cell r="J388">
            <v>1374</v>
          </cell>
          <cell r="K388">
            <v>3174</v>
          </cell>
          <cell r="L388"/>
          <cell r="M388">
            <v>45382</v>
          </cell>
          <cell r="N388">
            <v>0</v>
          </cell>
          <cell r="O388"/>
          <cell r="P388"/>
          <cell r="Q388" t="str">
            <v>84422284 / MR COCOAS 4</v>
          </cell>
        </row>
        <row r="389">
          <cell r="A389" t="str">
            <v>HAPAG</v>
          </cell>
          <cell r="B389" t="str">
            <v>MonroviaPASIR GUDANG20</v>
          </cell>
          <cell r="C389" t="str">
            <v>LIB</v>
          </cell>
          <cell r="D389" t="str">
            <v>Monrovia</v>
          </cell>
          <cell r="E389" t="str">
            <v>PASIR GUDANG</v>
          </cell>
          <cell r="F389">
            <v>20</v>
          </cell>
          <cell r="G389">
            <v>500</v>
          </cell>
          <cell r="H389" t="str">
            <v>not included</v>
          </cell>
          <cell r="I389" t="str">
            <v>USD</v>
          </cell>
          <cell r="J389">
            <v>376</v>
          </cell>
          <cell r="K389">
            <v>876</v>
          </cell>
          <cell r="L389"/>
          <cell r="M389">
            <v>45382</v>
          </cell>
          <cell r="N389">
            <v>0</v>
          </cell>
          <cell r="O389"/>
          <cell r="P389"/>
          <cell r="Q389" t="str">
            <v>84398863 / MR COCOAS 4</v>
          </cell>
        </row>
        <row r="390">
          <cell r="A390" t="str">
            <v>HAPAG</v>
          </cell>
          <cell r="B390" t="str">
            <v>MonroviaPASIR GUDANG40</v>
          </cell>
          <cell r="C390" t="str">
            <v>LIB</v>
          </cell>
          <cell r="D390" t="str">
            <v>Monrovia</v>
          </cell>
          <cell r="E390" t="str">
            <v>PASIR GUDANG</v>
          </cell>
          <cell r="F390">
            <v>40</v>
          </cell>
          <cell r="G390">
            <v>380</v>
          </cell>
          <cell r="H390" t="str">
            <v>not included</v>
          </cell>
          <cell r="I390" t="str">
            <v>USD</v>
          </cell>
          <cell r="J390">
            <v>752</v>
          </cell>
          <cell r="K390">
            <v>1132</v>
          </cell>
          <cell r="L390"/>
          <cell r="M390">
            <v>45382</v>
          </cell>
          <cell r="N390">
            <v>0</v>
          </cell>
          <cell r="O390"/>
          <cell r="P390"/>
          <cell r="Q390" t="str">
            <v>84398863 / MR COCOAS 4</v>
          </cell>
        </row>
        <row r="391">
          <cell r="A391" t="str">
            <v>HAPAG</v>
          </cell>
          <cell r="B391" t="str">
            <v>MonroviaPORT KLANG20</v>
          </cell>
          <cell r="C391" t="str">
            <v>LIB</v>
          </cell>
          <cell r="D391" t="str">
            <v>Monrovia</v>
          </cell>
          <cell r="E391" t="str">
            <v>PORT KLANG</v>
          </cell>
          <cell r="F391">
            <v>20</v>
          </cell>
          <cell r="G391">
            <v>500</v>
          </cell>
          <cell r="H391" t="str">
            <v>not included</v>
          </cell>
          <cell r="I391" t="str">
            <v>USD</v>
          </cell>
          <cell r="J391">
            <v>376</v>
          </cell>
          <cell r="K391">
            <v>876</v>
          </cell>
          <cell r="L391"/>
          <cell r="M391">
            <v>45382</v>
          </cell>
          <cell r="N391">
            <v>0</v>
          </cell>
          <cell r="O391"/>
          <cell r="P391"/>
          <cell r="Q391" t="str">
            <v>84398863 / MR COCOAS 4</v>
          </cell>
        </row>
        <row r="392">
          <cell r="A392" t="str">
            <v>HAPAG</v>
          </cell>
          <cell r="B392" t="str">
            <v>MonroviaPORT KLANG40</v>
          </cell>
          <cell r="C392" t="str">
            <v>LIB</v>
          </cell>
          <cell r="D392" t="str">
            <v>Monrovia</v>
          </cell>
          <cell r="E392" t="str">
            <v>PORT KLANG</v>
          </cell>
          <cell r="F392">
            <v>40</v>
          </cell>
          <cell r="G392">
            <v>300</v>
          </cell>
          <cell r="H392" t="str">
            <v>not included</v>
          </cell>
          <cell r="I392" t="str">
            <v>USD</v>
          </cell>
          <cell r="J392">
            <v>752</v>
          </cell>
          <cell r="K392">
            <v>1052</v>
          </cell>
          <cell r="L392"/>
          <cell r="M392">
            <v>45382</v>
          </cell>
          <cell r="N392">
            <v>0</v>
          </cell>
          <cell r="O392"/>
          <cell r="P392"/>
          <cell r="Q392" t="str">
            <v>84398863 / MR COCOAS 4</v>
          </cell>
        </row>
        <row r="393">
          <cell r="A393" t="str">
            <v>HAPAG</v>
          </cell>
          <cell r="B393" t="str">
            <v>MonroviaPTP20</v>
          </cell>
          <cell r="C393" t="str">
            <v>LIB</v>
          </cell>
          <cell r="D393" t="str">
            <v>Monrovia</v>
          </cell>
          <cell r="E393" t="str">
            <v>PTP</v>
          </cell>
          <cell r="F393">
            <v>20</v>
          </cell>
          <cell r="G393">
            <v>500</v>
          </cell>
          <cell r="H393" t="str">
            <v>not included</v>
          </cell>
          <cell r="I393" t="str">
            <v>USD</v>
          </cell>
          <cell r="J393">
            <v>376</v>
          </cell>
          <cell r="K393">
            <v>876</v>
          </cell>
          <cell r="L393"/>
          <cell r="M393">
            <v>45382</v>
          </cell>
          <cell r="N393">
            <v>0</v>
          </cell>
          <cell r="O393"/>
          <cell r="P393"/>
          <cell r="Q393" t="str">
            <v>84398863 / MR COCOAS 4</v>
          </cell>
        </row>
        <row r="394">
          <cell r="A394" t="str">
            <v>HAPAG</v>
          </cell>
          <cell r="B394" t="str">
            <v>MonroviaPTP40</v>
          </cell>
          <cell r="C394" t="str">
            <v>LIB</v>
          </cell>
          <cell r="D394" t="str">
            <v>Monrovia</v>
          </cell>
          <cell r="E394" t="str">
            <v>PTP</v>
          </cell>
          <cell r="F394">
            <v>40</v>
          </cell>
          <cell r="G394">
            <v>490</v>
          </cell>
          <cell r="H394" t="str">
            <v>not included</v>
          </cell>
          <cell r="I394" t="str">
            <v>USD</v>
          </cell>
          <cell r="J394">
            <v>752</v>
          </cell>
          <cell r="K394">
            <v>1242</v>
          </cell>
          <cell r="L394"/>
          <cell r="M394">
            <v>45382</v>
          </cell>
          <cell r="N394">
            <v>0</v>
          </cell>
          <cell r="O394"/>
          <cell r="P394"/>
          <cell r="Q394" t="str">
            <v>84398863 / MR COCOAS 4</v>
          </cell>
        </row>
        <row r="395">
          <cell r="A395" t="str">
            <v>HAPAG</v>
          </cell>
          <cell r="B395" t="str">
            <v>MonroviaROTTERDAM20</v>
          </cell>
          <cell r="C395" t="str">
            <v>LIB</v>
          </cell>
          <cell r="D395" t="str">
            <v>Monrovia</v>
          </cell>
          <cell r="E395" t="str">
            <v>ROTTERDAM</v>
          </cell>
          <cell r="F395">
            <v>20</v>
          </cell>
          <cell r="G395">
            <v>210</v>
          </cell>
          <cell r="H395" t="str">
            <v>not included</v>
          </cell>
          <cell r="I395" t="str">
            <v>EUR</v>
          </cell>
          <cell r="J395">
            <v>206</v>
          </cell>
          <cell r="K395">
            <v>416</v>
          </cell>
          <cell r="L395"/>
          <cell r="M395">
            <v>45382</v>
          </cell>
          <cell r="N395">
            <v>0</v>
          </cell>
          <cell r="O395"/>
          <cell r="P395"/>
          <cell r="Q395" t="str">
            <v>84398863 / MR COCOAS 4</v>
          </cell>
        </row>
        <row r="396">
          <cell r="A396" t="str">
            <v>HAPAG</v>
          </cell>
          <cell r="B396" t="str">
            <v>MonroviaROTTERDAM40</v>
          </cell>
          <cell r="C396" t="str">
            <v>LIB</v>
          </cell>
          <cell r="D396" t="str">
            <v>Monrovia</v>
          </cell>
          <cell r="E396" t="str">
            <v>ROTTERDAM</v>
          </cell>
          <cell r="F396">
            <v>40</v>
          </cell>
          <cell r="G396">
            <v>100</v>
          </cell>
          <cell r="H396" t="str">
            <v>not included</v>
          </cell>
          <cell r="I396" t="str">
            <v>EUR</v>
          </cell>
          <cell r="J396">
            <v>412</v>
          </cell>
          <cell r="K396">
            <v>512</v>
          </cell>
          <cell r="L396"/>
          <cell r="M396">
            <v>45382</v>
          </cell>
          <cell r="N396">
            <v>0</v>
          </cell>
          <cell r="O396"/>
          <cell r="P396"/>
          <cell r="Q396" t="str">
            <v>84398863 / MR COCOAS 4</v>
          </cell>
        </row>
        <row r="397">
          <cell r="A397" t="str">
            <v>HAPAG</v>
          </cell>
          <cell r="B397" t="str">
            <v>MonroviaSURABAYA20</v>
          </cell>
          <cell r="C397" t="str">
            <v>LIB</v>
          </cell>
          <cell r="D397" t="str">
            <v>Monrovia</v>
          </cell>
          <cell r="E397" t="str">
            <v>SURABAYA</v>
          </cell>
          <cell r="F397">
            <v>20</v>
          </cell>
          <cell r="G397">
            <v>600</v>
          </cell>
          <cell r="H397" t="str">
            <v>not included</v>
          </cell>
          <cell r="I397" t="str">
            <v>USD</v>
          </cell>
          <cell r="J397">
            <v>376</v>
          </cell>
          <cell r="K397">
            <v>976</v>
          </cell>
          <cell r="L397"/>
          <cell r="M397">
            <v>45382</v>
          </cell>
          <cell r="N397">
            <v>0</v>
          </cell>
          <cell r="O397"/>
          <cell r="P397"/>
          <cell r="Q397" t="str">
            <v>84398863 / MR COCOAS 4</v>
          </cell>
        </row>
        <row r="398">
          <cell r="A398" t="str">
            <v>HAPAG</v>
          </cell>
          <cell r="B398" t="str">
            <v>MonroviaSURABAYA40</v>
          </cell>
          <cell r="C398" t="str">
            <v>LIB</v>
          </cell>
          <cell r="D398" t="str">
            <v>Monrovia</v>
          </cell>
          <cell r="E398" t="str">
            <v>SURABAYA</v>
          </cell>
          <cell r="F398">
            <v>40</v>
          </cell>
          <cell r="G398">
            <v>500</v>
          </cell>
          <cell r="H398" t="str">
            <v>not included</v>
          </cell>
          <cell r="I398" t="str">
            <v>USD</v>
          </cell>
          <cell r="J398">
            <v>752</v>
          </cell>
          <cell r="K398">
            <v>1252</v>
          </cell>
          <cell r="L398"/>
          <cell r="M398">
            <v>45382</v>
          </cell>
          <cell r="N398">
            <v>0</v>
          </cell>
          <cell r="O398"/>
          <cell r="P398"/>
          <cell r="Q398" t="str">
            <v>84398863 / MR COCOAS 4</v>
          </cell>
        </row>
        <row r="399">
          <cell r="A399" t="str">
            <v>HAPAG</v>
          </cell>
          <cell r="B399" t="str">
            <v>MonroviaVALENCIA20</v>
          </cell>
          <cell r="C399" t="str">
            <v>LIB</v>
          </cell>
          <cell r="D399" t="str">
            <v>Monrovia</v>
          </cell>
          <cell r="E399" t="str">
            <v>VALENCIA</v>
          </cell>
          <cell r="F399">
            <v>20</v>
          </cell>
          <cell r="G399">
            <v>450</v>
          </cell>
          <cell r="H399" t="str">
            <v>not included</v>
          </cell>
          <cell r="I399" t="str">
            <v>EUR</v>
          </cell>
          <cell r="J399">
            <v>206</v>
          </cell>
          <cell r="K399">
            <v>656</v>
          </cell>
          <cell r="L399"/>
          <cell r="M399">
            <v>45382</v>
          </cell>
          <cell r="N399">
            <v>0</v>
          </cell>
          <cell r="O399"/>
          <cell r="P399"/>
          <cell r="Q399" t="str">
            <v>84398863 / MR COCOAS 4</v>
          </cell>
        </row>
        <row r="400">
          <cell r="A400" t="str">
            <v>HAPAG</v>
          </cell>
          <cell r="B400" t="str">
            <v>MonroviaVALENCIA40</v>
          </cell>
          <cell r="C400" t="str">
            <v>LIB</v>
          </cell>
          <cell r="D400" t="str">
            <v>Monrovia</v>
          </cell>
          <cell r="E400" t="str">
            <v>VALENCIA</v>
          </cell>
          <cell r="F400">
            <v>40</v>
          </cell>
          <cell r="G400">
            <v>400</v>
          </cell>
          <cell r="H400" t="str">
            <v>not included</v>
          </cell>
          <cell r="I400" t="str">
            <v>EUR</v>
          </cell>
          <cell r="J400">
            <v>412</v>
          </cell>
          <cell r="K400">
            <v>812</v>
          </cell>
          <cell r="L400"/>
          <cell r="M400">
            <v>45382</v>
          </cell>
          <cell r="N400">
            <v>0</v>
          </cell>
          <cell r="O400"/>
          <cell r="P400"/>
          <cell r="Q400" t="str">
            <v>84398863 / MR COCOAS 4</v>
          </cell>
        </row>
        <row r="401">
          <cell r="A401" t="str">
            <v>HAPAG</v>
          </cell>
          <cell r="B401" t="str">
            <v>SAN PEDROAmbarli20</v>
          </cell>
          <cell r="C401" t="str">
            <v>IVC</v>
          </cell>
          <cell r="D401" t="str">
            <v>SAN PEDRO</v>
          </cell>
          <cell r="E401" t="str">
            <v>Ambarli</v>
          </cell>
          <cell r="F401">
            <v>20</v>
          </cell>
          <cell r="G401">
            <v>475</v>
          </cell>
          <cell r="H401" t="str">
            <v>not included</v>
          </cell>
          <cell r="I401" t="str">
            <v>USD</v>
          </cell>
          <cell r="J401">
            <v>0</v>
          </cell>
          <cell r="K401">
            <v>475</v>
          </cell>
          <cell r="L401"/>
          <cell r="M401">
            <v>45382</v>
          </cell>
          <cell r="N401">
            <v>0</v>
          </cell>
          <cell r="O401"/>
          <cell r="P401"/>
          <cell r="Q401" t="str">
            <v>84398863 / MR COCOAS 4</v>
          </cell>
        </row>
        <row r="402">
          <cell r="A402" t="str">
            <v>HAPAG</v>
          </cell>
          <cell r="B402" t="str">
            <v>SAN PEDROAmbarli40</v>
          </cell>
          <cell r="C402" t="str">
            <v>IVC</v>
          </cell>
          <cell r="D402" t="str">
            <v>SAN PEDRO</v>
          </cell>
          <cell r="E402" t="str">
            <v>Ambarli</v>
          </cell>
          <cell r="F402">
            <v>40</v>
          </cell>
          <cell r="G402">
            <v>400</v>
          </cell>
          <cell r="H402" t="str">
            <v>not included</v>
          </cell>
          <cell r="I402" t="str">
            <v>USD</v>
          </cell>
          <cell r="J402">
            <v>0</v>
          </cell>
          <cell r="K402">
            <v>400</v>
          </cell>
          <cell r="L402"/>
          <cell r="M402">
            <v>45382</v>
          </cell>
          <cell r="N402">
            <v>0</v>
          </cell>
          <cell r="O402"/>
          <cell r="P402"/>
          <cell r="Q402" t="str">
            <v>84398863 / MR COCOAS 4</v>
          </cell>
        </row>
        <row r="403">
          <cell r="A403" t="str">
            <v>HAPAG</v>
          </cell>
          <cell r="B403" t="str">
            <v>SAN PEDROAmsterdam20</v>
          </cell>
          <cell r="C403" t="str">
            <v>IVC</v>
          </cell>
          <cell r="D403" t="str">
            <v>SAN PEDRO</v>
          </cell>
          <cell r="E403" t="str">
            <v>Amsterdam</v>
          </cell>
          <cell r="F403">
            <v>20</v>
          </cell>
          <cell r="G403">
            <v>500</v>
          </cell>
          <cell r="H403" t="str">
            <v>not included</v>
          </cell>
          <cell r="I403" t="str">
            <v>EUR</v>
          </cell>
          <cell r="J403">
            <v>206</v>
          </cell>
          <cell r="K403">
            <v>706</v>
          </cell>
          <cell r="L403"/>
          <cell r="M403">
            <v>45382</v>
          </cell>
          <cell r="N403">
            <v>0</v>
          </cell>
          <cell r="O403"/>
          <cell r="P403"/>
          <cell r="Q403" t="str">
            <v>84398863 / MR COCOAS 4</v>
          </cell>
        </row>
        <row r="404">
          <cell r="A404" t="str">
            <v>HAPAG</v>
          </cell>
          <cell r="B404" t="str">
            <v>SAN PEDROAmsterdam40</v>
          </cell>
          <cell r="C404" t="str">
            <v>IVC</v>
          </cell>
          <cell r="D404" t="str">
            <v>SAN PEDRO</v>
          </cell>
          <cell r="E404" t="str">
            <v>Amsterdam</v>
          </cell>
          <cell r="F404">
            <v>40</v>
          </cell>
          <cell r="G404">
            <v>400</v>
          </cell>
          <cell r="H404" t="str">
            <v>not included</v>
          </cell>
          <cell r="I404" t="str">
            <v>EUR</v>
          </cell>
          <cell r="J404">
            <v>412</v>
          </cell>
          <cell r="K404">
            <v>812</v>
          </cell>
          <cell r="L404"/>
          <cell r="M404">
            <v>45382</v>
          </cell>
          <cell r="N404">
            <v>0</v>
          </cell>
          <cell r="O404"/>
          <cell r="P404"/>
          <cell r="Q404" t="str">
            <v>84398863 / MR COCOAS 4</v>
          </cell>
        </row>
        <row r="405">
          <cell r="A405" t="str">
            <v>HAPAG</v>
          </cell>
          <cell r="B405" t="str">
            <v>SAN PEDROANTWERP20</v>
          </cell>
          <cell r="C405" t="str">
            <v>IVC</v>
          </cell>
          <cell r="D405" t="str">
            <v>SAN PEDRO</v>
          </cell>
          <cell r="E405" t="str">
            <v>ANTWERP</v>
          </cell>
          <cell r="F405">
            <v>20</v>
          </cell>
          <cell r="G405">
            <v>200</v>
          </cell>
          <cell r="H405" t="str">
            <v>not included</v>
          </cell>
          <cell r="I405" t="str">
            <v>EUR</v>
          </cell>
          <cell r="J405">
            <v>281</v>
          </cell>
          <cell r="K405">
            <v>481</v>
          </cell>
          <cell r="L405"/>
          <cell r="M405">
            <v>45382</v>
          </cell>
          <cell r="N405">
            <v>0</v>
          </cell>
          <cell r="O405"/>
          <cell r="P405"/>
          <cell r="Q405" t="str">
            <v>84398863 / MR COCOAS 4</v>
          </cell>
        </row>
        <row r="406">
          <cell r="A406" t="str">
            <v>HAPAG</v>
          </cell>
          <cell r="B406" t="str">
            <v>SAN PEDROANTWERP40</v>
          </cell>
          <cell r="C406" t="str">
            <v>IVC</v>
          </cell>
          <cell r="D406" t="str">
            <v>SAN PEDRO</v>
          </cell>
          <cell r="E406" t="str">
            <v>ANTWERP</v>
          </cell>
          <cell r="F406">
            <v>40</v>
          </cell>
          <cell r="G406">
            <v>100</v>
          </cell>
          <cell r="H406" t="str">
            <v>not included</v>
          </cell>
          <cell r="I406" t="str">
            <v>EUR</v>
          </cell>
          <cell r="J406">
            <v>487</v>
          </cell>
          <cell r="K406">
            <v>587</v>
          </cell>
          <cell r="L406"/>
          <cell r="M406">
            <v>45382</v>
          </cell>
          <cell r="N406">
            <v>0</v>
          </cell>
          <cell r="O406"/>
          <cell r="P406"/>
          <cell r="Q406" t="str">
            <v>84398863 / MR COCOAS 4</v>
          </cell>
        </row>
        <row r="407">
          <cell r="A407" t="str">
            <v>HAPAG</v>
          </cell>
          <cell r="B407" t="str">
            <v>SAN PEDROANTWERP40/Ferrero</v>
          </cell>
          <cell r="C407" t="str">
            <v>IVC</v>
          </cell>
          <cell r="D407" t="str">
            <v>SAN PEDRO</v>
          </cell>
          <cell r="E407" t="str">
            <v>ANTWERP</v>
          </cell>
          <cell r="F407" t="str">
            <v>40/Ferrero</v>
          </cell>
          <cell r="G407">
            <v>100</v>
          </cell>
          <cell r="H407" t="str">
            <v>not included</v>
          </cell>
          <cell r="I407" t="str">
            <v>EUR</v>
          </cell>
          <cell r="J407">
            <v>537</v>
          </cell>
          <cell r="K407">
            <v>637</v>
          </cell>
          <cell r="L407"/>
          <cell r="M407">
            <v>45382</v>
          </cell>
          <cell r="N407">
            <v>0</v>
          </cell>
          <cell r="O407"/>
          <cell r="P407"/>
          <cell r="Q407">
            <v>118891142</v>
          </cell>
        </row>
        <row r="408">
          <cell r="A408" t="str">
            <v>HAPAG</v>
          </cell>
          <cell r="B408" t="str">
            <v>SAN PEDROBARCELONA20</v>
          </cell>
          <cell r="C408" t="str">
            <v>IVC</v>
          </cell>
          <cell r="D408" t="str">
            <v>SAN PEDRO</v>
          </cell>
          <cell r="E408" t="str">
            <v>BARCELONA</v>
          </cell>
          <cell r="F408">
            <v>20</v>
          </cell>
          <cell r="G408">
            <v>450</v>
          </cell>
          <cell r="H408" t="str">
            <v>not included</v>
          </cell>
          <cell r="I408" t="str">
            <v>EUR</v>
          </cell>
          <cell r="J408">
            <v>206</v>
          </cell>
          <cell r="K408">
            <v>656</v>
          </cell>
          <cell r="L408"/>
          <cell r="M408">
            <v>45382</v>
          </cell>
          <cell r="N408">
            <v>0</v>
          </cell>
          <cell r="O408"/>
          <cell r="P408"/>
          <cell r="Q408" t="str">
            <v>84398863 / MR COCOAS 4</v>
          </cell>
        </row>
        <row r="409">
          <cell r="A409" t="str">
            <v>HAPAG</v>
          </cell>
          <cell r="B409" t="str">
            <v>SAN PEDROBARCELONA40</v>
          </cell>
          <cell r="C409" t="str">
            <v>IVC</v>
          </cell>
          <cell r="D409" t="str">
            <v>SAN PEDRO</v>
          </cell>
          <cell r="E409" t="str">
            <v>BARCELONA</v>
          </cell>
          <cell r="F409">
            <v>40</v>
          </cell>
          <cell r="G409">
            <v>465</v>
          </cell>
          <cell r="H409" t="str">
            <v>not included</v>
          </cell>
          <cell r="I409" t="str">
            <v>EUR</v>
          </cell>
          <cell r="J409">
            <v>412</v>
          </cell>
          <cell r="K409">
            <v>877</v>
          </cell>
          <cell r="L409"/>
          <cell r="M409">
            <v>45382</v>
          </cell>
          <cell r="N409">
            <v>0</v>
          </cell>
          <cell r="O409"/>
          <cell r="P409"/>
          <cell r="Q409" t="str">
            <v>84398863 / MR COCOAS 4</v>
          </cell>
        </row>
        <row r="410">
          <cell r="A410" t="str">
            <v>HAPAG</v>
          </cell>
          <cell r="B410" t="str">
            <v>SAN PEDROBATAM20</v>
          </cell>
          <cell r="C410" t="str">
            <v>IVC</v>
          </cell>
          <cell r="D410" t="str">
            <v>SAN PEDRO</v>
          </cell>
          <cell r="E410" t="str">
            <v>BATAM</v>
          </cell>
          <cell r="F410">
            <v>20</v>
          </cell>
          <cell r="G410">
            <v>550</v>
          </cell>
          <cell r="H410" t="str">
            <v>not included</v>
          </cell>
          <cell r="I410" t="str">
            <v>USD</v>
          </cell>
          <cell r="J410">
            <v>376</v>
          </cell>
          <cell r="K410">
            <v>926</v>
          </cell>
          <cell r="L410"/>
          <cell r="M410">
            <v>45382</v>
          </cell>
          <cell r="N410">
            <v>0</v>
          </cell>
          <cell r="O410"/>
          <cell r="P410"/>
          <cell r="Q410" t="str">
            <v>84398863 / MR COCOAS 4</v>
          </cell>
        </row>
        <row r="411">
          <cell r="A411" t="str">
            <v>HAPAG</v>
          </cell>
          <cell r="B411" t="str">
            <v>SAN PEDROBATAM40</v>
          </cell>
          <cell r="C411" t="str">
            <v>IVC</v>
          </cell>
          <cell r="D411" t="str">
            <v>SAN PEDRO</v>
          </cell>
          <cell r="E411" t="str">
            <v>BATAM</v>
          </cell>
          <cell r="F411">
            <v>40</v>
          </cell>
          <cell r="G411">
            <v>250</v>
          </cell>
          <cell r="H411" t="str">
            <v>not included</v>
          </cell>
          <cell r="I411" t="str">
            <v>USD</v>
          </cell>
          <cell r="J411">
            <v>752</v>
          </cell>
          <cell r="K411">
            <v>1002</v>
          </cell>
          <cell r="L411"/>
          <cell r="M411">
            <v>45382</v>
          </cell>
          <cell r="N411">
            <v>0</v>
          </cell>
          <cell r="O411"/>
          <cell r="P411"/>
          <cell r="Q411" t="str">
            <v>84398863 / MR COCOAS 4</v>
          </cell>
        </row>
        <row r="412">
          <cell r="A412" t="str">
            <v>HAPAG</v>
          </cell>
          <cell r="B412" t="str">
            <v>SAN PEDROGENOA20</v>
          </cell>
          <cell r="C412" t="str">
            <v>IVC</v>
          </cell>
          <cell r="D412" t="str">
            <v>SAN PEDRO</v>
          </cell>
          <cell r="E412" t="str">
            <v>GENOA</v>
          </cell>
          <cell r="F412">
            <v>20</v>
          </cell>
          <cell r="G412">
            <v>750</v>
          </cell>
          <cell r="H412" t="str">
            <v>not included</v>
          </cell>
          <cell r="I412" t="str">
            <v>EUR</v>
          </cell>
          <cell r="J412">
            <v>206</v>
          </cell>
          <cell r="K412">
            <v>956</v>
          </cell>
          <cell r="L412"/>
          <cell r="M412">
            <v>45382</v>
          </cell>
          <cell r="N412">
            <v>0</v>
          </cell>
          <cell r="O412"/>
          <cell r="P412"/>
          <cell r="Q412" t="str">
            <v>84398863 / MR COCOAS 4</v>
          </cell>
        </row>
        <row r="413">
          <cell r="A413" t="str">
            <v>HAPAG</v>
          </cell>
          <cell r="B413" t="str">
            <v>SAN PEDROGENOA40</v>
          </cell>
          <cell r="C413" t="str">
            <v>IVC</v>
          </cell>
          <cell r="D413" t="str">
            <v>SAN PEDRO</v>
          </cell>
          <cell r="E413" t="str">
            <v>GENOA</v>
          </cell>
          <cell r="F413">
            <v>40</v>
          </cell>
          <cell r="G413">
            <v>500</v>
          </cell>
          <cell r="H413" t="str">
            <v>not included</v>
          </cell>
          <cell r="I413" t="str">
            <v>EUR</v>
          </cell>
          <cell r="J413">
            <v>412</v>
          </cell>
          <cell r="K413">
            <v>912</v>
          </cell>
          <cell r="L413"/>
          <cell r="M413">
            <v>45382</v>
          </cell>
          <cell r="N413">
            <v>0</v>
          </cell>
          <cell r="O413"/>
          <cell r="P413"/>
          <cell r="Q413" t="str">
            <v>84398863 / MR COCOAS 4</v>
          </cell>
        </row>
        <row r="414">
          <cell r="A414" t="str">
            <v>HAPAG</v>
          </cell>
          <cell r="B414" t="str">
            <v>SAN PEDROHAMBURG20</v>
          </cell>
          <cell r="C414" t="str">
            <v>IVC</v>
          </cell>
          <cell r="D414" t="str">
            <v>SAN PEDRO</v>
          </cell>
          <cell r="E414" t="str">
            <v>HAMBURG</v>
          </cell>
          <cell r="F414">
            <v>20</v>
          </cell>
          <cell r="G414">
            <v>200</v>
          </cell>
          <cell r="H414" t="str">
            <v>not included</v>
          </cell>
          <cell r="I414" t="str">
            <v>EUR</v>
          </cell>
          <cell r="J414">
            <v>306</v>
          </cell>
          <cell r="K414">
            <v>506</v>
          </cell>
          <cell r="L414"/>
          <cell r="M414">
            <v>45382</v>
          </cell>
          <cell r="N414">
            <v>0</v>
          </cell>
          <cell r="O414"/>
          <cell r="P414"/>
          <cell r="Q414" t="str">
            <v>84398863 / MR COCOAS 4</v>
          </cell>
        </row>
        <row r="415">
          <cell r="A415" t="str">
            <v>HAPAG</v>
          </cell>
          <cell r="B415" t="str">
            <v>SAN PEDROHAMBURG40</v>
          </cell>
          <cell r="C415" t="str">
            <v>IVC</v>
          </cell>
          <cell r="D415" t="str">
            <v>SAN PEDRO</v>
          </cell>
          <cell r="E415" t="str">
            <v>HAMBURG</v>
          </cell>
          <cell r="F415">
            <v>40</v>
          </cell>
          <cell r="G415">
            <v>100</v>
          </cell>
          <cell r="H415" t="str">
            <v>not included</v>
          </cell>
          <cell r="I415" t="str">
            <v>EUR</v>
          </cell>
          <cell r="J415">
            <v>512</v>
          </cell>
          <cell r="K415">
            <v>612</v>
          </cell>
          <cell r="L415"/>
          <cell r="M415">
            <v>45382</v>
          </cell>
          <cell r="N415">
            <v>0</v>
          </cell>
          <cell r="O415"/>
          <cell r="P415"/>
          <cell r="Q415" t="str">
            <v>84398863 / MR COCOAS 4</v>
          </cell>
        </row>
        <row r="416">
          <cell r="A416" t="str">
            <v>HAPAG</v>
          </cell>
          <cell r="B416" t="str">
            <v>SAN PEDROJAKARTA20</v>
          </cell>
          <cell r="C416" t="str">
            <v>IVC</v>
          </cell>
          <cell r="D416" t="str">
            <v>SAN PEDRO</v>
          </cell>
          <cell r="E416" t="str">
            <v>JAKARTA</v>
          </cell>
          <cell r="F416">
            <v>20</v>
          </cell>
          <cell r="G416">
            <v>400</v>
          </cell>
          <cell r="H416" t="str">
            <v>not included</v>
          </cell>
          <cell r="I416" t="str">
            <v>USD</v>
          </cell>
          <cell r="J416">
            <v>376</v>
          </cell>
          <cell r="K416">
            <v>776</v>
          </cell>
          <cell r="L416"/>
          <cell r="M416">
            <v>45382</v>
          </cell>
          <cell r="N416">
            <v>0</v>
          </cell>
          <cell r="O416"/>
          <cell r="P416"/>
          <cell r="Q416" t="str">
            <v>84398863 / MR COCOAS 4</v>
          </cell>
        </row>
        <row r="417">
          <cell r="A417" t="str">
            <v>HAPAG</v>
          </cell>
          <cell r="B417" t="str">
            <v>SAN PEDROJAKARTA40</v>
          </cell>
          <cell r="C417" t="str">
            <v>IVC</v>
          </cell>
          <cell r="D417" t="str">
            <v>SAN PEDRO</v>
          </cell>
          <cell r="E417" t="str">
            <v>JAKARTA</v>
          </cell>
          <cell r="F417">
            <v>40</v>
          </cell>
          <cell r="G417">
            <v>100</v>
          </cell>
          <cell r="H417" t="str">
            <v>not included</v>
          </cell>
          <cell r="I417" t="str">
            <v>USD</v>
          </cell>
          <cell r="J417">
            <v>752</v>
          </cell>
          <cell r="K417">
            <v>852</v>
          </cell>
          <cell r="L417"/>
          <cell r="M417">
            <v>45382</v>
          </cell>
          <cell r="N417">
            <v>0</v>
          </cell>
          <cell r="O417"/>
          <cell r="P417"/>
          <cell r="Q417" t="str">
            <v>84398863 / MR COCOAS 4</v>
          </cell>
        </row>
        <row r="418">
          <cell r="A418" t="str">
            <v>HAPAG</v>
          </cell>
          <cell r="B418" t="str">
            <v>SAN PEDROMONTREAL20</v>
          </cell>
          <cell r="C418" t="str">
            <v>IVC</v>
          </cell>
          <cell r="D418" t="str">
            <v>SAN PEDRO</v>
          </cell>
          <cell r="E418" t="str">
            <v>MONTREAL</v>
          </cell>
          <cell r="F418">
            <v>20</v>
          </cell>
          <cell r="G418">
            <v>1500</v>
          </cell>
          <cell r="H418" t="str">
            <v>not included</v>
          </cell>
          <cell r="I418" t="str">
            <v>USD</v>
          </cell>
          <cell r="J418">
            <v>687</v>
          </cell>
          <cell r="K418">
            <v>2187</v>
          </cell>
          <cell r="L418"/>
          <cell r="M418">
            <v>45382</v>
          </cell>
          <cell r="N418">
            <v>0</v>
          </cell>
          <cell r="O418"/>
          <cell r="P418"/>
          <cell r="Q418" t="str">
            <v>84422284 / MR COCOAS 4</v>
          </cell>
        </row>
        <row r="419">
          <cell r="A419" t="str">
            <v>HAPAG</v>
          </cell>
          <cell r="B419" t="str">
            <v>SAN PEDROMONTREAL40</v>
          </cell>
          <cell r="C419" t="str">
            <v>IVC</v>
          </cell>
          <cell r="D419" t="str">
            <v>SAN PEDRO</v>
          </cell>
          <cell r="E419" t="str">
            <v>MONTREAL</v>
          </cell>
          <cell r="F419">
            <v>40</v>
          </cell>
          <cell r="G419">
            <v>1400</v>
          </cell>
          <cell r="H419" t="str">
            <v>not included</v>
          </cell>
          <cell r="I419" t="str">
            <v>USD</v>
          </cell>
          <cell r="J419">
            <v>1374</v>
          </cell>
          <cell r="K419">
            <v>2774</v>
          </cell>
          <cell r="L419"/>
          <cell r="M419">
            <v>45382</v>
          </cell>
          <cell r="N419">
            <v>0</v>
          </cell>
          <cell r="O419"/>
          <cell r="P419"/>
          <cell r="Q419" t="str">
            <v>84422284 / MR COCOAS 4</v>
          </cell>
        </row>
        <row r="420">
          <cell r="A420" t="str">
            <v>HAPAG</v>
          </cell>
          <cell r="B420" t="str">
            <v>SAN PEDROPASIR GUDANG20</v>
          </cell>
          <cell r="C420" t="str">
            <v>IVC</v>
          </cell>
          <cell r="D420" t="str">
            <v>SAN PEDRO</v>
          </cell>
          <cell r="E420" t="str">
            <v>PASIR GUDANG</v>
          </cell>
          <cell r="F420">
            <v>20</v>
          </cell>
          <cell r="G420">
            <v>350</v>
          </cell>
          <cell r="H420" t="str">
            <v>not included</v>
          </cell>
          <cell r="I420" t="str">
            <v>USD</v>
          </cell>
          <cell r="J420">
            <v>376</v>
          </cell>
          <cell r="K420">
            <v>726</v>
          </cell>
          <cell r="L420"/>
          <cell r="M420">
            <v>45382</v>
          </cell>
          <cell r="N420">
            <v>0</v>
          </cell>
          <cell r="O420"/>
          <cell r="P420"/>
          <cell r="Q420" t="str">
            <v>84398863 / MR COCOAS 4</v>
          </cell>
        </row>
        <row r="421">
          <cell r="A421" t="str">
            <v>HAPAG</v>
          </cell>
          <cell r="B421" t="str">
            <v>SAN PEDROPASIR GUDANG40</v>
          </cell>
          <cell r="C421" t="str">
            <v>IVC</v>
          </cell>
          <cell r="D421" t="str">
            <v>SAN PEDRO</v>
          </cell>
          <cell r="E421" t="str">
            <v>PASIR GUDANG</v>
          </cell>
          <cell r="F421">
            <v>40</v>
          </cell>
          <cell r="G421">
            <v>100</v>
          </cell>
          <cell r="H421" t="str">
            <v>not included</v>
          </cell>
          <cell r="I421" t="str">
            <v>USD</v>
          </cell>
          <cell r="J421">
            <v>752</v>
          </cell>
          <cell r="K421">
            <v>852</v>
          </cell>
          <cell r="L421"/>
          <cell r="M421">
            <v>45382</v>
          </cell>
          <cell r="N421">
            <v>0</v>
          </cell>
          <cell r="O421"/>
          <cell r="P421"/>
          <cell r="Q421" t="str">
            <v>84398863 / MR COCOAS 4</v>
          </cell>
        </row>
        <row r="422">
          <cell r="A422" t="str">
            <v>HAPAG</v>
          </cell>
          <cell r="B422" t="str">
            <v>SAN PEDROPORT KLANG20</v>
          </cell>
          <cell r="C422" t="str">
            <v>IVC</v>
          </cell>
          <cell r="D422" t="str">
            <v>SAN PEDRO</v>
          </cell>
          <cell r="E422" t="str">
            <v>PORT KLANG</v>
          </cell>
          <cell r="F422">
            <v>20</v>
          </cell>
          <cell r="G422">
            <v>400</v>
          </cell>
          <cell r="H422" t="str">
            <v>not included</v>
          </cell>
          <cell r="I422" t="str">
            <v>USD</v>
          </cell>
          <cell r="J422">
            <v>376</v>
          </cell>
          <cell r="K422">
            <v>776</v>
          </cell>
          <cell r="L422"/>
          <cell r="M422">
            <v>45382</v>
          </cell>
          <cell r="N422">
            <v>0</v>
          </cell>
          <cell r="O422"/>
          <cell r="P422"/>
          <cell r="Q422" t="str">
            <v>84398863 / MR COCOAS 4</v>
          </cell>
        </row>
        <row r="423">
          <cell r="A423" t="str">
            <v>HAPAG</v>
          </cell>
          <cell r="B423" t="str">
            <v>SAN PEDROPORT KLANG40</v>
          </cell>
          <cell r="C423" t="str">
            <v>IVC</v>
          </cell>
          <cell r="D423" t="str">
            <v>SAN PEDRO</v>
          </cell>
          <cell r="E423" t="str">
            <v>PORT KLANG</v>
          </cell>
          <cell r="F423">
            <v>40</v>
          </cell>
          <cell r="G423">
            <v>200</v>
          </cell>
          <cell r="H423" t="str">
            <v>not included</v>
          </cell>
          <cell r="I423" t="str">
            <v>USD</v>
          </cell>
          <cell r="J423">
            <v>752</v>
          </cell>
          <cell r="K423">
            <v>952</v>
          </cell>
          <cell r="L423"/>
          <cell r="M423">
            <v>45382</v>
          </cell>
          <cell r="N423">
            <v>0</v>
          </cell>
          <cell r="O423"/>
          <cell r="P423"/>
          <cell r="Q423" t="str">
            <v>84398863 / MR COCOAS 4</v>
          </cell>
        </row>
        <row r="424">
          <cell r="A424" t="str">
            <v>HAPAG</v>
          </cell>
          <cell r="B424" t="str">
            <v>SAN PEDROPTP20</v>
          </cell>
          <cell r="C424" t="str">
            <v>IVC</v>
          </cell>
          <cell r="D424" t="str">
            <v>SAN PEDRO</v>
          </cell>
          <cell r="E424" t="str">
            <v>PTP</v>
          </cell>
          <cell r="F424">
            <v>20</v>
          </cell>
          <cell r="G424">
            <v>400</v>
          </cell>
          <cell r="H424" t="str">
            <v>not included</v>
          </cell>
          <cell r="I424" t="str">
            <v>USD</v>
          </cell>
          <cell r="J424">
            <v>376</v>
          </cell>
          <cell r="K424">
            <v>776</v>
          </cell>
          <cell r="L424"/>
          <cell r="M424">
            <v>45382</v>
          </cell>
          <cell r="N424">
            <v>0</v>
          </cell>
          <cell r="O424"/>
          <cell r="P424"/>
          <cell r="Q424" t="str">
            <v>84398863 / MR COCOAS 4</v>
          </cell>
        </row>
        <row r="425">
          <cell r="A425" t="str">
            <v>HAPAG</v>
          </cell>
          <cell r="B425" t="str">
            <v>SAN PEDROPTP40</v>
          </cell>
          <cell r="C425" t="str">
            <v>IVC</v>
          </cell>
          <cell r="D425" t="str">
            <v>SAN PEDRO</v>
          </cell>
          <cell r="E425" t="str">
            <v>PTP</v>
          </cell>
          <cell r="F425">
            <v>40</v>
          </cell>
          <cell r="G425">
            <v>200</v>
          </cell>
          <cell r="H425" t="str">
            <v>not included</v>
          </cell>
          <cell r="I425" t="str">
            <v>USD</v>
          </cell>
          <cell r="J425">
            <v>752</v>
          </cell>
          <cell r="K425">
            <v>952</v>
          </cell>
          <cell r="L425"/>
          <cell r="M425">
            <v>45382</v>
          </cell>
          <cell r="N425">
            <v>0</v>
          </cell>
          <cell r="O425"/>
          <cell r="P425"/>
          <cell r="Q425" t="str">
            <v>84398863 / MR COCOAS 4</v>
          </cell>
        </row>
        <row r="426">
          <cell r="A426" t="str">
            <v>HAPAG</v>
          </cell>
          <cell r="B426" t="str">
            <v>SAN PEDROROTTERDAM20</v>
          </cell>
          <cell r="C426" t="str">
            <v>IVC</v>
          </cell>
          <cell r="D426" t="str">
            <v>SAN PEDRO</v>
          </cell>
          <cell r="E426" t="str">
            <v>ROTTERDAM</v>
          </cell>
          <cell r="F426">
            <v>20</v>
          </cell>
          <cell r="G426">
            <v>200</v>
          </cell>
          <cell r="H426" t="str">
            <v>not included</v>
          </cell>
          <cell r="I426" t="str">
            <v>EUR</v>
          </cell>
          <cell r="J426">
            <v>206</v>
          </cell>
          <cell r="K426">
            <v>406</v>
          </cell>
          <cell r="L426"/>
          <cell r="M426">
            <v>45382</v>
          </cell>
          <cell r="N426">
            <v>0</v>
          </cell>
          <cell r="O426"/>
          <cell r="P426"/>
          <cell r="Q426" t="str">
            <v>84398863 / MR COCOAS 4</v>
          </cell>
        </row>
        <row r="427">
          <cell r="A427" t="str">
            <v>HAPAG</v>
          </cell>
          <cell r="B427" t="str">
            <v>SAN PEDROROTTERDAM40</v>
          </cell>
          <cell r="C427" t="str">
            <v>IVC</v>
          </cell>
          <cell r="D427" t="str">
            <v>SAN PEDRO</v>
          </cell>
          <cell r="E427" t="str">
            <v>ROTTERDAM</v>
          </cell>
          <cell r="F427">
            <v>40</v>
          </cell>
          <cell r="G427">
            <v>100</v>
          </cell>
          <cell r="H427" t="str">
            <v>not included</v>
          </cell>
          <cell r="I427" t="str">
            <v>EUR</v>
          </cell>
          <cell r="J427">
            <v>412</v>
          </cell>
          <cell r="K427">
            <v>512</v>
          </cell>
          <cell r="L427"/>
          <cell r="M427">
            <v>45382</v>
          </cell>
          <cell r="N427">
            <v>0</v>
          </cell>
          <cell r="O427"/>
          <cell r="P427"/>
          <cell r="Q427" t="str">
            <v>84398863 / MR COCOAS 4</v>
          </cell>
        </row>
        <row r="428">
          <cell r="A428" t="str">
            <v>HAPAG</v>
          </cell>
          <cell r="B428" t="str">
            <v>SAN PEDROSURABAYA20</v>
          </cell>
          <cell r="C428" t="str">
            <v>IVC</v>
          </cell>
          <cell r="D428" t="str">
            <v>SAN PEDRO</v>
          </cell>
          <cell r="E428" t="str">
            <v>SURABAYA</v>
          </cell>
          <cell r="F428">
            <v>20</v>
          </cell>
          <cell r="G428">
            <v>550</v>
          </cell>
          <cell r="H428" t="str">
            <v>not included</v>
          </cell>
          <cell r="I428" t="str">
            <v>USD</v>
          </cell>
          <cell r="J428">
            <v>376</v>
          </cell>
          <cell r="K428">
            <v>926</v>
          </cell>
          <cell r="L428"/>
          <cell r="M428">
            <v>45382</v>
          </cell>
          <cell r="N428">
            <v>0</v>
          </cell>
          <cell r="O428"/>
          <cell r="P428"/>
          <cell r="Q428" t="str">
            <v>84398863 / MR COCOAS 4</v>
          </cell>
        </row>
        <row r="429">
          <cell r="A429" t="str">
            <v>HAPAG</v>
          </cell>
          <cell r="B429" t="str">
            <v>SAN PEDROSURABAYA40</v>
          </cell>
          <cell r="C429" t="str">
            <v>IVC</v>
          </cell>
          <cell r="D429" t="str">
            <v>SAN PEDRO</v>
          </cell>
          <cell r="E429" t="str">
            <v>SURABAYA</v>
          </cell>
          <cell r="F429">
            <v>40</v>
          </cell>
          <cell r="G429">
            <v>200</v>
          </cell>
          <cell r="H429" t="str">
            <v>not included</v>
          </cell>
          <cell r="I429" t="str">
            <v>USD</v>
          </cell>
          <cell r="J429">
            <v>752</v>
          </cell>
          <cell r="K429">
            <v>952</v>
          </cell>
          <cell r="L429"/>
          <cell r="M429">
            <v>45382</v>
          </cell>
          <cell r="N429">
            <v>0</v>
          </cell>
          <cell r="O429"/>
          <cell r="P429"/>
          <cell r="Q429" t="str">
            <v>84398863 / MR COCOAS 4</v>
          </cell>
        </row>
        <row r="430">
          <cell r="A430" t="str">
            <v>HAPAG</v>
          </cell>
          <cell r="B430" t="str">
            <v>SAN PEDROVALENCIA40</v>
          </cell>
          <cell r="C430" t="str">
            <v>IVC</v>
          </cell>
          <cell r="D430" t="str">
            <v>SAN PEDRO</v>
          </cell>
          <cell r="E430" t="str">
            <v>VALENCIA</v>
          </cell>
          <cell r="F430">
            <v>40</v>
          </cell>
          <cell r="G430">
            <v>465</v>
          </cell>
          <cell r="H430" t="str">
            <v>not included</v>
          </cell>
          <cell r="I430" t="str">
            <v>EUR</v>
          </cell>
          <cell r="J430">
            <v>412</v>
          </cell>
          <cell r="K430">
            <v>877</v>
          </cell>
          <cell r="L430"/>
          <cell r="M430">
            <v>45382</v>
          </cell>
          <cell r="N430">
            <v>0</v>
          </cell>
          <cell r="O430"/>
          <cell r="P430"/>
          <cell r="Q430" t="str">
            <v>84398863 / MR COCOAS 4</v>
          </cell>
        </row>
        <row r="431">
          <cell r="A431" t="str">
            <v>HAPAG</v>
          </cell>
          <cell r="B431" t="str">
            <v>SAN PEDROOAKLAND40</v>
          </cell>
          <cell r="C431" t="str">
            <v>IVC</v>
          </cell>
          <cell r="D431" t="str">
            <v>SAN PEDRO</v>
          </cell>
          <cell r="E431" t="str">
            <v>OAKLAND</v>
          </cell>
          <cell r="F431">
            <v>40</v>
          </cell>
          <cell r="G431">
            <v>1800</v>
          </cell>
          <cell r="H431" t="str">
            <v>not included</v>
          </cell>
          <cell r="I431" t="str">
            <v>USD</v>
          </cell>
          <cell r="J431">
            <v>1877</v>
          </cell>
          <cell r="K431">
            <v>3677</v>
          </cell>
          <cell r="L431"/>
          <cell r="M431">
            <v>45382</v>
          </cell>
          <cell r="N431">
            <v>0</v>
          </cell>
          <cell r="O431"/>
          <cell r="P431"/>
          <cell r="Q431" t="str">
            <v>84398863 / MR COCOAS 4</v>
          </cell>
        </row>
        <row r="432">
          <cell r="A432" t="str">
            <v>HAPAG</v>
          </cell>
          <cell r="B432" t="str">
            <v>TEMAAmbarli20</v>
          </cell>
          <cell r="C432" t="str">
            <v>GHA</v>
          </cell>
          <cell r="D432" t="str">
            <v>TEMA</v>
          </cell>
          <cell r="E432" t="str">
            <v>Ambarli</v>
          </cell>
          <cell r="F432">
            <v>20</v>
          </cell>
          <cell r="G432">
            <v>475</v>
          </cell>
          <cell r="H432" t="str">
            <v>not included</v>
          </cell>
          <cell r="I432" t="str">
            <v>USD</v>
          </cell>
          <cell r="J432">
            <v>0</v>
          </cell>
          <cell r="K432">
            <v>475</v>
          </cell>
          <cell r="L432"/>
          <cell r="M432">
            <v>45382</v>
          </cell>
          <cell r="N432">
            <v>0</v>
          </cell>
          <cell r="O432"/>
          <cell r="P432"/>
          <cell r="Q432" t="str">
            <v>84398863 / MR COCOAS 4</v>
          </cell>
        </row>
        <row r="433">
          <cell r="A433" t="str">
            <v>HAPAG</v>
          </cell>
          <cell r="B433" t="str">
            <v>TEMAAmbarli40</v>
          </cell>
          <cell r="C433" t="str">
            <v>GHA</v>
          </cell>
          <cell r="D433" t="str">
            <v>TEMA</v>
          </cell>
          <cell r="E433" t="str">
            <v>Ambarli</v>
          </cell>
          <cell r="F433">
            <v>40</v>
          </cell>
          <cell r="G433">
            <v>500</v>
          </cell>
          <cell r="H433" t="str">
            <v>not included</v>
          </cell>
          <cell r="I433" t="str">
            <v>USD</v>
          </cell>
          <cell r="J433">
            <v>0</v>
          </cell>
          <cell r="K433">
            <v>500</v>
          </cell>
          <cell r="L433"/>
          <cell r="M433">
            <v>45382</v>
          </cell>
          <cell r="N433">
            <v>0</v>
          </cell>
          <cell r="O433"/>
          <cell r="P433"/>
          <cell r="Q433" t="str">
            <v>84398863 / MR COCOAS 4</v>
          </cell>
        </row>
        <row r="434">
          <cell r="A434" t="str">
            <v>HAPAG</v>
          </cell>
          <cell r="B434" t="str">
            <v>TEMABATAM20</v>
          </cell>
          <cell r="C434" t="str">
            <v>GHA</v>
          </cell>
          <cell r="D434" t="str">
            <v>TEMA</v>
          </cell>
          <cell r="E434" t="str">
            <v>BATAM</v>
          </cell>
          <cell r="F434">
            <v>20</v>
          </cell>
          <cell r="G434">
            <v>600</v>
          </cell>
          <cell r="H434" t="str">
            <v>not included</v>
          </cell>
          <cell r="I434" t="str">
            <v>USD</v>
          </cell>
          <cell r="J434">
            <v>376</v>
          </cell>
          <cell r="K434">
            <v>976</v>
          </cell>
          <cell r="L434"/>
          <cell r="M434">
            <v>45382</v>
          </cell>
          <cell r="N434">
            <v>0</v>
          </cell>
          <cell r="O434"/>
          <cell r="P434"/>
          <cell r="Q434" t="str">
            <v>84398863 / MR COCOAS 4</v>
          </cell>
        </row>
        <row r="435">
          <cell r="A435" t="str">
            <v>HAPAG</v>
          </cell>
          <cell r="B435" t="str">
            <v>TEMABATAM20</v>
          </cell>
          <cell r="C435" t="str">
            <v>GHA</v>
          </cell>
          <cell r="D435" t="str">
            <v>TEMA</v>
          </cell>
          <cell r="E435" t="str">
            <v>BATAM</v>
          </cell>
          <cell r="F435">
            <v>20</v>
          </cell>
          <cell r="G435">
            <v>600</v>
          </cell>
          <cell r="H435" t="str">
            <v>not included</v>
          </cell>
          <cell r="I435" t="str">
            <v>USD</v>
          </cell>
          <cell r="J435">
            <v>376</v>
          </cell>
          <cell r="K435">
            <v>976</v>
          </cell>
          <cell r="L435"/>
          <cell r="M435">
            <v>45382</v>
          </cell>
          <cell r="N435">
            <v>0</v>
          </cell>
          <cell r="O435"/>
          <cell r="P435"/>
          <cell r="Q435" t="str">
            <v>84398863 / MR COCOAS 4</v>
          </cell>
        </row>
        <row r="436">
          <cell r="A436" t="str">
            <v>HAPAG</v>
          </cell>
          <cell r="B436" t="str">
            <v>TEMABATAM40</v>
          </cell>
          <cell r="C436" t="str">
            <v>GHA</v>
          </cell>
          <cell r="D436" t="str">
            <v>TEMA</v>
          </cell>
          <cell r="E436" t="str">
            <v>BATAM</v>
          </cell>
          <cell r="F436">
            <v>40</v>
          </cell>
          <cell r="G436">
            <v>600</v>
          </cell>
          <cell r="H436" t="str">
            <v>not included</v>
          </cell>
          <cell r="I436" t="str">
            <v>USD</v>
          </cell>
          <cell r="J436">
            <v>752</v>
          </cell>
          <cell r="K436">
            <v>1352</v>
          </cell>
          <cell r="L436"/>
          <cell r="M436">
            <v>45382</v>
          </cell>
          <cell r="N436">
            <v>0</v>
          </cell>
          <cell r="O436"/>
          <cell r="P436"/>
          <cell r="Q436" t="str">
            <v>84398863 / MR COCOAS 4</v>
          </cell>
        </row>
        <row r="437">
          <cell r="A437" t="str">
            <v>HAPAG</v>
          </cell>
          <cell r="B437" t="str">
            <v>TEMAMONTREAL20</v>
          </cell>
          <cell r="C437" t="str">
            <v>GHA</v>
          </cell>
          <cell r="D437" t="str">
            <v>TEMA</v>
          </cell>
          <cell r="E437" t="str">
            <v>MONTREAL</v>
          </cell>
          <cell r="F437">
            <v>20</v>
          </cell>
          <cell r="G437">
            <v>1500</v>
          </cell>
          <cell r="H437" t="str">
            <v>not included</v>
          </cell>
          <cell r="I437" t="str">
            <v>USD</v>
          </cell>
          <cell r="J437">
            <v>687</v>
          </cell>
          <cell r="K437">
            <v>2187</v>
          </cell>
          <cell r="L437"/>
          <cell r="M437">
            <v>45382</v>
          </cell>
          <cell r="N437">
            <v>0</v>
          </cell>
          <cell r="O437"/>
          <cell r="P437"/>
          <cell r="Q437" t="str">
            <v>84422284 / MR COCOAS 4</v>
          </cell>
        </row>
        <row r="438">
          <cell r="A438" t="str">
            <v>HAPAG</v>
          </cell>
          <cell r="B438" t="str">
            <v>TEMAMONTREAL40</v>
          </cell>
          <cell r="C438" t="str">
            <v>GHA</v>
          </cell>
          <cell r="D438" t="str">
            <v>TEMA</v>
          </cell>
          <cell r="E438" t="str">
            <v>MONTREAL</v>
          </cell>
          <cell r="F438">
            <v>40</v>
          </cell>
          <cell r="G438">
            <v>1400</v>
          </cell>
          <cell r="H438" t="str">
            <v>not included</v>
          </cell>
          <cell r="I438" t="str">
            <v>USD</v>
          </cell>
          <cell r="J438">
            <v>1374</v>
          </cell>
          <cell r="K438">
            <v>2774</v>
          </cell>
          <cell r="L438"/>
          <cell r="M438">
            <v>45382</v>
          </cell>
          <cell r="N438">
            <v>0</v>
          </cell>
          <cell r="O438"/>
          <cell r="P438"/>
          <cell r="Q438" t="str">
            <v>84422284 / MR COCOAS 4</v>
          </cell>
        </row>
        <row r="439">
          <cell r="A439" t="str">
            <v>HAPAG</v>
          </cell>
          <cell r="B439" t="str">
            <v>TEMAPASIR GUDANG20</v>
          </cell>
          <cell r="C439" t="str">
            <v>GHA</v>
          </cell>
          <cell r="D439" t="str">
            <v>TEMA</v>
          </cell>
          <cell r="E439" t="str">
            <v>PASIR GUDANG</v>
          </cell>
          <cell r="F439">
            <v>20</v>
          </cell>
          <cell r="G439">
            <v>400</v>
          </cell>
          <cell r="H439" t="str">
            <v>not included</v>
          </cell>
          <cell r="I439" t="str">
            <v>USD</v>
          </cell>
          <cell r="J439">
            <v>376</v>
          </cell>
          <cell r="K439">
            <v>776</v>
          </cell>
          <cell r="L439"/>
          <cell r="M439">
            <v>45382</v>
          </cell>
          <cell r="N439">
            <v>0</v>
          </cell>
          <cell r="O439"/>
          <cell r="P439"/>
          <cell r="Q439" t="str">
            <v>84398863 / MR COCOAS 4</v>
          </cell>
        </row>
        <row r="440">
          <cell r="A440" t="str">
            <v>HAPAG</v>
          </cell>
          <cell r="B440" t="str">
            <v>TEMAPASIR GUDANG40</v>
          </cell>
          <cell r="C440" t="str">
            <v>GHA</v>
          </cell>
          <cell r="D440" t="str">
            <v>TEMA</v>
          </cell>
          <cell r="E440" t="str">
            <v>PASIR GUDANG</v>
          </cell>
          <cell r="F440">
            <v>40</v>
          </cell>
          <cell r="G440">
            <v>340</v>
          </cell>
          <cell r="H440" t="str">
            <v>not included</v>
          </cell>
          <cell r="I440" t="str">
            <v>USD</v>
          </cell>
          <cell r="J440">
            <v>752</v>
          </cell>
          <cell r="K440">
            <v>1092</v>
          </cell>
          <cell r="L440"/>
          <cell r="M440">
            <v>45382</v>
          </cell>
          <cell r="N440">
            <v>0</v>
          </cell>
          <cell r="O440"/>
          <cell r="P440"/>
          <cell r="Q440" t="str">
            <v>84398863 / MR COCOAS 4</v>
          </cell>
        </row>
        <row r="441">
          <cell r="A441" t="str">
            <v>HAPAG</v>
          </cell>
          <cell r="B441" t="str">
            <v>TEMASURABAYA20</v>
          </cell>
          <cell r="C441" t="str">
            <v>GHA</v>
          </cell>
          <cell r="D441" t="str">
            <v>TEMA</v>
          </cell>
          <cell r="E441" t="str">
            <v>SURABAYA</v>
          </cell>
          <cell r="F441">
            <v>20</v>
          </cell>
          <cell r="G441">
            <v>500</v>
          </cell>
          <cell r="H441" t="str">
            <v>not included</v>
          </cell>
          <cell r="I441" t="str">
            <v>USD</v>
          </cell>
          <cell r="J441">
            <v>376</v>
          </cell>
          <cell r="K441">
            <v>876</v>
          </cell>
          <cell r="L441"/>
          <cell r="M441">
            <v>45382</v>
          </cell>
          <cell r="N441">
            <v>0</v>
          </cell>
          <cell r="O441"/>
          <cell r="P441"/>
          <cell r="Q441" t="str">
            <v>84398863 / MR COCOAS 4</v>
          </cell>
        </row>
        <row r="442">
          <cell r="A442" t="str">
            <v>HAPAG</v>
          </cell>
          <cell r="B442" t="str">
            <v>TEMAPHILADELPHIA40</v>
          </cell>
          <cell r="C442" t="str">
            <v>GHA</v>
          </cell>
          <cell r="D442" t="str">
            <v>TEMA</v>
          </cell>
          <cell r="E442" t="str">
            <v>PHILADELPHIA</v>
          </cell>
          <cell r="F442">
            <v>40</v>
          </cell>
          <cell r="G442">
            <v>2000</v>
          </cell>
          <cell r="H442" t="str">
            <v>not included</v>
          </cell>
          <cell r="I442" t="str">
            <v>USD</v>
          </cell>
          <cell r="J442">
            <v>1562</v>
          </cell>
          <cell r="K442">
            <v>3562</v>
          </cell>
          <cell r="L442"/>
          <cell r="M442">
            <v>45382</v>
          </cell>
          <cell r="N442">
            <v>0</v>
          </cell>
          <cell r="O442"/>
          <cell r="P442"/>
          <cell r="Q442" t="str">
            <v>Q2401HAM08701 / 1</v>
          </cell>
        </row>
        <row r="443">
          <cell r="A443" t="str">
            <v>HAPAG</v>
          </cell>
          <cell r="B443" t="str">
            <v>TEMASURABAYA40</v>
          </cell>
          <cell r="C443" t="str">
            <v>GHA</v>
          </cell>
          <cell r="D443" t="str">
            <v>TEMA</v>
          </cell>
          <cell r="E443" t="str">
            <v>SURABAYA</v>
          </cell>
          <cell r="F443">
            <v>40</v>
          </cell>
          <cell r="G443">
            <v>490</v>
          </cell>
          <cell r="H443" t="str">
            <v>not included</v>
          </cell>
          <cell r="I443" t="str">
            <v>USD</v>
          </cell>
          <cell r="J443">
            <v>752</v>
          </cell>
          <cell r="K443">
            <v>1242</v>
          </cell>
          <cell r="L443"/>
          <cell r="M443">
            <v>45382</v>
          </cell>
          <cell r="N443">
            <v>0</v>
          </cell>
          <cell r="O443"/>
          <cell r="P443"/>
          <cell r="Q443" t="str">
            <v>84398863 / MR COCOAS 4</v>
          </cell>
        </row>
        <row r="444">
          <cell r="A444" t="str">
            <v>HAPAG</v>
          </cell>
          <cell r="B444" t="str">
            <v>TIN CANAmbarli20</v>
          </cell>
          <cell r="C444" t="str">
            <v>NIG</v>
          </cell>
          <cell r="D444" t="str">
            <v>TIN CAN</v>
          </cell>
          <cell r="E444" t="str">
            <v>Ambarli</v>
          </cell>
          <cell r="F444">
            <v>20</v>
          </cell>
          <cell r="G444">
            <v>475</v>
          </cell>
          <cell r="H444">
            <v>110</v>
          </cell>
          <cell r="I444" t="str">
            <v>USD</v>
          </cell>
          <cell r="J444">
            <v>0</v>
          </cell>
          <cell r="K444">
            <v>585</v>
          </cell>
          <cell r="L444"/>
          <cell r="M444">
            <v>45382</v>
          </cell>
          <cell r="N444">
            <v>1</v>
          </cell>
          <cell r="O444"/>
          <cell r="P444"/>
          <cell r="Q444" t="str">
            <v>84398863 / MR COCOAS 4</v>
          </cell>
        </row>
        <row r="445">
          <cell r="A445" t="str">
            <v>HAPAG</v>
          </cell>
          <cell r="B445" t="str">
            <v>TIN CANAmbarli40</v>
          </cell>
          <cell r="C445" t="str">
            <v>NIG</v>
          </cell>
          <cell r="D445" t="str">
            <v>TIN CAN</v>
          </cell>
          <cell r="E445" t="str">
            <v>Ambarli</v>
          </cell>
          <cell r="F445">
            <v>40</v>
          </cell>
          <cell r="G445">
            <v>500</v>
          </cell>
          <cell r="H445">
            <v>150</v>
          </cell>
          <cell r="I445" t="str">
            <v>USD</v>
          </cell>
          <cell r="J445">
            <v>0</v>
          </cell>
          <cell r="K445">
            <v>650</v>
          </cell>
          <cell r="L445"/>
          <cell r="M445">
            <v>45382</v>
          </cell>
          <cell r="N445">
            <v>1</v>
          </cell>
          <cell r="O445"/>
          <cell r="P445"/>
          <cell r="Q445" t="str">
            <v>84398863 / MR COCOAS 4</v>
          </cell>
        </row>
        <row r="446">
          <cell r="A446" t="str">
            <v>HAPAG</v>
          </cell>
          <cell r="B446" t="str">
            <v>TIN CANAmsterdam20</v>
          </cell>
          <cell r="C446" t="str">
            <v>NIG</v>
          </cell>
          <cell r="D446" t="str">
            <v>TIN CAN</v>
          </cell>
          <cell r="E446" t="str">
            <v>Amsterdam</v>
          </cell>
          <cell r="F446">
            <v>20</v>
          </cell>
          <cell r="G446">
            <v>375</v>
          </cell>
          <cell r="H446">
            <v>95</v>
          </cell>
          <cell r="I446" t="str">
            <v>EUR</v>
          </cell>
          <cell r="J446">
            <v>206</v>
          </cell>
          <cell r="K446">
            <v>676</v>
          </cell>
          <cell r="L446"/>
          <cell r="M446">
            <v>45382</v>
          </cell>
          <cell r="N446">
            <v>1</v>
          </cell>
          <cell r="O446"/>
          <cell r="P446"/>
          <cell r="Q446" t="str">
            <v>84398863 / MR COCOAS 4</v>
          </cell>
        </row>
        <row r="447">
          <cell r="A447" t="str">
            <v>HAPAG</v>
          </cell>
          <cell r="B447" t="str">
            <v>TIN CANAmsterdam40</v>
          </cell>
          <cell r="C447" t="str">
            <v>NIG</v>
          </cell>
          <cell r="D447" t="str">
            <v>TIN CAN</v>
          </cell>
          <cell r="E447" t="str">
            <v>Amsterdam</v>
          </cell>
          <cell r="F447">
            <v>40</v>
          </cell>
          <cell r="G447">
            <v>240</v>
          </cell>
          <cell r="H447">
            <v>150</v>
          </cell>
          <cell r="I447" t="str">
            <v>EUR</v>
          </cell>
          <cell r="J447">
            <v>412</v>
          </cell>
          <cell r="K447">
            <v>802</v>
          </cell>
          <cell r="L447"/>
          <cell r="M447">
            <v>45382</v>
          </cell>
          <cell r="N447">
            <v>1</v>
          </cell>
          <cell r="O447"/>
          <cell r="P447"/>
          <cell r="Q447" t="str">
            <v>84398863 / MR COCOAS 4</v>
          </cell>
        </row>
        <row r="448">
          <cell r="A448" t="str">
            <v>HAPAG</v>
          </cell>
          <cell r="B448" t="str">
            <v>TIN CANANTWERP20</v>
          </cell>
          <cell r="C448" t="str">
            <v>NIG</v>
          </cell>
          <cell r="D448" t="str">
            <v>TIN CAN</v>
          </cell>
          <cell r="E448" t="str">
            <v>ANTWERP</v>
          </cell>
          <cell r="F448">
            <v>20</v>
          </cell>
          <cell r="G448">
            <v>200</v>
          </cell>
          <cell r="H448">
            <v>95</v>
          </cell>
          <cell r="I448" t="str">
            <v>EUR</v>
          </cell>
          <cell r="J448">
            <v>281</v>
          </cell>
          <cell r="K448">
            <v>576</v>
          </cell>
          <cell r="L448"/>
          <cell r="M448">
            <v>45382</v>
          </cell>
          <cell r="N448">
            <v>1</v>
          </cell>
          <cell r="O448"/>
          <cell r="P448"/>
          <cell r="Q448" t="str">
            <v>84398863 / MR COCOAS 4</v>
          </cell>
        </row>
        <row r="449">
          <cell r="A449" t="str">
            <v>HAPAG</v>
          </cell>
          <cell r="B449" t="str">
            <v>TIN CANANTWERP40</v>
          </cell>
          <cell r="C449" t="str">
            <v>NIG</v>
          </cell>
          <cell r="D449" t="str">
            <v>TIN CAN</v>
          </cell>
          <cell r="E449" t="str">
            <v>ANTWERP</v>
          </cell>
          <cell r="F449">
            <v>40</v>
          </cell>
          <cell r="G449">
            <v>100</v>
          </cell>
          <cell r="H449">
            <v>150</v>
          </cell>
          <cell r="I449" t="str">
            <v>EUR</v>
          </cell>
          <cell r="J449">
            <v>487</v>
          </cell>
          <cell r="K449">
            <v>737</v>
          </cell>
          <cell r="L449"/>
          <cell r="M449">
            <v>45382</v>
          </cell>
          <cell r="N449">
            <v>1</v>
          </cell>
          <cell r="O449"/>
          <cell r="P449"/>
          <cell r="Q449" t="str">
            <v>84398863 / MR COCOAS 4</v>
          </cell>
        </row>
        <row r="450">
          <cell r="A450" t="str">
            <v>HAPAG</v>
          </cell>
          <cell r="B450" t="str">
            <v>TIN CANBARCELONA20</v>
          </cell>
          <cell r="C450" t="str">
            <v>NIG</v>
          </cell>
          <cell r="D450" t="str">
            <v>TIN CAN</v>
          </cell>
          <cell r="E450" t="str">
            <v>BARCELONA</v>
          </cell>
          <cell r="F450">
            <v>20</v>
          </cell>
          <cell r="G450">
            <v>450</v>
          </cell>
          <cell r="H450">
            <v>95</v>
          </cell>
          <cell r="I450" t="str">
            <v>EUR</v>
          </cell>
          <cell r="J450">
            <v>206</v>
          </cell>
          <cell r="K450">
            <v>751</v>
          </cell>
          <cell r="L450"/>
          <cell r="M450">
            <v>45382</v>
          </cell>
          <cell r="N450">
            <v>1</v>
          </cell>
          <cell r="O450"/>
          <cell r="P450"/>
          <cell r="Q450" t="str">
            <v>84398863 / MR COCOAS 4</v>
          </cell>
        </row>
        <row r="451">
          <cell r="A451" t="str">
            <v>HAPAG</v>
          </cell>
          <cell r="B451" t="str">
            <v>TIN CANBARCELONA40</v>
          </cell>
          <cell r="C451" t="str">
            <v>NIG</v>
          </cell>
          <cell r="D451" t="str">
            <v>TIN CAN</v>
          </cell>
          <cell r="E451" t="str">
            <v>BARCELONA</v>
          </cell>
          <cell r="F451">
            <v>40</v>
          </cell>
          <cell r="G451">
            <v>620</v>
          </cell>
          <cell r="H451">
            <v>150</v>
          </cell>
          <cell r="I451" t="str">
            <v>EUR</v>
          </cell>
          <cell r="J451">
            <v>412</v>
          </cell>
          <cell r="K451">
            <v>1182</v>
          </cell>
          <cell r="L451"/>
          <cell r="M451">
            <v>45382</v>
          </cell>
          <cell r="N451">
            <v>1</v>
          </cell>
          <cell r="O451"/>
          <cell r="P451"/>
          <cell r="Q451" t="str">
            <v>84398863 / MR COCOAS 4</v>
          </cell>
        </row>
        <row r="452">
          <cell r="A452" t="str">
            <v>HAPAG</v>
          </cell>
          <cell r="B452" t="str">
            <v>TIN CANBATAM20</v>
          </cell>
          <cell r="C452" t="str">
            <v>NIG</v>
          </cell>
          <cell r="D452" t="str">
            <v>TIN CAN</v>
          </cell>
          <cell r="E452" t="str">
            <v>BATAM</v>
          </cell>
          <cell r="F452">
            <v>20</v>
          </cell>
          <cell r="G452">
            <v>477</v>
          </cell>
          <cell r="H452">
            <v>160</v>
          </cell>
          <cell r="I452" t="str">
            <v>USD</v>
          </cell>
          <cell r="J452">
            <v>376</v>
          </cell>
          <cell r="K452">
            <v>1013</v>
          </cell>
          <cell r="L452"/>
          <cell r="M452">
            <v>45382</v>
          </cell>
          <cell r="N452">
            <v>1</v>
          </cell>
          <cell r="O452"/>
          <cell r="P452"/>
          <cell r="Q452" t="str">
            <v>84398863 / MR COCOAS 4</v>
          </cell>
        </row>
        <row r="453">
          <cell r="A453" t="str">
            <v>HAPAG</v>
          </cell>
          <cell r="B453" t="str">
            <v>TIN CANBATAM40</v>
          </cell>
          <cell r="C453" t="str">
            <v>NIG</v>
          </cell>
          <cell r="D453" t="str">
            <v>TIN CAN</v>
          </cell>
          <cell r="E453" t="str">
            <v>BATAM</v>
          </cell>
          <cell r="F453">
            <v>40</v>
          </cell>
          <cell r="G453">
            <v>372</v>
          </cell>
          <cell r="H453">
            <v>195</v>
          </cell>
          <cell r="I453" t="str">
            <v>USD</v>
          </cell>
          <cell r="J453">
            <v>752</v>
          </cell>
          <cell r="K453">
            <v>1319</v>
          </cell>
          <cell r="L453"/>
          <cell r="M453">
            <v>45382</v>
          </cell>
          <cell r="N453">
            <v>1</v>
          </cell>
          <cell r="O453"/>
          <cell r="P453"/>
          <cell r="Q453" t="str">
            <v>84398863 / MR COCOAS 4</v>
          </cell>
        </row>
        <row r="454">
          <cell r="A454" t="str">
            <v>HAPAG</v>
          </cell>
          <cell r="B454" t="str">
            <v>TIN CANGENOA20</v>
          </cell>
          <cell r="C454" t="str">
            <v>NIG</v>
          </cell>
          <cell r="D454" t="str">
            <v>TIN CAN</v>
          </cell>
          <cell r="E454" t="str">
            <v>GENOA</v>
          </cell>
          <cell r="F454">
            <v>20</v>
          </cell>
          <cell r="G454">
            <v>450</v>
          </cell>
          <cell r="H454">
            <v>95</v>
          </cell>
          <cell r="I454" t="str">
            <v>EUR</v>
          </cell>
          <cell r="J454">
            <v>206</v>
          </cell>
          <cell r="K454">
            <v>751</v>
          </cell>
          <cell r="L454"/>
          <cell r="M454">
            <v>45382</v>
          </cell>
          <cell r="N454">
            <v>1</v>
          </cell>
          <cell r="O454"/>
          <cell r="P454"/>
          <cell r="Q454" t="str">
            <v>84398863 / MR COCOAS 4</v>
          </cell>
        </row>
        <row r="455">
          <cell r="A455" t="str">
            <v>HAPAG</v>
          </cell>
          <cell r="B455" t="str">
            <v>TIN CANGENOA40</v>
          </cell>
          <cell r="C455" t="str">
            <v>NIG</v>
          </cell>
          <cell r="D455" t="str">
            <v>TIN CAN</v>
          </cell>
          <cell r="E455" t="str">
            <v>GENOA</v>
          </cell>
          <cell r="F455">
            <v>40</v>
          </cell>
          <cell r="G455">
            <v>350</v>
          </cell>
          <cell r="H455">
            <v>150</v>
          </cell>
          <cell r="I455" t="str">
            <v>EUR</v>
          </cell>
          <cell r="J455">
            <v>412</v>
          </cell>
          <cell r="K455">
            <v>912</v>
          </cell>
          <cell r="L455"/>
          <cell r="M455">
            <v>45382</v>
          </cell>
          <cell r="N455">
            <v>1</v>
          </cell>
          <cell r="O455"/>
          <cell r="P455"/>
          <cell r="Q455" t="str">
            <v>84398863 / MR COCOAS 4</v>
          </cell>
        </row>
        <row r="456">
          <cell r="A456" t="str">
            <v>HAPAG</v>
          </cell>
          <cell r="B456" t="str">
            <v>TIN CANHAMBURG20</v>
          </cell>
          <cell r="C456" t="str">
            <v>NIG</v>
          </cell>
          <cell r="D456" t="str">
            <v>TIN CAN</v>
          </cell>
          <cell r="E456" t="str">
            <v>HAMBURG</v>
          </cell>
          <cell r="F456">
            <v>20</v>
          </cell>
          <cell r="G456">
            <v>200</v>
          </cell>
          <cell r="H456">
            <v>95</v>
          </cell>
          <cell r="I456" t="str">
            <v>EUR</v>
          </cell>
          <cell r="J456">
            <v>306</v>
          </cell>
          <cell r="K456">
            <v>601</v>
          </cell>
          <cell r="L456"/>
          <cell r="M456">
            <v>45382</v>
          </cell>
          <cell r="N456">
            <v>1</v>
          </cell>
          <cell r="O456"/>
          <cell r="P456"/>
          <cell r="Q456" t="str">
            <v>84398863 / MR COCOAS 4</v>
          </cell>
        </row>
        <row r="457">
          <cell r="A457" t="str">
            <v>HAPAG</v>
          </cell>
          <cell r="B457" t="str">
            <v>TIN CANHAMBURG40</v>
          </cell>
          <cell r="C457" t="str">
            <v>NIG</v>
          </cell>
          <cell r="D457" t="str">
            <v>TIN CAN</v>
          </cell>
          <cell r="E457" t="str">
            <v>HAMBURG</v>
          </cell>
          <cell r="F457">
            <v>40</v>
          </cell>
          <cell r="G457">
            <v>145</v>
          </cell>
          <cell r="H457">
            <v>150</v>
          </cell>
          <cell r="I457" t="str">
            <v>EUR</v>
          </cell>
          <cell r="J457">
            <v>512</v>
          </cell>
          <cell r="K457">
            <v>807</v>
          </cell>
          <cell r="L457"/>
          <cell r="M457">
            <v>45382</v>
          </cell>
          <cell r="N457">
            <v>1</v>
          </cell>
          <cell r="O457"/>
          <cell r="P457"/>
          <cell r="Q457" t="str">
            <v>84398863 / MR COCOAS 4</v>
          </cell>
        </row>
        <row r="458">
          <cell r="A458" t="str">
            <v>HAPAG</v>
          </cell>
          <cell r="B458" t="str">
            <v>TIN CANJAKARTA20</v>
          </cell>
          <cell r="C458" t="str">
            <v>NIG</v>
          </cell>
          <cell r="D458" t="str">
            <v>TIN CAN</v>
          </cell>
          <cell r="E458" t="str">
            <v>JAKARTA</v>
          </cell>
          <cell r="F458">
            <v>20</v>
          </cell>
          <cell r="G458">
            <v>340</v>
          </cell>
          <cell r="H458">
            <v>160</v>
          </cell>
          <cell r="I458" t="str">
            <v>USD</v>
          </cell>
          <cell r="J458">
            <v>376</v>
          </cell>
          <cell r="K458">
            <v>876</v>
          </cell>
          <cell r="L458"/>
          <cell r="M458">
            <v>45382</v>
          </cell>
          <cell r="N458">
            <v>1</v>
          </cell>
          <cell r="O458"/>
          <cell r="P458"/>
          <cell r="Q458" t="str">
            <v>84398863 / MR COCOAS 4</v>
          </cell>
        </row>
        <row r="459">
          <cell r="A459" t="str">
            <v>HAPAG</v>
          </cell>
          <cell r="B459" t="str">
            <v>TIN CANJAKARTA40</v>
          </cell>
          <cell r="C459" t="str">
            <v>NIG</v>
          </cell>
          <cell r="D459" t="str">
            <v>TIN CAN</v>
          </cell>
          <cell r="E459" t="str">
            <v>JAKARTA</v>
          </cell>
          <cell r="F459">
            <v>40</v>
          </cell>
          <cell r="G459">
            <v>111</v>
          </cell>
          <cell r="H459">
            <v>195</v>
          </cell>
          <cell r="I459" t="str">
            <v>USD</v>
          </cell>
          <cell r="J459">
            <v>752</v>
          </cell>
          <cell r="K459">
            <v>1058</v>
          </cell>
          <cell r="L459"/>
          <cell r="M459">
            <v>45382</v>
          </cell>
          <cell r="N459">
            <v>1</v>
          </cell>
          <cell r="O459"/>
          <cell r="P459"/>
          <cell r="Q459" t="str">
            <v>84398863 / MR COCOAS 4</v>
          </cell>
        </row>
        <row r="460">
          <cell r="A460" t="str">
            <v>HAPAG</v>
          </cell>
          <cell r="B460" t="str">
            <v>TIN CANMONTREAL20</v>
          </cell>
          <cell r="C460" t="str">
            <v>NIG</v>
          </cell>
          <cell r="D460" t="str">
            <v>TIN CAN</v>
          </cell>
          <cell r="E460" t="str">
            <v>MONTREAL</v>
          </cell>
          <cell r="F460">
            <v>20</v>
          </cell>
          <cell r="G460">
            <v>1500</v>
          </cell>
          <cell r="H460">
            <v>160</v>
          </cell>
          <cell r="I460" t="str">
            <v>USD</v>
          </cell>
          <cell r="J460">
            <v>687</v>
          </cell>
          <cell r="K460">
            <v>2347</v>
          </cell>
          <cell r="L460"/>
          <cell r="M460">
            <v>45382</v>
          </cell>
          <cell r="N460">
            <v>1</v>
          </cell>
          <cell r="O460"/>
          <cell r="P460"/>
          <cell r="Q460" t="str">
            <v>84422284 / MR COCOAS 4</v>
          </cell>
        </row>
        <row r="461">
          <cell r="A461" t="str">
            <v>HAPAG</v>
          </cell>
          <cell r="B461" t="str">
            <v>TIN CANMONTREAL40</v>
          </cell>
          <cell r="C461" t="str">
            <v>NIG</v>
          </cell>
          <cell r="D461" t="str">
            <v>TIN CAN</v>
          </cell>
          <cell r="E461" t="str">
            <v>MONTREAL</v>
          </cell>
          <cell r="F461">
            <v>40</v>
          </cell>
          <cell r="G461">
            <v>826</v>
          </cell>
          <cell r="H461">
            <v>195</v>
          </cell>
          <cell r="I461" t="str">
            <v>USD</v>
          </cell>
          <cell r="J461">
            <v>1374</v>
          </cell>
          <cell r="K461">
            <v>2395</v>
          </cell>
          <cell r="L461"/>
          <cell r="M461">
            <v>45382</v>
          </cell>
          <cell r="N461">
            <v>1</v>
          </cell>
          <cell r="O461"/>
          <cell r="P461"/>
          <cell r="Q461" t="str">
            <v>84422284 / MR COCOAS 4</v>
          </cell>
        </row>
        <row r="462">
          <cell r="A462" t="str">
            <v>HAPAG</v>
          </cell>
          <cell r="B462" t="str">
            <v>TIN CANPASIR GUDANG20</v>
          </cell>
          <cell r="C462" t="str">
            <v>NIG</v>
          </cell>
          <cell r="D462" t="str">
            <v>TIN CAN</v>
          </cell>
          <cell r="E462" t="str">
            <v>PASIR GUDANG</v>
          </cell>
          <cell r="F462">
            <v>20</v>
          </cell>
          <cell r="G462">
            <v>287</v>
          </cell>
          <cell r="H462">
            <v>160</v>
          </cell>
          <cell r="I462" t="str">
            <v>USD</v>
          </cell>
          <cell r="J462">
            <v>376</v>
          </cell>
          <cell r="K462">
            <v>823</v>
          </cell>
          <cell r="L462"/>
          <cell r="M462">
            <v>45382</v>
          </cell>
          <cell r="N462">
            <v>1</v>
          </cell>
          <cell r="O462"/>
          <cell r="P462"/>
          <cell r="Q462" t="str">
            <v>84398863 / MR COCOAS 4</v>
          </cell>
        </row>
        <row r="463">
          <cell r="A463" t="str">
            <v>HAPAG</v>
          </cell>
          <cell r="B463" t="str">
            <v>TIN CANPASIR GUDANG40</v>
          </cell>
          <cell r="C463" t="str">
            <v>NIG</v>
          </cell>
          <cell r="D463" t="str">
            <v>TIN CAN</v>
          </cell>
          <cell r="E463" t="str">
            <v>PASIR GUDANG</v>
          </cell>
          <cell r="F463">
            <v>40</v>
          </cell>
          <cell r="G463">
            <v>72</v>
          </cell>
          <cell r="H463">
            <v>195</v>
          </cell>
          <cell r="I463" t="str">
            <v>USD</v>
          </cell>
          <cell r="J463">
            <v>752</v>
          </cell>
          <cell r="K463">
            <v>1019</v>
          </cell>
          <cell r="L463"/>
          <cell r="M463">
            <v>45382</v>
          </cell>
          <cell r="N463">
            <v>1</v>
          </cell>
          <cell r="O463"/>
          <cell r="P463"/>
          <cell r="Q463" t="str">
            <v>84398863 / MR COCOAS 4</v>
          </cell>
        </row>
        <row r="464">
          <cell r="A464" t="str">
            <v>HAPAG</v>
          </cell>
          <cell r="B464" t="str">
            <v>TIN CANPORT KLANG20</v>
          </cell>
          <cell r="C464" t="str">
            <v>NIG</v>
          </cell>
          <cell r="D464" t="str">
            <v>TIN CAN</v>
          </cell>
          <cell r="E464" t="str">
            <v>PORT KLANG</v>
          </cell>
          <cell r="F464">
            <v>20</v>
          </cell>
          <cell r="G464">
            <v>297</v>
          </cell>
          <cell r="H464">
            <v>160</v>
          </cell>
          <cell r="I464" t="str">
            <v>USD</v>
          </cell>
          <cell r="J464">
            <v>376</v>
          </cell>
          <cell r="K464">
            <v>833</v>
          </cell>
          <cell r="L464"/>
          <cell r="M464">
            <v>45382</v>
          </cell>
          <cell r="N464">
            <v>1</v>
          </cell>
          <cell r="O464"/>
          <cell r="P464"/>
          <cell r="Q464" t="str">
            <v>84398863 / MR COCOAS 4</v>
          </cell>
        </row>
        <row r="465">
          <cell r="A465" t="str">
            <v>HAPAG</v>
          </cell>
          <cell r="B465" t="str">
            <v>TIN CANPORT KLANG40</v>
          </cell>
          <cell r="C465" t="str">
            <v>NIG</v>
          </cell>
          <cell r="D465" t="str">
            <v>TIN CAN</v>
          </cell>
          <cell r="E465" t="str">
            <v>PORT KLANG</v>
          </cell>
          <cell r="F465">
            <v>40</v>
          </cell>
          <cell r="G465">
            <v>-3</v>
          </cell>
          <cell r="H465">
            <v>195</v>
          </cell>
          <cell r="I465" t="str">
            <v>USD</v>
          </cell>
          <cell r="J465">
            <v>752</v>
          </cell>
          <cell r="K465">
            <v>944</v>
          </cell>
          <cell r="L465"/>
          <cell r="M465">
            <v>45382</v>
          </cell>
          <cell r="N465">
            <v>1</v>
          </cell>
          <cell r="O465"/>
          <cell r="P465"/>
          <cell r="Q465" t="str">
            <v>84398863 / MR COCOAS 4</v>
          </cell>
        </row>
        <row r="466">
          <cell r="A466" t="str">
            <v>HAPAG</v>
          </cell>
          <cell r="B466" t="str">
            <v>TIN CANPTP20</v>
          </cell>
          <cell r="C466" t="str">
            <v>NIG</v>
          </cell>
          <cell r="D466" t="str">
            <v>TIN CAN</v>
          </cell>
          <cell r="E466" t="str">
            <v>PTP</v>
          </cell>
          <cell r="F466">
            <v>20</v>
          </cell>
          <cell r="G466">
            <v>220</v>
          </cell>
          <cell r="H466">
            <v>160</v>
          </cell>
          <cell r="I466" t="str">
            <v>USD</v>
          </cell>
          <cell r="J466">
            <v>376</v>
          </cell>
          <cell r="K466">
            <v>756</v>
          </cell>
          <cell r="L466"/>
          <cell r="M466">
            <v>45382</v>
          </cell>
          <cell r="N466">
            <v>1</v>
          </cell>
          <cell r="O466"/>
          <cell r="P466"/>
          <cell r="Q466" t="str">
            <v>84398863 / MR COCOAS 4</v>
          </cell>
        </row>
        <row r="467">
          <cell r="A467" t="str">
            <v>HAPAG</v>
          </cell>
          <cell r="B467" t="str">
            <v>TIN CANPTP40</v>
          </cell>
          <cell r="C467" t="str">
            <v>NIG</v>
          </cell>
          <cell r="D467" t="str">
            <v>TIN CAN</v>
          </cell>
          <cell r="E467" t="str">
            <v>PTP</v>
          </cell>
          <cell r="F467">
            <v>40</v>
          </cell>
          <cell r="G467">
            <v>3</v>
          </cell>
          <cell r="H467">
            <v>195</v>
          </cell>
          <cell r="I467" t="str">
            <v>USD</v>
          </cell>
          <cell r="J467">
            <v>752</v>
          </cell>
          <cell r="K467">
            <v>950</v>
          </cell>
          <cell r="L467"/>
          <cell r="M467">
            <v>45382</v>
          </cell>
          <cell r="N467">
            <v>1</v>
          </cell>
          <cell r="O467"/>
          <cell r="P467"/>
          <cell r="Q467" t="str">
            <v>84398863 / MR COCOAS 4</v>
          </cell>
        </row>
        <row r="468">
          <cell r="A468" t="str">
            <v>HAPAG</v>
          </cell>
          <cell r="B468" t="str">
            <v>TIN CANROTTERDAM20</v>
          </cell>
          <cell r="C468" t="str">
            <v>NIG</v>
          </cell>
          <cell r="D468" t="str">
            <v>TIN CAN</v>
          </cell>
          <cell r="E468" t="str">
            <v>ROTTERDAM</v>
          </cell>
          <cell r="F468">
            <v>20</v>
          </cell>
          <cell r="G468">
            <v>200</v>
          </cell>
          <cell r="H468">
            <v>95</v>
          </cell>
          <cell r="I468" t="str">
            <v>EUR</v>
          </cell>
          <cell r="J468">
            <v>206</v>
          </cell>
          <cell r="K468">
            <v>501</v>
          </cell>
          <cell r="L468"/>
          <cell r="M468">
            <v>45382</v>
          </cell>
          <cell r="N468">
            <v>1</v>
          </cell>
          <cell r="O468"/>
          <cell r="P468"/>
          <cell r="Q468" t="str">
            <v>84398863 / MR COCOAS 4</v>
          </cell>
        </row>
        <row r="469">
          <cell r="A469" t="str">
            <v>HAPAG</v>
          </cell>
          <cell r="B469" t="str">
            <v>TIN CANROTTERDAM40</v>
          </cell>
          <cell r="C469" t="str">
            <v>NIG</v>
          </cell>
          <cell r="D469" t="str">
            <v>TIN CAN</v>
          </cell>
          <cell r="E469" t="str">
            <v>ROTTERDAM</v>
          </cell>
          <cell r="F469">
            <v>40</v>
          </cell>
          <cell r="G469">
            <v>180</v>
          </cell>
          <cell r="H469">
            <v>150</v>
          </cell>
          <cell r="I469" t="str">
            <v>EUR</v>
          </cell>
          <cell r="J469">
            <v>412</v>
          </cell>
          <cell r="K469">
            <v>742</v>
          </cell>
          <cell r="L469"/>
          <cell r="M469">
            <v>45382</v>
          </cell>
          <cell r="N469">
            <v>1</v>
          </cell>
          <cell r="O469"/>
          <cell r="P469"/>
          <cell r="Q469" t="str">
            <v>84398863 / MR COCOAS 4</v>
          </cell>
        </row>
        <row r="470">
          <cell r="A470" t="str">
            <v>HAPAG</v>
          </cell>
          <cell r="B470" t="str">
            <v>TIN CANSURABAYA20</v>
          </cell>
          <cell r="C470" t="str">
            <v>NIG</v>
          </cell>
          <cell r="D470" t="str">
            <v>TIN CAN</v>
          </cell>
          <cell r="E470" t="str">
            <v>SURABAYA</v>
          </cell>
          <cell r="F470">
            <v>20</v>
          </cell>
          <cell r="G470">
            <v>300</v>
          </cell>
          <cell r="H470">
            <v>160</v>
          </cell>
          <cell r="I470" t="str">
            <v>USD</v>
          </cell>
          <cell r="J470">
            <v>376</v>
          </cell>
          <cell r="K470">
            <v>836</v>
          </cell>
          <cell r="L470"/>
          <cell r="M470">
            <v>45382</v>
          </cell>
          <cell r="N470">
            <v>1</v>
          </cell>
          <cell r="O470"/>
          <cell r="P470"/>
          <cell r="Q470" t="str">
            <v>84398863 / MR COCOAS 4</v>
          </cell>
        </row>
        <row r="471">
          <cell r="A471" t="str">
            <v>HAPAG</v>
          </cell>
          <cell r="B471" t="str">
            <v>TIN CANSURABAYA40</v>
          </cell>
          <cell r="C471" t="str">
            <v>NIG</v>
          </cell>
          <cell r="D471" t="str">
            <v>TIN CAN</v>
          </cell>
          <cell r="E471" t="str">
            <v>SURABAYA</v>
          </cell>
          <cell r="F471">
            <v>40</v>
          </cell>
          <cell r="G471">
            <v>250</v>
          </cell>
          <cell r="H471">
            <v>195</v>
          </cell>
          <cell r="I471" t="str">
            <v>USD</v>
          </cell>
          <cell r="J471">
            <v>752</v>
          </cell>
          <cell r="K471">
            <v>1197</v>
          </cell>
          <cell r="L471"/>
          <cell r="M471">
            <v>45382</v>
          </cell>
          <cell r="N471">
            <v>1</v>
          </cell>
          <cell r="O471"/>
          <cell r="P471"/>
          <cell r="Q471" t="str">
            <v>84398863 / MR COCOAS 4</v>
          </cell>
        </row>
        <row r="472">
          <cell r="A472" t="str">
            <v>HAPAG</v>
          </cell>
          <cell r="B472" t="str">
            <v>TIN CANVALENCIA20</v>
          </cell>
          <cell r="C472" t="str">
            <v>NIG</v>
          </cell>
          <cell r="D472" t="str">
            <v>TIN CAN</v>
          </cell>
          <cell r="E472" t="str">
            <v>VALENCIA</v>
          </cell>
          <cell r="F472">
            <v>20</v>
          </cell>
          <cell r="G472">
            <v>450</v>
          </cell>
          <cell r="H472">
            <v>95</v>
          </cell>
          <cell r="I472" t="str">
            <v>EUR</v>
          </cell>
          <cell r="J472">
            <v>206</v>
          </cell>
          <cell r="K472">
            <v>751</v>
          </cell>
          <cell r="L472"/>
          <cell r="M472">
            <v>45382</v>
          </cell>
          <cell r="N472">
            <v>1</v>
          </cell>
          <cell r="O472"/>
          <cell r="P472"/>
          <cell r="Q472" t="str">
            <v>84398863 / MR COCOAS 4</v>
          </cell>
        </row>
        <row r="473">
          <cell r="A473" t="str">
            <v>HAPAG</v>
          </cell>
          <cell r="B473" t="str">
            <v>TIN CANVALENCIA40</v>
          </cell>
          <cell r="C473" t="str">
            <v>NIG</v>
          </cell>
          <cell r="D473" t="str">
            <v>TIN CAN</v>
          </cell>
          <cell r="E473" t="str">
            <v>VALENCIA</v>
          </cell>
          <cell r="F473">
            <v>40</v>
          </cell>
          <cell r="G473">
            <v>530</v>
          </cell>
          <cell r="H473">
            <v>150</v>
          </cell>
          <cell r="I473" t="str">
            <v>EUR</v>
          </cell>
          <cell r="J473">
            <v>412</v>
          </cell>
          <cell r="K473">
            <v>1092</v>
          </cell>
          <cell r="L473"/>
          <cell r="M473">
            <v>45382</v>
          </cell>
          <cell r="N473">
            <v>1</v>
          </cell>
          <cell r="O473"/>
          <cell r="P473"/>
          <cell r="Q473" t="str">
            <v>84398863 / MR COCOAS 4</v>
          </cell>
        </row>
        <row r="474">
          <cell r="A474" t="str">
            <v>MAERSK</v>
          </cell>
          <cell r="B474" t="str">
            <v>BulobaAmbarli40</v>
          </cell>
          <cell r="C474" t="str">
            <v>UGA1</v>
          </cell>
          <cell r="D474" t="str">
            <v>Buloba</v>
          </cell>
          <cell r="E474" t="str">
            <v>Ambarli</v>
          </cell>
          <cell r="F474">
            <v>40</v>
          </cell>
          <cell r="G474">
            <v>2172</v>
          </cell>
          <cell r="H474" t="str">
            <v>not included</v>
          </cell>
          <cell r="I474" t="str">
            <v>USD</v>
          </cell>
          <cell r="J474">
            <v>190</v>
          </cell>
          <cell r="K474">
            <v>2362</v>
          </cell>
          <cell r="L474">
            <v>34</v>
          </cell>
          <cell r="M474">
            <v>45473</v>
          </cell>
          <cell r="N474">
            <v>0</v>
          </cell>
          <cell r="O474"/>
          <cell r="P474"/>
          <cell r="Q474">
            <v>4924948</v>
          </cell>
        </row>
        <row r="475">
          <cell r="A475" t="str">
            <v>MAERSK</v>
          </cell>
          <cell r="B475" t="str">
            <v>BulobaAmsterdam40</v>
          </cell>
          <cell r="C475" t="str">
            <v>UGA1</v>
          </cell>
          <cell r="D475" t="str">
            <v>Buloba</v>
          </cell>
          <cell r="E475" t="str">
            <v>Amsterdam</v>
          </cell>
          <cell r="F475">
            <v>40</v>
          </cell>
          <cell r="G475">
            <v>2800</v>
          </cell>
          <cell r="H475" t="str">
            <v>not included</v>
          </cell>
          <cell r="I475" t="str">
            <v>USD</v>
          </cell>
          <cell r="J475">
            <v>268</v>
          </cell>
          <cell r="K475">
            <v>3068</v>
          </cell>
          <cell r="L475">
            <v>32</v>
          </cell>
          <cell r="M475">
            <v>45473</v>
          </cell>
          <cell r="N475">
            <v>0</v>
          </cell>
          <cell r="O475"/>
          <cell r="P475"/>
          <cell r="Q475">
            <v>4924948</v>
          </cell>
        </row>
        <row r="476">
          <cell r="A476" t="str">
            <v>MAERSK</v>
          </cell>
          <cell r="B476" t="str">
            <v>BulobaAntwerp40</v>
          </cell>
          <cell r="C476" t="str">
            <v>UGA1</v>
          </cell>
          <cell r="D476" t="str">
            <v>Buloba</v>
          </cell>
          <cell r="E476" t="str">
            <v>Antwerp</v>
          </cell>
          <cell r="F476">
            <v>40</v>
          </cell>
          <cell r="G476">
            <v>1872</v>
          </cell>
          <cell r="H476" t="str">
            <v>not included</v>
          </cell>
          <cell r="I476" t="str">
            <v>USD</v>
          </cell>
          <cell r="J476">
            <v>268</v>
          </cell>
          <cell r="K476">
            <v>2140</v>
          </cell>
          <cell r="L476">
            <v>41</v>
          </cell>
          <cell r="M476">
            <v>45473</v>
          </cell>
          <cell r="N476">
            <v>0</v>
          </cell>
          <cell r="O476"/>
          <cell r="P476"/>
          <cell r="Q476">
            <v>4924948</v>
          </cell>
        </row>
        <row r="477">
          <cell r="A477" t="str">
            <v>MAERSK</v>
          </cell>
          <cell r="B477" t="str">
            <v>BulobaBarcelona40</v>
          </cell>
          <cell r="C477" t="str">
            <v>UGA1</v>
          </cell>
          <cell r="D477" t="str">
            <v>Buloba</v>
          </cell>
          <cell r="E477" t="str">
            <v>Barcelona</v>
          </cell>
          <cell r="F477">
            <v>40</v>
          </cell>
          <cell r="G477">
            <v>1832</v>
          </cell>
          <cell r="H477" t="str">
            <v>not included</v>
          </cell>
          <cell r="I477" t="str">
            <v>USD</v>
          </cell>
          <cell r="J477">
            <v>218</v>
          </cell>
          <cell r="K477">
            <v>2050</v>
          </cell>
          <cell r="L477">
            <v>32</v>
          </cell>
          <cell r="M477">
            <v>45473</v>
          </cell>
          <cell r="N477">
            <v>0</v>
          </cell>
          <cell r="O477"/>
          <cell r="P477"/>
          <cell r="Q477">
            <v>4924948</v>
          </cell>
        </row>
        <row r="478">
          <cell r="A478" t="str">
            <v>MAERSK</v>
          </cell>
          <cell r="B478" t="str">
            <v>BulobaBarcelona20</v>
          </cell>
          <cell r="C478" t="str">
            <v>UGA1</v>
          </cell>
          <cell r="D478" t="str">
            <v>Buloba</v>
          </cell>
          <cell r="E478" t="str">
            <v>Barcelona</v>
          </cell>
          <cell r="F478">
            <v>20</v>
          </cell>
          <cell r="G478">
            <v>1732</v>
          </cell>
          <cell r="H478" t="str">
            <v>not included</v>
          </cell>
          <cell r="I478" t="str">
            <v>USD</v>
          </cell>
          <cell r="J478">
            <v>109</v>
          </cell>
          <cell r="K478">
            <v>1841</v>
          </cell>
          <cell r="L478">
            <v>32</v>
          </cell>
          <cell r="M478">
            <v>45473</v>
          </cell>
          <cell r="N478">
            <v>0</v>
          </cell>
          <cell r="O478"/>
          <cell r="P478"/>
          <cell r="Q478">
            <v>4924948</v>
          </cell>
        </row>
        <row r="479">
          <cell r="A479" t="str">
            <v>MAERSK</v>
          </cell>
          <cell r="B479" t="str">
            <v>BulobaBatam40</v>
          </cell>
          <cell r="C479" t="str">
            <v>UGA1</v>
          </cell>
          <cell r="D479" t="str">
            <v>Buloba</v>
          </cell>
          <cell r="E479" t="str">
            <v>Batam</v>
          </cell>
          <cell r="F479">
            <v>40</v>
          </cell>
          <cell r="G479">
            <v>1782</v>
          </cell>
          <cell r="H479" t="str">
            <v>not included</v>
          </cell>
          <cell r="I479" t="str">
            <v>USD</v>
          </cell>
          <cell r="J479">
            <v>238</v>
          </cell>
          <cell r="K479">
            <v>2020</v>
          </cell>
          <cell r="L479">
            <v>37</v>
          </cell>
          <cell r="M479">
            <v>45473</v>
          </cell>
          <cell r="N479">
            <v>0</v>
          </cell>
          <cell r="O479"/>
          <cell r="P479"/>
          <cell r="Q479">
            <v>4924948</v>
          </cell>
        </row>
        <row r="480">
          <cell r="A480" t="str">
            <v>MAERSK</v>
          </cell>
          <cell r="B480" t="str">
            <v>BulobaJakarta40</v>
          </cell>
          <cell r="C480" t="str">
            <v>UGA1</v>
          </cell>
          <cell r="D480" t="str">
            <v>Buloba</v>
          </cell>
          <cell r="E480" t="str">
            <v>Jakarta</v>
          </cell>
          <cell r="F480">
            <v>40</v>
          </cell>
          <cell r="G480">
            <v>1750</v>
          </cell>
          <cell r="H480" t="str">
            <v>not included</v>
          </cell>
          <cell r="I480" t="str">
            <v>USD</v>
          </cell>
          <cell r="J480">
            <v>238</v>
          </cell>
          <cell r="K480">
            <v>1988</v>
          </cell>
          <cell r="L480">
            <v>31</v>
          </cell>
          <cell r="M480">
            <v>45473</v>
          </cell>
          <cell r="N480">
            <v>0</v>
          </cell>
          <cell r="O480"/>
          <cell r="P480"/>
          <cell r="Q480">
            <v>4924948</v>
          </cell>
        </row>
        <row r="481">
          <cell r="A481" t="str">
            <v>MAERSK</v>
          </cell>
          <cell r="B481" t="str">
            <v>BulobaPasir Gudang40</v>
          </cell>
          <cell r="C481" t="str">
            <v>UGA1</v>
          </cell>
          <cell r="D481" t="str">
            <v>Buloba</v>
          </cell>
          <cell r="E481" t="str">
            <v>Pasir Gudang</v>
          </cell>
          <cell r="F481">
            <v>40</v>
          </cell>
          <cell r="G481">
            <v>1722</v>
          </cell>
          <cell r="H481" t="str">
            <v>not included</v>
          </cell>
          <cell r="I481" t="str">
            <v>USD</v>
          </cell>
          <cell r="J481">
            <v>238</v>
          </cell>
          <cell r="K481">
            <v>1960</v>
          </cell>
          <cell r="L481">
            <v>27</v>
          </cell>
          <cell r="M481">
            <v>45473</v>
          </cell>
          <cell r="N481">
            <v>0</v>
          </cell>
          <cell r="O481"/>
          <cell r="P481"/>
          <cell r="Q481">
            <v>4924948</v>
          </cell>
        </row>
        <row r="482">
          <cell r="A482" t="str">
            <v>MAERSK</v>
          </cell>
          <cell r="B482" t="str">
            <v>BulobaPTP40</v>
          </cell>
          <cell r="C482" t="str">
            <v>UGA1</v>
          </cell>
          <cell r="D482" t="str">
            <v>Buloba</v>
          </cell>
          <cell r="E482" t="str">
            <v>PTP</v>
          </cell>
          <cell r="F482">
            <v>40</v>
          </cell>
          <cell r="G482">
            <v>1662</v>
          </cell>
          <cell r="H482" t="str">
            <v>not included</v>
          </cell>
          <cell r="I482" t="str">
            <v>USD</v>
          </cell>
          <cell r="J482">
            <v>238</v>
          </cell>
          <cell r="K482">
            <v>1900</v>
          </cell>
          <cell r="L482">
            <v>20</v>
          </cell>
          <cell r="M482">
            <v>45473</v>
          </cell>
          <cell r="N482">
            <v>0</v>
          </cell>
          <cell r="O482"/>
          <cell r="P482"/>
          <cell r="Q482">
            <v>4924948</v>
          </cell>
        </row>
        <row r="483">
          <cell r="A483" t="str">
            <v>MAERSK</v>
          </cell>
          <cell r="B483" t="str">
            <v>BulobaSurabaya40</v>
          </cell>
          <cell r="C483" t="str">
            <v>UGA1</v>
          </cell>
          <cell r="D483" t="str">
            <v>Buloba</v>
          </cell>
          <cell r="E483" t="str">
            <v>Surabaya</v>
          </cell>
          <cell r="F483">
            <v>40</v>
          </cell>
          <cell r="G483">
            <v>1752</v>
          </cell>
          <cell r="H483" t="str">
            <v>not included</v>
          </cell>
          <cell r="I483" t="str">
            <v>USD</v>
          </cell>
          <cell r="J483">
            <v>238</v>
          </cell>
          <cell r="K483">
            <v>1990</v>
          </cell>
          <cell r="L483">
            <v>32</v>
          </cell>
          <cell r="M483">
            <v>45473</v>
          </cell>
          <cell r="N483">
            <v>0</v>
          </cell>
          <cell r="O483"/>
          <cell r="P483"/>
          <cell r="Q483">
            <v>4924948</v>
          </cell>
        </row>
        <row r="484">
          <cell r="A484" t="str">
            <v>MAERSK</v>
          </cell>
          <cell r="B484" t="str">
            <v>BulobaValencia40</v>
          </cell>
          <cell r="C484" t="str">
            <v>UGA1</v>
          </cell>
          <cell r="D484" t="str">
            <v>Buloba</v>
          </cell>
          <cell r="E484" t="str">
            <v>Valencia</v>
          </cell>
          <cell r="F484">
            <v>40</v>
          </cell>
          <cell r="G484">
            <v>3100</v>
          </cell>
          <cell r="H484" t="str">
            <v>not included</v>
          </cell>
          <cell r="I484" t="str">
            <v>USD</v>
          </cell>
          <cell r="J484">
            <v>218</v>
          </cell>
          <cell r="K484">
            <v>3318</v>
          </cell>
          <cell r="L484">
            <v>39</v>
          </cell>
          <cell r="M484">
            <v>45473</v>
          </cell>
          <cell r="N484">
            <v>0</v>
          </cell>
          <cell r="O484"/>
          <cell r="P484"/>
          <cell r="Q484">
            <v>4924948</v>
          </cell>
        </row>
        <row r="485">
          <cell r="A485" t="str">
            <v>MAERSK</v>
          </cell>
          <cell r="B485" t="str">
            <v>BulobaWellington40</v>
          </cell>
          <cell r="C485" t="str">
            <v>UGA1</v>
          </cell>
          <cell r="D485" t="str">
            <v>Buloba</v>
          </cell>
          <cell r="E485" t="str">
            <v>Wellington</v>
          </cell>
          <cell r="F485">
            <v>40</v>
          </cell>
          <cell r="G485">
            <v>4100</v>
          </cell>
          <cell r="H485" t="str">
            <v>not included</v>
          </cell>
          <cell r="I485" t="str">
            <v>USD</v>
          </cell>
          <cell r="J485">
            <v>238</v>
          </cell>
          <cell r="K485">
            <v>4338</v>
          </cell>
          <cell r="L485">
            <v>52</v>
          </cell>
          <cell r="M485">
            <v>45473</v>
          </cell>
          <cell r="N485">
            <v>0</v>
          </cell>
          <cell r="O485"/>
          <cell r="P485"/>
          <cell r="Q485">
            <v>4924948</v>
          </cell>
        </row>
        <row r="486">
          <cell r="A486" t="str">
            <v>MAERSK</v>
          </cell>
          <cell r="B486" t="str">
            <v>KampalaAmbarli40</v>
          </cell>
          <cell r="C486" t="str">
            <v>UGA</v>
          </cell>
          <cell r="D486" t="str">
            <v>Kampala</v>
          </cell>
          <cell r="E486" t="str">
            <v>Ambarli</v>
          </cell>
          <cell r="F486">
            <v>40</v>
          </cell>
          <cell r="G486">
            <v>1972</v>
          </cell>
          <cell r="H486" t="str">
            <v>not included</v>
          </cell>
          <cell r="I486" t="str">
            <v>USD</v>
          </cell>
          <cell r="J486">
            <v>190</v>
          </cell>
          <cell r="K486">
            <v>2162</v>
          </cell>
          <cell r="L486">
            <v>56</v>
          </cell>
          <cell r="M486">
            <v>45473</v>
          </cell>
          <cell r="N486">
            <v>0</v>
          </cell>
          <cell r="O486"/>
          <cell r="P486"/>
          <cell r="Q486">
            <v>4924948</v>
          </cell>
        </row>
        <row r="487">
          <cell r="A487" t="str">
            <v>MAERSK</v>
          </cell>
          <cell r="B487" t="str">
            <v>KampalaAmsterdam40</v>
          </cell>
          <cell r="C487" t="str">
            <v>UGA</v>
          </cell>
          <cell r="D487" t="str">
            <v>Kampala</v>
          </cell>
          <cell r="E487" t="str">
            <v>Amsterdam</v>
          </cell>
          <cell r="F487">
            <v>40</v>
          </cell>
          <cell r="G487">
            <v>2600</v>
          </cell>
          <cell r="H487" t="str">
            <v>not included</v>
          </cell>
          <cell r="I487" t="str">
            <v>USD</v>
          </cell>
          <cell r="J487">
            <v>268</v>
          </cell>
          <cell r="K487">
            <v>2868</v>
          </cell>
          <cell r="L487">
            <v>56</v>
          </cell>
          <cell r="M487">
            <v>45473</v>
          </cell>
          <cell r="N487">
            <v>0</v>
          </cell>
          <cell r="O487"/>
          <cell r="P487"/>
          <cell r="Q487">
            <v>4924948</v>
          </cell>
        </row>
        <row r="488">
          <cell r="A488" t="str">
            <v>MAERSK</v>
          </cell>
          <cell r="B488" t="str">
            <v>KampalaAntwerp40</v>
          </cell>
          <cell r="C488" t="str">
            <v>UGA</v>
          </cell>
          <cell r="D488" t="str">
            <v>Kampala</v>
          </cell>
          <cell r="E488" t="str">
            <v>Antwerp</v>
          </cell>
          <cell r="F488">
            <v>40</v>
          </cell>
          <cell r="G488">
            <v>1672</v>
          </cell>
          <cell r="H488" t="str">
            <v>not included</v>
          </cell>
          <cell r="I488" t="str">
            <v>USD</v>
          </cell>
          <cell r="J488">
            <v>268</v>
          </cell>
          <cell r="K488">
            <v>1940</v>
          </cell>
          <cell r="L488">
            <v>44</v>
          </cell>
          <cell r="M488">
            <v>45473</v>
          </cell>
          <cell r="N488">
            <v>0</v>
          </cell>
          <cell r="O488"/>
          <cell r="P488"/>
          <cell r="Q488">
            <v>4924948</v>
          </cell>
        </row>
        <row r="489">
          <cell r="A489" t="str">
            <v>MAERSK</v>
          </cell>
          <cell r="B489" t="str">
            <v>KampalaBarcelona40</v>
          </cell>
          <cell r="C489" t="str">
            <v>UGA</v>
          </cell>
          <cell r="D489" t="str">
            <v>Kampala</v>
          </cell>
          <cell r="E489" t="str">
            <v>Barcelona</v>
          </cell>
          <cell r="F489">
            <v>40</v>
          </cell>
          <cell r="G489">
            <v>1632</v>
          </cell>
          <cell r="H489" t="str">
            <v>not included</v>
          </cell>
          <cell r="I489" t="str">
            <v>USD</v>
          </cell>
          <cell r="J489">
            <v>218</v>
          </cell>
          <cell r="K489">
            <v>1850</v>
          </cell>
          <cell r="L489">
            <v>35</v>
          </cell>
          <cell r="M489">
            <v>45473</v>
          </cell>
          <cell r="N489">
            <v>0</v>
          </cell>
          <cell r="O489"/>
          <cell r="P489"/>
          <cell r="Q489">
            <v>4924948</v>
          </cell>
        </row>
        <row r="490">
          <cell r="A490" t="str">
            <v>MAERSK</v>
          </cell>
          <cell r="B490" t="str">
            <v>KampalaBarcelona20</v>
          </cell>
          <cell r="C490" t="str">
            <v>UGA</v>
          </cell>
          <cell r="D490" t="str">
            <v>Kampala</v>
          </cell>
          <cell r="E490" t="str">
            <v>Barcelona</v>
          </cell>
          <cell r="F490">
            <v>20</v>
          </cell>
          <cell r="G490">
            <v>1582</v>
          </cell>
          <cell r="H490" t="str">
            <v>not included</v>
          </cell>
          <cell r="I490" t="str">
            <v>USD</v>
          </cell>
          <cell r="J490">
            <v>109</v>
          </cell>
          <cell r="K490">
            <v>1691</v>
          </cell>
          <cell r="L490">
            <v>35</v>
          </cell>
          <cell r="M490">
            <v>45473</v>
          </cell>
          <cell r="N490">
            <v>0</v>
          </cell>
          <cell r="O490"/>
          <cell r="P490"/>
          <cell r="Q490">
            <v>4924948</v>
          </cell>
        </row>
        <row r="491">
          <cell r="A491" t="str">
            <v>MAERSK</v>
          </cell>
          <cell r="B491" t="str">
            <v>KampalaBatam40</v>
          </cell>
          <cell r="C491" t="str">
            <v>UGA</v>
          </cell>
          <cell r="D491" t="str">
            <v>Kampala</v>
          </cell>
          <cell r="E491" t="str">
            <v>Batam</v>
          </cell>
          <cell r="F491">
            <v>40</v>
          </cell>
          <cell r="G491">
            <v>1582</v>
          </cell>
          <cell r="H491" t="str">
            <v>not included</v>
          </cell>
          <cell r="I491" t="str">
            <v>USD</v>
          </cell>
          <cell r="J491">
            <v>238</v>
          </cell>
          <cell r="K491">
            <v>1820</v>
          </cell>
          <cell r="L491">
            <v>43</v>
          </cell>
          <cell r="M491">
            <v>45473</v>
          </cell>
          <cell r="N491">
            <v>0</v>
          </cell>
          <cell r="O491"/>
          <cell r="P491"/>
          <cell r="Q491">
            <v>4924948</v>
          </cell>
        </row>
        <row r="492">
          <cell r="A492" t="str">
            <v>MAERSK</v>
          </cell>
          <cell r="B492" t="str">
            <v>KampalaJakarta40</v>
          </cell>
          <cell r="C492" t="str">
            <v>UGA</v>
          </cell>
          <cell r="D492" t="str">
            <v>Kampala</v>
          </cell>
          <cell r="E492" t="str">
            <v>Jakarta</v>
          </cell>
          <cell r="F492">
            <v>40</v>
          </cell>
          <cell r="G492">
            <v>1550</v>
          </cell>
          <cell r="H492" t="str">
            <v>not included</v>
          </cell>
          <cell r="I492" t="str">
            <v>USD</v>
          </cell>
          <cell r="J492">
            <v>238</v>
          </cell>
          <cell r="K492">
            <v>1788</v>
          </cell>
          <cell r="L492">
            <v>34</v>
          </cell>
          <cell r="M492">
            <v>45473</v>
          </cell>
          <cell r="N492">
            <v>0</v>
          </cell>
          <cell r="O492"/>
          <cell r="P492"/>
          <cell r="Q492">
            <v>4924948</v>
          </cell>
        </row>
        <row r="493">
          <cell r="A493" t="str">
            <v>MAERSK</v>
          </cell>
          <cell r="B493" t="str">
            <v>KampalaPasir Gudang40</v>
          </cell>
          <cell r="C493" t="str">
            <v>UGA</v>
          </cell>
          <cell r="D493" t="str">
            <v>Kampala</v>
          </cell>
          <cell r="E493" t="str">
            <v>Pasir Gudang</v>
          </cell>
          <cell r="F493">
            <v>40</v>
          </cell>
          <cell r="G493">
            <v>1522</v>
          </cell>
          <cell r="H493" t="str">
            <v>not included</v>
          </cell>
          <cell r="I493" t="str">
            <v>USD</v>
          </cell>
          <cell r="J493">
            <v>238</v>
          </cell>
          <cell r="K493">
            <v>1760</v>
          </cell>
          <cell r="L493">
            <v>30</v>
          </cell>
          <cell r="M493">
            <v>45473</v>
          </cell>
          <cell r="N493">
            <v>0</v>
          </cell>
          <cell r="O493"/>
          <cell r="P493"/>
          <cell r="Q493">
            <v>4924948</v>
          </cell>
        </row>
        <row r="494">
          <cell r="A494" t="str">
            <v>MAERSK</v>
          </cell>
          <cell r="B494" t="str">
            <v>KampalaPTP40</v>
          </cell>
          <cell r="C494" t="str">
            <v>UGA</v>
          </cell>
          <cell r="D494" t="str">
            <v>Kampala</v>
          </cell>
          <cell r="E494" t="str">
            <v>PTP</v>
          </cell>
          <cell r="F494">
            <v>40</v>
          </cell>
          <cell r="G494">
            <v>1462</v>
          </cell>
          <cell r="H494" t="str">
            <v>not included</v>
          </cell>
          <cell r="I494" t="str">
            <v>USD</v>
          </cell>
          <cell r="J494">
            <v>238</v>
          </cell>
          <cell r="K494">
            <v>1700</v>
          </cell>
          <cell r="L494">
            <v>23</v>
          </cell>
          <cell r="M494">
            <v>45473</v>
          </cell>
          <cell r="N494">
            <v>0</v>
          </cell>
          <cell r="O494"/>
          <cell r="P494"/>
          <cell r="Q494">
            <v>4924948</v>
          </cell>
        </row>
        <row r="495">
          <cell r="A495" t="str">
            <v>MAERSK</v>
          </cell>
          <cell r="B495" t="str">
            <v>KampalaSurabaya40</v>
          </cell>
          <cell r="C495" t="str">
            <v>UGA</v>
          </cell>
          <cell r="D495" t="str">
            <v>Kampala</v>
          </cell>
          <cell r="E495" t="str">
            <v>Surabaya</v>
          </cell>
          <cell r="F495">
            <v>40</v>
          </cell>
          <cell r="G495">
            <v>1552</v>
          </cell>
          <cell r="H495" t="str">
            <v>not included</v>
          </cell>
          <cell r="I495" t="str">
            <v>USD</v>
          </cell>
          <cell r="J495">
            <v>238</v>
          </cell>
          <cell r="K495">
            <v>1790</v>
          </cell>
          <cell r="L495">
            <v>35</v>
          </cell>
          <cell r="M495">
            <v>45473</v>
          </cell>
          <cell r="N495">
            <v>0</v>
          </cell>
          <cell r="O495"/>
          <cell r="P495"/>
          <cell r="Q495">
            <v>4924948</v>
          </cell>
        </row>
        <row r="496">
          <cell r="A496" t="str">
            <v>MAERSK</v>
          </cell>
          <cell r="B496" t="str">
            <v>KampalaValencia40</v>
          </cell>
          <cell r="C496" t="str">
            <v>UGA</v>
          </cell>
          <cell r="D496" t="str">
            <v>Kampala</v>
          </cell>
          <cell r="E496" t="str">
            <v>Valencia</v>
          </cell>
          <cell r="F496">
            <v>40</v>
          </cell>
          <cell r="G496">
            <v>2900</v>
          </cell>
          <cell r="H496" t="str">
            <v>not included</v>
          </cell>
          <cell r="I496" t="str">
            <v>USD</v>
          </cell>
          <cell r="J496">
            <v>218</v>
          </cell>
          <cell r="K496">
            <v>3118</v>
          </cell>
          <cell r="L496">
            <v>42</v>
          </cell>
          <cell r="M496">
            <v>45473</v>
          </cell>
          <cell r="N496">
            <v>0</v>
          </cell>
          <cell r="O496"/>
          <cell r="P496"/>
          <cell r="Q496">
            <v>4924948</v>
          </cell>
        </row>
        <row r="497">
          <cell r="A497" t="str">
            <v>MAERSK</v>
          </cell>
          <cell r="B497" t="str">
            <v>KampalaWellington40</v>
          </cell>
          <cell r="C497" t="str">
            <v>UGA</v>
          </cell>
          <cell r="D497" t="str">
            <v>Kampala</v>
          </cell>
          <cell r="E497" t="str">
            <v>Wellington</v>
          </cell>
          <cell r="F497">
            <v>40</v>
          </cell>
          <cell r="G497">
            <v>3900</v>
          </cell>
          <cell r="H497" t="str">
            <v>not included</v>
          </cell>
          <cell r="I497" t="str">
            <v>USD</v>
          </cell>
          <cell r="J497">
            <v>238</v>
          </cell>
          <cell r="K497">
            <v>4138</v>
          </cell>
          <cell r="L497">
            <v>55</v>
          </cell>
          <cell r="M497">
            <v>45473</v>
          </cell>
          <cell r="N497">
            <v>0</v>
          </cell>
          <cell r="Q497">
            <v>4924948</v>
          </cell>
        </row>
        <row r="498">
          <cell r="A498" t="str">
            <v>MSC</v>
          </cell>
          <cell r="B498" t="str">
            <v>AbidjanAmbarli40</v>
          </cell>
          <cell r="C498" t="str">
            <v>IVC</v>
          </cell>
          <cell r="D498" t="str">
            <v>Abidjan</v>
          </cell>
          <cell r="E498" t="str">
            <v>Ambarli</v>
          </cell>
          <cell r="F498">
            <v>40</v>
          </cell>
          <cell r="G498">
            <v>780</v>
          </cell>
          <cell r="H498">
            <v>400</v>
          </cell>
          <cell r="I498" t="str">
            <v>USD</v>
          </cell>
          <cell r="J498">
            <v>0</v>
          </cell>
          <cell r="K498">
            <v>1180</v>
          </cell>
          <cell r="L498">
            <v>24</v>
          </cell>
          <cell r="M498">
            <v>45382</v>
          </cell>
          <cell r="N498">
            <v>1</v>
          </cell>
          <cell r="O498"/>
          <cell r="P498"/>
          <cell r="Q498" t="str">
            <v>R17820110000053</v>
          </cell>
        </row>
        <row r="499">
          <cell r="A499" t="str">
            <v>MSC</v>
          </cell>
          <cell r="B499" t="str">
            <v>AbidjanAmsterdam20</v>
          </cell>
          <cell r="C499" t="str">
            <v>IVC</v>
          </cell>
          <cell r="D499" t="str">
            <v>Abidjan</v>
          </cell>
          <cell r="E499" t="str">
            <v>Amsterdam</v>
          </cell>
          <cell r="F499">
            <v>20</v>
          </cell>
          <cell r="G499">
            <v>614</v>
          </cell>
          <cell r="H499">
            <v>220</v>
          </cell>
          <cell r="I499" t="str">
            <v>EUR</v>
          </cell>
          <cell r="J499">
            <v>0</v>
          </cell>
          <cell r="K499">
            <v>834</v>
          </cell>
          <cell r="L499">
            <v>15</v>
          </cell>
          <cell r="M499">
            <v>45382</v>
          </cell>
          <cell r="N499">
            <v>1</v>
          </cell>
          <cell r="O499"/>
          <cell r="P499"/>
          <cell r="Q499" t="str">
            <v>R17820110000053</v>
          </cell>
        </row>
        <row r="500">
          <cell r="A500" t="str">
            <v>MSC</v>
          </cell>
          <cell r="B500" t="str">
            <v>AbidjanAmsterdam40</v>
          </cell>
          <cell r="C500" t="str">
            <v>IVC</v>
          </cell>
          <cell r="D500" t="str">
            <v>Abidjan</v>
          </cell>
          <cell r="E500" t="str">
            <v>Amsterdam</v>
          </cell>
          <cell r="F500">
            <v>40</v>
          </cell>
          <cell r="G500">
            <v>838</v>
          </cell>
          <cell r="H500">
            <v>400</v>
          </cell>
          <cell r="I500" t="str">
            <v>EUR</v>
          </cell>
          <cell r="J500">
            <v>0</v>
          </cell>
          <cell r="K500">
            <v>1238</v>
          </cell>
          <cell r="L500"/>
          <cell r="M500">
            <v>45382</v>
          </cell>
          <cell r="N500">
            <v>1</v>
          </cell>
          <cell r="O500"/>
          <cell r="P500"/>
          <cell r="Q500" t="str">
            <v>R17820110000053</v>
          </cell>
        </row>
        <row r="501">
          <cell r="A501" t="str">
            <v>MSC</v>
          </cell>
          <cell r="B501" t="str">
            <v>AbidjanAntwerp20</v>
          </cell>
          <cell r="C501" t="str">
            <v>IVC</v>
          </cell>
          <cell r="D501" t="str">
            <v>Abidjan</v>
          </cell>
          <cell r="E501" t="str">
            <v>Antwerp</v>
          </cell>
          <cell r="F501">
            <v>20</v>
          </cell>
          <cell r="G501">
            <v>349</v>
          </cell>
          <cell r="H501">
            <v>220</v>
          </cell>
          <cell r="I501" t="str">
            <v>EUR</v>
          </cell>
          <cell r="J501">
            <v>0</v>
          </cell>
          <cell r="K501">
            <v>569</v>
          </cell>
          <cell r="L501">
            <v>11</v>
          </cell>
          <cell r="M501">
            <v>45382</v>
          </cell>
          <cell r="N501">
            <v>1</v>
          </cell>
          <cell r="O501"/>
          <cell r="P501"/>
          <cell r="Q501" t="str">
            <v>R17820110000053</v>
          </cell>
        </row>
        <row r="502">
          <cell r="A502" t="str">
            <v>MSC</v>
          </cell>
          <cell r="B502" t="str">
            <v>AbidjanAntwerp40/Ferrero</v>
          </cell>
          <cell r="C502" t="str">
            <v>IVC</v>
          </cell>
          <cell r="D502" t="str">
            <v>Abidjan</v>
          </cell>
          <cell r="E502" t="str">
            <v>Antwerp</v>
          </cell>
          <cell r="F502" t="str">
            <v>40/Ferrero</v>
          </cell>
          <cell r="G502">
            <v>518</v>
          </cell>
          <cell r="H502">
            <v>400</v>
          </cell>
          <cell r="I502" t="str">
            <v>EUR</v>
          </cell>
          <cell r="J502">
            <v>0</v>
          </cell>
          <cell r="K502">
            <v>918</v>
          </cell>
          <cell r="L502">
            <v>15</v>
          </cell>
          <cell r="M502">
            <v>45382</v>
          </cell>
          <cell r="N502">
            <v>1</v>
          </cell>
          <cell r="O502"/>
          <cell r="P502"/>
          <cell r="Q502" t="str">
            <v>R17820110000053</v>
          </cell>
        </row>
        <row r="503">
          <cell r="A503" t="str">
            <v>MSC</v>
          </cell>
          <cell r="B503" t="str">
            <v>AbidjanAntwerp40</v>
          </cell>
          <cell r="C503" t="str">
            <v>IVC</v>
          </cell>
          <cell r="D503" t="str">
            <v>Abidjan</v>
          </cell>
          <cell r="E503" t="str">
            <v>Antwerp</v>
          </cell>
          <cell r="F503">
            <v>40</v>
          </cell>
          <cell r="G503">
            <v>518</v>
          </cell>
          <cell r="H503">
            <v>400</v>
          </cell>
          <cell r="I503" t="str">
            <v>EUR</v>
          </cell>
          <cell r="J503">
            <v>0</v>
          </cell>
          <cell r="K503">
            <v>918</v>
          </cell>
          <cell r="L503">
            <v>15</v>
          </cell>
          <cell r="M503">
            <v>45382</v>
          </cell>
          <cell r="N503">
            <v>1</v>
          </cell>
          <cell r="O503"/>
          <cell r="P503"/>
          <cell r="Q503" t="str">
            <v>R17820110000053</v>
          </cell>
        </row>
        <row r="504">
          <cell r="A504" t="str">
            <v>MSC</v>
          </cell>
          <cell r="B504" t="str">
            <v>AbidjanBarcelona40</v>
          </cell>
          <cell r="C504" t="str">
            <v>IVC</v>
          </cell>
          <cell r="D504" t="str">
            <v>Abidjan</v>
          </cell>
          <cell r="E504" t="str">
            <v>Barcelona</v>
          </cell>
          <cell r="F504">
            <v>40</v>
          </cell>
          <cell r="G504">
            <v>798</v>
          </cell>
          <cell r="H504">
            <v>400</v>
          </cell>
          <cell r="I504" t="str">
            <v>EUR</v>
          </cell>
          <cell r="J504">
            <v>0</v>
          </cell>
          <cell r="K504">
            <v>1198</v>
          </cell>
          <cell r="L504">
            <v>11</v>
          </cell>
          <cell r="M504">
            <v>45382</v>
          </cell>
          <cell r="N504">
            <v>1</v>
          </cell>
          <cell r="O504"/>
          <cell r="P504"/>
          <cell r="Q504" t="str">
            <v>R17820110000053</v>
          </cell>
        </row>
        <row r="505">
          <cell r="A505" t="str">
            <v>MSC</v>
          </cell>
          <cell r="B505" t="str">
            <v>AbidjanBatam40</v>
          </cell>
          <cell r="C505" t="str">
            <v>IVC</v>
          </cell>
          <cell r="D505" t="str">
            <v>Abidjan</v>
          </cell>
          <cell r="E505" t="str">
            <v>Batam</v>
          </cell>
          <cell r="F505">
            <v>40</v>
          </cell>
          <cell r="G505">
            <v>4790</v>
          </cell>
          <cell r="H505">
            <v>400</v>
          </cell>
          <cell r="I505" t="str">
            <v>USD</v>
          </cell>
          <cell r="J505">
            <v>0</v>
          </cell>
          <cell r="K505">
            <v>5190</v>
          </cell>
          <cell r="L505">
            <v>10</v>
          </cell>
          <cell r="M505">
            <v>45382</v>
          </cell>
          <cell r="N505">
            <v>1</v>
          </cell>
          <cell r="O505"/>
          <cell r="P505"/>
          <cell r="Q505" t="str">
            <v>R17820110000053</v>
          </cell>
        </row>
        <row r="506">
          <cell r="A506" t="str">
            <v>MSC</v>
          </cell>
          <cell r="B506" t="str">
            <v>AbidjanHamburg20</v>
          </cell>
          <cell r="C506" t="str">
            <v>IVC</v>
          </cell>
          <cell r="D506" t="str">
            <v>Abidjan</v>
          </cell>
          <cell r="E506" t="str">
            <v>Hamburg</v>
          </cell>
          <cell r="F506">
            <v>20</v>
          </cell>
          <cell r="G506">
            <v>1794</v>
          </cell>
          <cell r="H506">
            <v>220</v>
          </cell>
          <cell r="I506" t="str">
            <v>EUR</v>
          </cell>
          <cell r="J506">
            <v>0</v>
          </cell>
          <cell r="K506">
            <v>2014</v>
          </cell>
          <cell r="L506">
            <v>24</v>
          </cell>
          <cell r="M506">
            <v>45382</v>
          </cell>
          <cell r="N506">
            <v>1</v>
          </cell>
          <cell r="O506"/>
          <cell r="P506"/>
          <cell r="Q506" t="str">
            <v>R17820110000053</v>
          </cell>
        </row>
        <row r="507">
          <cell r="A507" t="str">
            <v>MSC</v>
          </cell>
          <cell r="B507" t="str">
            <v>AbidjanHamburg40</v>
          </cell>
          <cell r="C507" t="str">
            <v>IVC</v>
          </cell>
          <cell r="D507" t="str">
            <v>Abidjan</v>
          </cell>
          <cell r="E507" t="str">
            <v>Hamburg</v>
          </cell>
          <cell r="F507">
            <v>40</v>
          </cell>
          <cell r="G507">
            <v>913</v>
          </cell>
          <cell r="H507">
            <v>400</v>
          </cell>
          <cell r="I507" t="str">
            <v>EUR</v>
          </cell>
          <cell r="J507">
            <v>0</v>
          </cell>
          <cell r="K507">
            <v>1313</v>
          </cell>
          <cell r="L507">
            <v>20</v>
          </cell>
          <cell r="M507">
            <v>45382</v>
          </cell>
          <cell r="N507">
            <v>1</v>
          </cell>
          <cell r="O507"/>
          <cell r="P507"/>
          <cell r="Q507" t="str">
            <v>R17820110000053</v>
          </cell>
        </row>
        <row r="508">
          <cell r="A508" t="str">
            <v>MSC</v>
          </cell>
          <cell r="B508" t="str">
            <v>AbidjanJakarta40</v>
          </cell>
          <cell r="C508" t="str">
            <v>IVC</v>
          </cell>
          <cell r="D508" t="str">
            <v>Abidjan</v>
          </cell>
          <cell r="E508" t="str">
            <v>Jakarta</v>
          </cell>
          <cell r="F508">
            <v>40</v>
          </cell>
          <cell r="G508">
            <v>969</v>
          </cell>
          <cell r="H508">
            <v>500</v>
          </cell>
          <cell r="I508" t="str">
            <v>USD</v>
          </cell>
          <cell r="J508">
            <v>0</v>
          </cell>
          <cell r="K508">
            <v>1469</v>
          </cell>
          <cell r="L508">
            <v>36</v>
          </cell>
          <cell r="M508">
            <v>45382</v>
          </cell>
          <cell r="N508">
            <v>1</v>
          </cell>
          <cell r="O508"/>
          <cell r="P508"/>
          <cell r="Q508" t="str">
            <v>R17820110000053</v>
          </cell>
        </row>
        <row r="509">
          <cell r="A509" t="str">
            <v>MSC</v>
          </cell>
          <cell r="B509" t="str">
            <v>AbidjanNew York40</v>
          </cell>
          <cell r="C509" t="str">
            <v>IVC</v>
          </cell>
          <cell r="D509" t="str">
            <v>Abidjan</v>
          </cell>
          <cell r="E509" t="str">
            <v>New York</v>
          </cell>
          <cell r="F509">
            <v>40</v>
          </cell>
          <cell r="G509">
            <v>6066.26</v>
          </cell>
          <cell r="H509">
            <v>500</v>
          </cell>
          <cell r="I509" t="str">
            <v>USD</v>
          </cell>
          <cell r="J509">
            <v>0</v>
          </cell>
          <cell r="K509">
            <v>6566.26</v>
          </cell>
          <cell r="L509">
            <v>30</v>
          </cell>
          <cell r="M509">
            <v>45382</v>
          </cell>
          <cell r="N509">
            <v>1</v>
          </cell>
          <cell r="O509"/>
          <cell r="P509"/>
          <cell r="Q509" t="str">
            <v>R17820110000053</v>
          </cell>
        </row>
        <row r="510">
          <cell r="A510" t="str">
            <v>MSC</v>
          </cell>
          <cell r="B510" t="str">
            <v>AbidjanOakland40</v>
          </cell>
          <cell r="C510" t="str">
            <v>IVC</v>
          </cell>
          <cell r="D510" t="str">
            <v>Abidjan</v>
          </cell>
          <cell r="E510" t="str">
            <v>Oakland</v>
          </cell>
          <cell r="F510">
            <v>40</v>
          </cell>
          <cell r="G510">
            <v>2934</v>
          </cell>
          <cell r="H510">
            <v>500</v>
          </cell>
          <cell r="I510" t="str">
            <v>USD</v>
          </cell>
          <cell r="J510">
            <v>0</v>
          </cell>
          <cell r="K510">
            <v>3434</v>
          </cell>
          <cell r="L510"/>
          <cell r="M510">
            <v>45382</v>
          </cell>
          <cell r="N510">
            <v>1</v>
          </cell>
          <cell r="O510"/>
          <cell r="P510"/>
          <cell r="Q510" t="str">
            <v>R17820110000053</v>
          </cell>
        </row>
        <row r="511">
          <cell r="A511" t="str">
            <v>MSC</v>
          </cell>
          <cell r="B511" t="str">
            <v>AbidjanPasir Gudang20</v>
          </cell>
          <cell r="C511" t="str">
            <v>IVC</v>
          </cell>
          <cell r="D511" t="str">
            <v>Abidjan</v>
          </cell>
          <cell r="E511" t="str">
            <v>Pasir Gudang</v>
          </cell>
          <cell r="F511">
            <v>20</v>
          </cell>
          <cell r="G511">
            <v>997</v>
          </cell>
          <cell r="H511">
            <v>270</v>
          </cell>
          <cell r="I511" t="str">
            <v>USD</v>
          </cell>
          <cell r="J511">
            <v>0</v>
          </cell>
          <cell r="K511">
            <v>1267</v>
          </cell>
          <cell r="L511">
            <v>39</v>
          </cell>
          <cell r="M511">
            <v>45382</v>
          </cell>
          <cell r="N511">
            <v>1</v>
          </cell>
          <cell r="O511"/>
          <cell r="P511"/>
          <cell r="Q511" t="str">
            <v>R17820110000053</v>
          </cell>
        </row>
        <row r="512">
          <cell r="A512" t="str">
            <v>MSC</v>
          </cell>
          <cell r="B512" t="str">
            <v>AbidjanPasir Gudang40</v>
          </cell>
          <cell r="C512" t="str">
            <v>IVC</v>
          </cell>
          <cell r="D512" t="str">
            <v>Abidjan</v>
          </cell>
          <cell r="E512" t="str">
            <v>Pasir Gudang</v>
          </cell>
          <cell r="F512">
            <v>40</v>
          </cell>
          <cell r="G512">
            <v>951</v>
          </cell>
          <cell r="H512">
            <v>500</v>
          </cell>
          <cell r="I512" t="str">
            <v>USD</v>
          </cell>
          <cell r="J512">
            <v>0</v>
          </cell>
          <cell r="K512">
            <v>1451</v>
          </cell>
          <cell r="L512">
            <v>39</v>
          </cell>
          <cell r="M512">
            <v>45382</v>
          </cell>
          <cell r="N512">
            <v>1</v>
          </cell>
          <cell r="O512"/>
          <cell r="P512"/>
          <cell r="Q512" t="str">
            <v>R17820110000053</v>
          </cell>
        </row>
        <row r="513">
          <cell r="A513" t="str">
            <v>MSC</v>
          </cell>
          <cell r="B513" t="str">
            <v>AbidjanPhiladelphia40</v>
          </cell>
          <cell r="C513" t="str">
            <v>IVC</v>
          </cell>
          <cell r="D513" t="str">
            <v>Abidjan</v>
          </cell>
          <cell r="E513" t="str">
            <v>Philadelphia</v>
          </cell>
          <cell r="F513">
            <v>40</v>
          </cell>
          <cell r="G513">
            <v>2825</v>
          </cell>
          <cell r="H513">
            <v>500</v>
          </cell>
          <cell r="I513" t="str">
            <v>USD</v>
          </cell>
          <cell r="J513">
            <v>0</v>
          </cell>
          <cell r="K513">
            <v>3325</v>
          </cell>
          <cell r="L513">
            <v>25</v>
          </cell>
          <cell r="M513">
            <v>45382</v>
          </cell>
          <cell r="N513">
            <v>1</v>
          </cell>
          <cell r="O513"/>
          <cell r="P513"/>
          <cell r="Q513" t="str">
            <v>R17820110000053</v>
          </cell>
        </row>
        <row r="514">
          <cell r="A514" t="str">
            <v>MSC</v>
          </cell>
          <cell r="B514" t="str">
            <v>AbidjanPort Klang40</v>
          </cell>
          <cell r="C514" t="str">
            <v>IVC</v>
          </cell>
          <cell r="D514" t="str">
            <v>Abidjan</v>
          </cell>
          <cell r="E514" t="str">
            <v>Port Klang</v>
          </cell>
          <cell r="F514">
            <v>40</v>
          </cell>
          <cell r="G514">
            <v>951</v>
          </cell>
          <cell r="H514">
            <v>500</v>
          </cell>
          <cell r="I514" t="str">
            <v>USD</v>
          </cell>
          <cell r="J514">
            <v>0</v>
          </cell>
          <cell r="K514"/>
          <cell r="L514"/>
          <cell r="M514">
            <v>45382</v>
          </cell>
          <cell r="N514">
            <v>1</v>
          </cell>
          <cell r="O514"/>
          <cell r="P514"/>
          <cell r="Q514" t="str">
            <v>R17820110000053</v>
          </cell>
        </row>
        <row r="515">
          <cell r="A515" t="str">
            <v>MSC</v>
          </cell>
          <cell r="B515" t="str">
            <v>AbidjanPTP20</v>
          </cell>
          <cell r="C515" t="str">
            <v>IVC</v>
          </cell>
          <cell r="D515" t="str">
            <v>Abidjan</v>
          </cell>
          <cell r="E515" t="str">
            <v>PTP</v>
          </cell>
          <cell r="F515">
            <v>20</v>
          </cell>
          <cell r="G515">
            <v>997</v>
          </cell>
          <cell r="H515">
            <v>270</v>
          </cell>
          <cell r="I515" t="str">
            <v>USD</v>
          </cell>
          <cell r="J515">
            <v>0</v>
          </cell>
          <cell r="K515">
            <v>1267</v>
          </cell>
          <cell r="L515">
            <v>35</v>
          </cell>
          <cell r="M515">
            <v>45382</v>
          </cell>
          <cell r="N515">
            <v>1</v>
          </cell>
          <cell r="O515"/>
          <cell r="P515"/>
          <cell r="Q515" t="str">
            <v>R17820110000053</v>
          </cell>
        </row>
        <row r="516">
          <cell r="A516" t="str">
            <v>MSC</v>
          </cell>
          <cell r="B516" t="str">
            <v>AbidjanPTP40</v>
          </cell>
          <cell r="C516" t="str">
            <v>IVC</v>
          </cell>
          <cell r="D516" t="str">
            <v>Abidjan</v>
          </cell>
          <cell r="E516" t="str">
            <v>PTP</v>
          </cell>
          <cell r="F516">
            <v>40</v>
          </cell>
          <cell r="G516">
            <v>951</v>
          </cell>
          <cell r="H516">
            <v>500</v>
          </cell>
          <cell r="I516" t="str">
            <v>USD</v>
          </cell>
          <cell r="J516">
            <v>0</v>
          </cell>
          <cell r="K516">
            <v>1451</v>
          </cell>
          <cell r="L516">
            <v>35</v>
          </cell>
          <cell r="M516">
            <v>45382</v>
          </cell>
          <cell r="N516">
            <v>1</v>
          </cell>
          <cell r="O516"/>
          <cell r="P516"/>
          <cell r="Q516" t="str">
            <v>R17820110000053</v>
          </cell>
        </row>
        <row r="517">
          <cell r="A517" t="str">
            <v>MSC</v>
          </cell>
          <cell r="B517" t="str">
            <v>AbidjanSurabaya20</v>
          </cell>
          <cell r="C517" t="str">
            <v>IVC</v>
          </cell>
          <cell r="D517" t="str">
            <v>Abidjan</v>
          </cell>
          <cell r="E517" t="str">
            <v>Surabaya</v>
          </cell>
          <cell r="F517">
            <v>20</v>
          </cell>
          <cell r="G517">
            <v>975</v>
          </cell>
          <cell r="H517">
            <v>270</v>
          </cell>
          <cell r="I517" t="str">
            <v>USD</v>
          </cell>
          <cell r="J517">
            <v>0</v>
          </cell>
          <cell r="K517">
            <v>1245</v>
          </cell>
          <cell r="L517">
            <v>34</v>
          </cell>
          <cell r="M517">
            <v>45382</v>
          </cell>
          <cell r="N517">
            <v>1</v>
          </cell>
          <cell r="O517"/>
          <cell r="P517"/>
          <cell r="Q517" t="str">
            <v>R17820110000053</v>
          </cell>
        </row>
        <row r="518">
          <cell r="A518" t="str">
            <v>MSC</v>
          </cell>
          <cell r="B518" t="str">
            <v>AbidjanSurabaya40</v>
          </cell>
          <cell r="C518" t="str">
            <v>IVC</v>
          </cell>
          <cell r="D518" t="str">
            <v>Abidjan</v>
          </cell>
          <cell r="E518" t="str">
            <v>Surabaya</v>
          </cell>
          <cell r="F518">
            <v>40</v>
          </cell>
          <cell r="G518">
            <v>979</v>
          </cell>
          <cell r="H518">
            <v>500</v>
          </cell>
          <cell r="I518" t="str">
            <v>USD</v>
          </cell>
          <cell r="J518">
            <v>0</v>
          </cell>
          <cell r="K518">
            <v>1479</v>
          </cell>
          <cell r="L518">
            <v>34</v>
          </cell>
          <cell r="M518">
            <v>45382</v>
          </cell>
          <cell r="N518">
            <v>1</v>
          </cell>
          <cell r="O518"/>
          <cell r="P518"/>
          <cell r="Q518" t="str">
            <v>R17820110000053</v>
          </cell>
        </row>
        <row r="519">
          <cell r="A519" t="str">
            <v>MSC</v>
          </cell>
          <cell r="B519" t="str">
            <v>AbidjanTallinn40</v>
          </cell>
          <cell r="C519" t="str">
            <v>IVC</v>
          </cell>
          <cell r="D519" t="str">
            <v>Abidjan</v>
          </cell>
          <cell r="E519" t="str">
            <v>Tallinn</v>
          </cell>
          <cell r="F519">
            <v>40</v>
          </cell>
          <cell r="G519">
            <v>1330</v>
          </cell>
          <cell r="H519">
            <v>400</v>
          </cell>
          <cell r="I519" t="str">
            <v>EUR</v>
          </cell>
          <cell r="J519">
            <v>0</v>
          </cell>
          <cell r="K519">
            <v>1730</v>
          </cell>
          <cell r="L519">
            <v>24</v>
          </cell>
          <cell r="M519">
            <v>45382</v>
          </cell>
          <cell r="N519">
            <v>1</v>
          </cell>
          <cell r="O519"/>
          <cell r="P519"/>
          <cell r="Q519" t="str">
            <v>R17820110000053</v>
          </cell>
        </row>
        <row r="520">
          <cell r="A520" t="str">
            <v>MSC</v>
          </cell>
          <cell r="B520" t="str">
            <v>AbidjanValencia40</v>
          </cell>
          <cell r="C520" t="str">
            <v>IVC</v>
          </cell>
          <cell r="D520" t="str">
            <v>Abidjan</v>
          </cell>
          <cell r="E520" t="str">
            <v>Valencia</v>
          </cell>
          <cell r="F520">
            <v>40</v>
          </cell>
          <cell r="G520">
            <v>798</v>
          </cell>
          <cell r="H520">
            <v>400</v>
          </cell>
          <cell r="I520" t="str">
            <v>EUR</v>
          </cell>
          <cell r="J520">
            <v>0</v>
          </cell>
          <cell r="K520">
            <v>1198</v>
          </cell>
          <cell r="L520">
            <v>8</v>
          </cell>
          <cell r="M520">
            <v>45382</v>
          </cell>
          <cell r="N520">
            <v>1</v>
          </cell>
          <cell r="O520"/>
          <cell r="P520"/>
          <cell r="Q520" t="str">
            <v>R17820110000053</v>
          </cell>
        </row>
        <row r="521">
          <cell r="A521" t="str">
            <v>MSC</v>
          </cell>
          <cell r="B521" t="str">
            <v>ConakryAmsterdam20</v>
          </cell>
          <cell r="C521" t="str">
            <v>GUI</v>
          </cell>
          <cell r="D521" t="str">
            <v>Conakry</v>
          </cell>
          <cell r="E521" t="str">
            <v>Amsterdam</v>
          </cell>
          <cell r="F521">
            <v>20</v>
          </cell>
          <cell r="G521">
            <v>711</v>
          </cell>
          <cell r="H521" t="str">
            <v>not included</v>
          </cell>
          <cell r="I521" t="str">
            <v>EUR</v>
          </cell>
          <cell r="J521">
            <v>0</v>
          </cell>
          <cell r="K521">
            <v>711</v>
          </cell>
          <cell r="L521"/>
          <cell r="M521">
            <v>45382</v>
          </cell>
          <cell r="N521">
            <v>0</v>
          </cell>
          <cell r="O521"/>
          <cell r="P521"/>
          <cell r="Q521" t="str">
            <v>R17820110000053</v>
          </cell>
        </row>
        <row r="522">
          <cell r="A522" t="str">
            <v>MSC</v>
          </cell>
          <cell r="B522" t="str">
            <v>ConakryAmsterdam40</v>
          </cell>
          <cell r="C522" t="str">
            <v>GUI</v>
          </cell>
          <cell r="D522" t="str">
            <v>Conakry</v>
          </cell>
          <cell r="E522" t="str">
            <v>Amsterdam</v>
          </cell>
          <cell r="F522">
            <v>40</v>
          </cell>
          <cell r="G522">
            <v>1112</v>
          </cell>
          <cell r="H522" t="str">
            <v>not included</v>
          </cell>
          <cell r="I522" t="str">
            <v>EUR</v>
          </cell>
          <cell r="J522">
            <v>0</v>
          </cell>
          <cell r="K522">
            <v>1112</v>
          </cell>
          <cell r="L522"/>
          <cell r="M522">
            <v>45382</v>
          </cell>
          <cell r="N522">
            <v>0</v>
          </cell>
          <cell r="O522"/>
          <cell r="P522"/>
          <cell r="Q522" t="str">
            <v>R17820110000053</v>
          </cell>
        </row>
        <row r="523">
          <cell r="A523" t="str">
            <v>MSC</v>
          </cell>
          <cell r="B523" t="str">
            <v>ConakryAntwerp20</v>
          </cell>
          <cell r="C523" t="str">
            <v>GUI</v>
          </cell>
          <cell r="D523" t="str">
            <v>Conakry</v>
          </cell>
          <cell r="E523" t="str">
            <v>Antwerp</v>
          </cell>
          <cell r="F523">
            <v>20</v>
          </cell>
          <cell r="G523">
            <v>631</v>
          </cell>
          <cell r="H523" t="str">
            <v>not included</v>
          </cell>
          <cell r="I523" t="str">
            <v>EUR</v>
          </cell>
          <cell r="J523">
            <v>0</v>
          </cell>
          <cell r="K523">
            <v>631</v>
          </cell>
          <cell r="L523"/>
          <cell r="M523">
            <v>45382</v>
          </cell>
          <cell r="N523">
            <v>0</v>
          </cell>
          <cell r="O523"/>
          <cell r="P523"/>
          <cell r="Q523" t="str">
            <v>R17820110000053</v>
          </cell>
        </row>
        <row r="524">
          <cell r="A524" t="str">
            <v>MSC</v>
          </cell>
          <cell r="B524" t="str">
            <v>ConakryAntwerp40</v>
          </cell>
          <cell r="C524" t="str">
            <v>GUI</v>
          </cell>
          <cell r="D524" t="str">
            <v>Conakry</v>
          </cell>
          <cell r="E524" t="str">
            <v>Antwerp</v>
          </cell>
          <cell r="F524">
            <v>40</v>
          </cell>
          <cell r="G524">
            <v>932</v>
          </cell>
          <cell r="H524" t="str">
            <v>not included</v>
          </cell>
          <cell r="I524" t="str">
            <v>EUR</v>
          </cell>
          <cell r="J524">
            <v>0</v>
          </cell>
          <cell r="K524">
            <v>932</v>
          </cell>
          <cell r="L524"/>
          <cell r="M524">
            <v>45382</v>
          </cell>
          <cell r="N524">
            <v>0</v>
          </cell>
          <cell r="O524"/>
          <cell r="P524"/>
          <cell r="Q524" t="str">
            <v>R17820110000053</v>
          </cell>
        </row>
        <row r="525">
          <cell r="A525" t="str">
            <v>MSC</v>
          </cell>
          <cell r="B525" t="str">
            <v>ConakryJakarta40</v>
          </cell>
          <cell r="C525" t="str">
            <v>GUI</v>
          </cell>
          <cell r="D525" t="str">
            <v>Conakry</v>
          </cell>
          <cell r="E525" t="str">
            <v>Jakarta</v>
          </cell>
          <cell r="F525">
            <v>40</v>
          </cell>
          <cell r="G525">
            <v>1339</v>
          </cell>
          <cell r="H525" t="str">
            <v>not included</v>
          </cell>
          <cell r="I525" t="str">
            <v>USD</v>
          </cell>
          <cell r="J525">
            <v>0</v>
          </cell>
          <cell r="K525">
            <v>1339</v>
          </cell>
          <cell r="L525"/>
          <cell r="M525">
            <v>45382</v>
          </cell>
          <cell r="N525">
            <v>0</v>
          </cell>
          <cell r="O525"/>
          <cell r="P525"/>
          <cell r="Q525" t="str">
            <v>R17820110000053</v>
          </cell>
        </row>
        <row r="526">
          <cell r="A526" t="str">
            <v>MSC</v>
          </cell>
          <cell r="B526" t="str">
            <v>ConakryPasir Gudang40</v>
          </cell>
          <cell r="C526" t="str">
            <v>GUI</v>
          </cell>
          <cell r="D526" t="str">
            <v>Conakry</v>
          </cell>
          <cell r="E526" t="str">
            <v>Pasir Gudang</v>
          </cell>
          <cell r="F526">
            <v>40</v>
          </cell>
          <cell r="G526">
            <v>1186</v>
          </cell>
          <cell r="H526" t="str">
            <v>not included</v>
          </cell>
          <cell r="I526" t="str">
            <v>USD</v>
          </cell>
          <cell r="J526">
            <v>0</v>
          </cell>
          <cell r="K526">
            <v>1186</v>
          </cell>
          <cell r="L526"/>
          <cell r="M526">
            <v>45382</v>
          </cell>
          <cell r="N526">
            <v>0</v>
          </cell>
          <cell r="O526"/>
          <cell r="P526"/>
          <cell r="Q526" t="str">
            <v>R17820110000053</v>
          </cell>
        </row>
        <row r="527">
          <cell r="A527" t="str">
            <v>MSC</v>
          </cell>
          <cell r="B527" t="str">
            <v>ConakryPTP40</v>
          </cell>
          <cell r="C527" t="str">
            <v>GUI</v>
          </cell>
          <cell r="D527" t="str">
            <v>Conakry</v>
          </cell>
          <cell r="E527" t="str">
            <v>PTP</v>
          </cell>
          <cell r="F527">
            <v>40</v>
          </cell>
          <cell r="G527">
            <v>1361</v>
          </cell>
          <cell r="H527" t="str">
            <v>not included</v>
          </cell>
          <cell r="I527" t="str">
            <v>USD</v>
          </cell>
          <cell r="J527">
            <v>0</v>
          </cell>
          <cell r="K527">
            <v>1361</v>
          </cell>
          <cell r="L527"/>
          <cell r="M527">
            <v>45382</v>
          </cell>
          <cell r="N527">
            <v>0</v>
          </cell>
          <cell r="O527"/>
          <cell r="P527"/>
          <cell r="Q527" t="str">
            <v>R17820110000053</v>
          </cell>
        </row>
        <row r="528">
          <cell r="A528" t="str">
            <v>MSC</v>
          </cell>
          <cell r="B528" t="str">
            <v>ConakrySurabaya40</v>
          </cell>
          <cell r="C528" t="str">
            <v>GUI</v>
          </cell>
          <cell r="D528" t="str">
            <v>Conakry</v>
          </cell>
          <cell r="E528" t="str">
            <v>Surabaya</v>
          </cell>
          <cell r="F528">
            <v>40</v>
          </cell>
          <cell r="G528">
            <v>1339</v>
          </cell>
          <cell r="H528" t="str">
            <v>not included</v>
          </cell>
          <cell r="I528" t="str">
            <v>USD</v>
          </cell>
          <cell r="J528">
            <v>0</v>
          </cell>
          <cell r="K528">
            <v>1339</v>
          </cell>
          <cell r="L528"/>
          <cell r="M528">
            <v>45382</v>
          </cell>
          <cell r="N528">
            <v>0</v>
          </cell>
          <cell r="O528"/>
          <cell r="P528"/>
          <cell r="Q528" t="str">
            <v>R17820110000053</v>
          </cell>
        </row>
        <row r="529">
          <cell r="A529" t="str">
            <v>MSC</v>
          </cell>
          <cell r="B529" t="str">
            <v>Diego SuarezAmsterdam40</v>
          </cell>
          <cell r="C529" t="str">
            <v>MAD</v>
          </cell>
          <cell r="D529" t="str">
            <v>Diego Suarez</v>
          </cell>
          <cell r="E529" t="str">
            <v>Amsterdam</v>
          </cell>
          <cell r="F529">
            <v>40</v>
          </cell>
          <cell r="G529">
            <v>4316</v>
          </cell>
          <cell r="H529" t="str">
            <v>not included</v>
          </cell>
          <cell r="I529" t="str">
            <v>EUR</v>
          </cell>
          <cell r="J529">
            <v>0</v>
          </cell>
          <cell r="K529">
            <v>4316</v>
          </cell>
          <cell r="L529"/>
          <cell r="M529">
            <v>45291</v>
          </cell>
          <cell r="N529">
            <v>0</v>
          </cell>
          <cell r="O529"/>
          <cell r="P529"/>
          <cell r="Q529" t="str">
            <v>R17820110000053</v>
          </cell>
        </row>
        <row r="530">
          <cell r="A530" t="str">
            <v>MSC</v>
          </cell>
          <cell r="B530" t="str">
            <v>Diego SuarezAntwerp40</v>
          </cell>
          <cell r="C530" t="str">
            <v>MAD</v>
          </cell>
          <cell r="D530" t="str">
            <v>Diego Suarez</v>
          </cell>
          <cell r="E530" t="str">
            <v>Antwerp</v>
          </cell>
          <cell r="F530">
            <v>40</v>
          </cell>
          <cell r="G530">
            <v>4056</v>
          </cell>
          <cell r="H530" t="str">
            <v>not included</v>
          </cell>
          <cell r="I530" t="str">
            <v>EUR</v>
          </cell>
          <cell r="J530">
            <v>0</v>
          </cell>
          <cell r="K530">
            <v>4056</v>
          </cell>
          <cell r="L530"/>
          <cell r="M530">
            <v>45291</v>
          </cell>
          <cell r="N530">
            <v>0</v>
          </cell>
          <cell r="O530"/>
          <cell r="P530"/>
          <cell r="Q530" t="str">
            <v>R17820110000053</v>
          </cell>
        </row>
        <row r="531">
          <cell r="A531" t="str">
            <v>MSC</v>
          </cell>
          <cell r="B531" t="str">
            <v>FreetownAmsterdam20</v>
          </cell>
          <cell r="C531" t="str">
            <v>SLE</v>
          </cell>
          <cell r="D531" t="str">
            <v>Freetown</v>
          </cell>
          <cell r="E531" t="str">
            <v>Amsterdam</v>
          </cell>
          <cell r="F531">
            <v>20</v>
          </cell>
          <cell r="G531">
            <v>1008</v>
          </cell>
          <cell r="H531" t="str">
            <v>not included</v>
          </cell>
          <cell r="I531" t="str">
            <v>EUR</v>
          </cell>
          <cell r="J531">
            <v>0</v>
          </cell>
          <cell r="K531">
            <v>1008</v>
          </cell>
          <cell r="L531"/>
          <cell r="M531">
            <v>45382</v>
          </cell>
          <cell r="N531">
            <v>0</v>
          </cell>
          <cell r="O531"/>
          <cell r="P531"/>
          <cell r="Q531" t="str">
            <v>R17820110000053</v>
          </cell>
        </row>
        <row r="532">
          <cell r="A532" t="str">
            <v>MSC</v>
          </cell>
          <cell r="B532" t="str">
            <v>FreetownAmsterdam40</v>
          </cell>
          <cell r="C532" t="str">
            <v>SLE</v>
          </cell>
          <cell r="D532" t="str">
            <v>Freetown</v>
          </cell>
          <cell r="E532" t="str">
            <v>Amsterdam</v>
          </cell>
          <cell r="F532">
            <v>40</v>
          </cell>
          <cell r="G532">
            <v>1496</v>
          </cell>
          <cell r="H532" t="str">
            <v>not included</v>
          </cell>
          <cell r="I532" t="str">
            <v>EUR</v>
          </cell>
          <cell r="J532">
            <v>0</v>
          </cell>
          <cell r="K532">
            <v>1496</v>
          </cell>
          <cell r="L532"/>
          <cell r="M532">
            <v>45382</v>
          </cell>
          <cell r="N532">
            <v>0</v>
          </cell>
          <cell r="O532"/>
          <cell r="P532"/>
          <cell r="Q532" t="str">
            <v>R17820110000053</v>
          </cell>
        </row>
        <row r="533">
          <cell r="A533" t="str">
            <v>MSC</v>
          </cell>
          <cell r="B533" t="str">
            <v>FreetownAntwerp20</v>
          </cell>
          <cell r="C533" t="str">
            <v>SLE</v>
          </cell>
          <cell r="D533" t="str">
            <v>Freetown</v>
          </cell>
          <cell r="E533" t="str">
            <v>Antwerp</v>
          </cell>
          <cell r="F533">
            <v>20</v>
          </cell>
          <cell r="G533">
            <v>898</v>
          </cell>
          <cell r="H533" t="str">
            <v>not included</v>
          </cell>
          <cell r="I533" t="str">
            <v>EUR</v>
          </cell>
          <cell r="J533">
            <v>0</v>
          </cell>
          <cell r="K533">
            <v>898</v>
          </cell>
          <cell r="L533"/>
          <cell r="M533">
            <v>45382</v>
          </cell>
          <cell r="N533">
            <v>0</v>
          </cell>
          <cell r="O533"/>
          <cell r="P533"/>
          <cell r="Q533" t="str">
            <v>R17820110000053</v>
          </cell>
        </row>
        <row r="534">
          <cell r="A534" t="str">
            <v>MSC</v>
          </cell>
          <cell r="B534" t="str">
            <v>FreetownAntwerp40</v>
          </cell>
          <cell r="C534" t="str">
            <v>SLE</v>
          </cell>
          <cell r="D534" t="str">
            <v>Freetown</v>
          </cell>
          <cell r="E534" t="str">
            <v>Antwerp</v>
          </cell>
          <cell r="F534">
            <v>40</v>
          </cell>
          <cell r="G534">
            <v>1366</v>
          </cell>
          <cell r="H534" t="str">
            <v>not included</v>
          </cell>
          <cell r="I534" t="str">
            <v>EUR</v>
          </cell>
          <cell r="J534">
            <v>0</v>
          </cell>
          <cell r="K534">
            <v>1366</v>
          </cell>
          <cell r="L534"/>
          <cell r="M534">
            <v>45382</v>
          </cell>
          <cell r="N534">
            <v>0</v>
          </cell>
          <cell r="O534"/>
          <cell r="P534"/>
          <cell r="Q534" t="str">
            <v>R17820110000053</v>
          </cell>
        </row>
        <row r="535">
          <cell r="A535" t="str">
            <v>MSC</v>
          </cell>
          <cell r="B535" t="str">
            <v>GuayaquilAmsterdam40</v>
          </cell>
          <cell r="C535" t="str">
            <v>ECU</v>
          </cell>
          <cell r="D535" t="str">
            <v>Guayaquil</v>
          </cell>
          <cell r="E535" t="str">
            <v>Amsterdam</v>
          </cell>
          <cell r="F535">
            <v>40</v>
          </cell>
          <cell r="G535">
            <v>2013</v>
          </cell>
          <cell r="H535" t="str">
            <v>not included</v>
          </cell>
          <cell r="I535" t="str">
            <v>USD</v>
          </cell>
          <cell r="J535">
            <v>0</v>
          </cell>
          <cell r="K535">
            <v>2013</v>
          </cell>
          <cell r="L535"/>
          <cell r="M535">
            <v>45382</v>
          </cell>
          <cell r="N535">
            <v>0</v>
          </cell>
          <cell r="O535"/>
          <cell r="P535"/>
          <cell r="Q535" t="str">
            <v>R17820110000053</v>
          </cell>
        </row>
        <row r="536">
          <cell r="A536" t="str">
            <v>MSC</v>
          </cell>
          <cell r="B536" t="str">
            <v>GuayaquilAntwerp40</v>
          </cell>
          <cell r="C536" t="str">
            <v>ECU</v>
          </cell>
          <cell r="D536" t="str">
            <v>Guayaquil</v>
          </cell>
          <cell r="E536" t="str">
            <v>Antwerp</v>
          </cell>
          <cell r="F536">
            <v>40</v>
          </cell>
          <cell r="G536">
            <v>1906</v>
          </cell>
          <cell r="H536" t="str">
            <v>not included</v>
          </cell>
          <cell r="I536" t="str">
            <v>USD</v>
          </cell>
          <cell r="J536">
            <v>0</v>
          </cell>
          <cell r="K536">
            <v>1906</v>
          </cell>
          <cell r="L536"/>
          <cell r="M536">
            <v>45382</v>
          </cell>
          <cell r="N536">
            <v>0</v>
          </cell>
          <cell r="O536"/>
          <cell r="P536"/>
          <cell r="Q536" t="str">
            <v>R17820110000053</v>
          </cell>
        </row>
        <row r="537">
          <cell r="A537" t="str">
            <v>MSC</v>
          </cell>
          <cell r="B537" t="str">
            <v>LomeAmsterdam40</v>
          </cell>
          <cell r="C537" t="str">
            <v>TOG</v>
          </cell>
          <cell r="D537" t="str">
            <v>Lome</v>
          </cell>
          <cell r="E537" t="str">
            <v>Amsterdam</v>
          </cell>
          <cell r="F537">
            <v>40</v>
          </cell>
          <cell r="G537">
            <v>1012</v>
          </cell>
          <cell r="H537" t="str">
            <v>not included</v>
          </cell>
          <cell r="I537" t="str">
            <v>EUR</v>
          </cell>
          <cell r="J537">
            <v>0</v>
          </cell>
          <cell r="K537">
            <v>1012</v>
          </cell>
          <cell r="L537"/>
          <cell r="M537">
            <v>45382</v>
          </cell>
          <cell r="N537">
            <v>0</v>
          </cell>
          <cell r="O537"/>
          <cell r="P537"/>
          <cell r="Q537" t="str">
            <v>R17820110000053</v>
          </cell>
        </row>
        <row r="538">
          <cell r="A538" t="str">
            <v>MSC</v>
          </cell>
          <cell r="B538" t="str">
            <v>LomeAntwerp40</v>
          </cell>
          <cell r="C538" t="str">
            <v>TOG</v>
          </cell>
          <cell r="D538" t="str">
            <v>Lome</v>
          </cell>
          <cell r="E538" t="str">
            <v>Antwerp</v>
          </cell>
          <cell r="F538">
            <v>40</v>
          </cell>
          <cell r="G538">
            <v>731</v>
          </cell>
          <cell r="H538" t="str">
            <v>not included</v>
          </cell>
          <cell r="I538" t="str">
            <v>EUR</v>
          </cell>
          <cell r="J538">
            <v>0</v>
          </cell>
          <cell r="K538">
            <v>731</v>
          </cell>
          <cell r="L538">
            <v>59</v>
          </cell>
          <cell r="M538">
            <v>45382</v>
          </cell>
          <cell r="N538">
            <v>0</v>
          </cell>
          <cell r="O538"/>
          <cell r="P538"/>
          <cell r="Q538" t="str">
            <v>R17820110000053</v>
          </cell>
        </row>
        <row r="539">
          <cell r="A539" t="str">
            <v>MSC</v>
          </cell>
          <cell r="B539" t="str">
            <v>LomeAntwerp20</v>
          </cell>
          <cell r="C539" t="str">
            <v>TOG</v>
          </cell>
          <cell r="D539" t="str">
            <v>Lome</v>
          </cell>
          <cell r="E539" t="str">
            <v>Antwerp</v>
          </cell>
          <cell r="F539">
            <v>20</v>
          </cell>
          <cell r="G539">
            <v>925</v>
          </cell>
          <cell r="H539" t="str">
            <v>not included</v>
          </cell>
          <cell r="I539" t="str">
            <v>EUR</v>
          </cell>
          <cell r="J539">
            <v>0</v>
          </cell>
          <cell r="K539">
            <v>925</v>
          </cell>
          <cell r="L539"/>
          <cell r="M539">
            <v>45382</v>
          </cell>
          <cell r="N539"/>
          <cell r="O539"/>
          <cell r="P539"/>
          <cell r="Q539" t="str">
            <v>R17820110000053</v>
          </cell>
        </row>
        <row r="540">
          <cell r="A540" t="str">
            <v>MSC</v>
          </cell>
          <cell r="B540" t="str">
            <v>LomeBarcelona40</v>
          </cell>
          <cell r="C540" t="str">
            <v>TOG</v>
          </cell>
          <cell r="D540" t="str">
            <v>Lome</v>
          </cell>
          <cell r="E540" t="str">
            <v>Barcelona</v>
          </cell>
          <cell r="F540">
            <v>40</v>
          </cell>
          <cell r="G540">
            <v>1105</v>
          </cell>
          <cell r="H540" t="str">
            <v>not included</v>
          </cell>
          <cell r="I540" t="str">
            <v>EUR</v>
          </cell>
          <cell r="J540">
            <v>0</v>
          </cell>
          <cell r="K540">
            <v>1105</v>
          </cell>
          <cell r="L540">
            <v>62</v>
          </cell>
          <cell r="M540">
            <v>45382</v>
          </cell>
          <cell r="N540">
            <v>0</v>
          </cell>
          <cell r="O540"/>
          <cell r="P540"/>
          <cell r="Q540" t="str">
            <v>R17820110000053</v>
          </cell>
        </row>
        <row r="541">
          <cell r="A541" t="str">
            <v>MSC</v>
          </cell>
          <cell r="B541" t="str">
            <v>LomeHamburg40</v>
          </cell>
          <cell r="C541" t="str">
            <v>TOG</v>
          </cell>
          <cell r="D541" t="str">
            <v>Lome</v>
          </cell>
          <cell r="E541" t="str">
            <v>Hamburg</v>
          </cell>
          <cell r="F541">
            <v>40</v>
          </cell>
          <cell r="G541">
            <v>1270</v>
          </cell>
          <cell r="H541" t="str">
            <v>not included</v>
          </cell>
          <cell r="I541" t="str">
            <v>EUR</v>
          </cell>
          <cell r="J541">
            <v>0</v>
          </cell>
          <cell r="K541">
            <v>1270</v>
          </cell>
          <cell r="L541">
            <v>58</v>
          </cell>
          <cell r="M541">
            <v>45382</v>
          </cell>
          <cell r="N541">
            <v>0</v>
          </cell>
          <cell r="O541"/>
          <cell r="P541"/>
          <cell r="Q541" t="str">
            <v>R17820110000053</v>
          </cell>
        </row>
        <row r="542">
          <cell r="A542" t="str">
            <v>MSC</v>
          </cell>
          <cell r="B542" t="str">
            <v>LomeJakarta40</v>
          </cell>
          <cell r="C542" t="str">
            <v>TOG</v>
          </cell>
          <cell r="D542" t="str">
            <v>Lome</v>
          </cell>
          <cell r="E542" t="str">
            <v>Jakarta</v>
          </cell>
          <cell r="F542">
            <v>40</v>
          </cell>
          <cell r="G542">
            <v>1431</v>
          </cell>
          <cell r="H542" t="str">
            <v>not included</v>
          </cell>
          <cell r="I542" t="str">
            <v>USD</v>
          </cell>
          <cell r="J542">
            <v>0</v>
          </cell>
          <cell r="K542">
            <v>1431</v>
          </cell>
          <cell r="L542">
            <v>57</v>
          </cell>
          <cell r="M542">
            <v>45382</v>
          </cell>
          <cell r="N542">
            <v>0</v>
          </cell>
          <cell r="O542"/>
          <cell r="P542"/>
          <cell r="Q542" t="str">
            <v>R17820110000053</v>
          </cell>
        </row>
        <row r="543">
          <cell r="A543" t="str">
            <v>MSC</v>
          </cell>
          <cell r="B543" t="str">
            <v>LomePasir Gudang40</v>
          </cell>
          <cell r="C543" t="str">
            <v>TOG</v>
          </cell>
          <cell r="D543" t="str">
            <v>Lome</v>
          </cell>
          <cell r="E543" t="str">
            <v>Pasir Gudang</v>
          </cell>
          <cell r="F543">
            <v>40</v>
          </cell>
          <cell r="G543">
            <v>1076</v>
          </cell>
          <cell r="H543" t="str">
            <v>not included</v>
          </cell>
          <cell r="I543" t="str">
            <v>USD</v>
          </cell>
          <cell r="J543">
            <v>0</v>
          </cell>
          <cell r="K543">
            <v>1076</v>
          </cell>
          <cell r="L543"/>
          <cell r="M543">
            <v>45382</v>
          </cell>
          <cell r="N543">
            <v>0</v>
          </cell>
          <cell r="O543"/>
          <cell r="P543"/>
          <cell r="Q543" t="str">
            <v>R17820110000053</v>
          </cell>
        </row>
        <row r="544">
          <cell r="A544" t="str">
            <v>MSC</v>
          </cell>
          <cell r="B544" t="str">
            <v>LomePhiladelphia20</v>
          </cell>
          <cell r="C544" t="str">
            <v>TOG</v>
          </cell>
          <cell r="D544" t="str">
            <v>Lome</v>
          </cell>
          <cell r="E544" t="str">
            <v>Philadelphia</v>
          </cell>
          <cell r="F544">
            <v>20</v>
          </cell>
          <cell r="G544">
            <v>2503</v>
          </cell>
          <cell r="H544" t="str">
            <v>not included</v>
          </cell>
          <cell r="I544" t="str">
            <v>USD</v>
          </cell>
          <cell r="J544">
            <v>0</v>
          </cell>
          <cell r="K544">
            <v>2503</v>
          </cell>
          <cell r="L544"/>
          <cell r="M544">
            <v>45382</v>
          </cell>
          <cell r="N544">
            <v>0</v>
          </cell>
          <cell r="O544"/>
          <cell r="P544"/>
          <cell r="Q544" t="str">
            <v>R17820110000053</v>
          </cell>
        </row>
        <row r="545">
          <cell r="A545" t="str">
            <v>MSC</v>
          </cell>
          <cell r="B545" t="str">
            <v>LomePhiladelphia40</v>
          </cell>
          <cell r="C545" t="str">
            <v>TOG</v>
          </cell>
          <cell r="D545" t="str">
            <v>Lome</v>
          </cell>
          <cell r="E545" t="str">
            <v>Philadelphia</v>
          </cell>
          <cell r="F545">
            <v>40</v>
          </cell>
          <cell r="G545">
            <v>3285</v>
          </cell>
          <cell r="H545" t="str">
            <v>not included</v>
          </cell>
          <cell r="I545" t="str">
            <v>USD</v>
          </cell>
          <cell r="J545">
            <v>0</v>
          </cell>
          <cell r="K545">
            <v>3285</v>
          </cell>
          <cell r="L545"/>
          <cell r="M545">
            <v>45382</v>
          </cell>
          <cell r="N545">
            <v>0</v>
          </cell>
          <cell r="O545"/>
          <cell r="P545"/>
          <cell r="Q545" t="str">
            <v>R17820110000053</v>
          </cell>
        </row>
        <row r="546">
          <cell r="A546" t="str">
            <v>MSC</v>
          </cell>
          <cell r="B546" t="str">
            <v>LomePTP40</v>
          </cell>
          <cell r="C546" t="str">
            <v>TOG</v>
          </cell>
          <cell r="D546" t="str">
            <v>Lome</v>
          </cell>
          <cell r="E546" t="str">
            <v>PTP</v>
          </cell>
          <cell r="F546">
            <v>40</v>
          </cell>
          <cell r="G546">
            <v>1753</v>
          </cell>
          <cell r="H546" t="str">
            <v>not included</v>
          </cell>
          <cell r="I546" t="str">
            <v>USD</v>
          </cell>
          <cell r="J546">
            <v>0</v>
          </cell>
          <cell r="K546">
            <v>1753</v>
          </cell>
          <cell r="L546"/>
          <cell r="M546">
            <v>45382</v>
          </cell>
          <cell r="N546">
            <v>0</v>
          </cell>
          <cell r="O546"/>
          <cell r="P546"/>
          <cell r="Q546" t="str">
            <v>R17820110000053</v>
          </cell>
        </row>
        <row r="547">
          <cell r="A547" t="str">
            <v>MSC</v>
          </cell>
          <cell r="B547" t="str">
            <v>LomeSurabaya40</v>
          </cell>
          <cell r="C547" t="str">
            <v>TOG</v>
          </cell>
          <cell r="D547" t="str">
            <v>Lome</v>
          </cell>
          <cell r="E547" t="str">
            <v>Surabaya</v>
          </cell>
          <cell r="F547">
            <v>40</v>
          </cell>
          <cell r="G547">
            <v>1431</v>
          </cell>
          <cell r="H547" t="str">
            <v>not included</v>
          </cell>
          <cell r="I547" t="str">
            <v>USD</v>
          </cell>
          <cell r="J547">
            <v>0</v>
          </cell>
          <cell r="K547">
            <v>1431</v>
          </cell>
          <cell r="L547"/>
          <cell r="M547">
            <v>45382</v>
          </cell>
          <cell r="N547">
            <v>0</v>
          </cell>
          <cell r="O547"/>
          <cell r="P547"/>
          <cell r="Q547" t="str">
            <v>R17820110000053</v>
          </cell>
        </row>
        <row r="548">
          <cell r="A548" t="str">
            <v>MSC</v>
          </cell>
          <cell r="B548" t="str">
            <v>LomeValencia40</v>
          </cell>
          <cell r="C548" t="str">
            <v>TOG</v>
          </cell>
          <cell r="D548" t="str">
            <v>Lome</v>
          </cell>
          <cell r="E548" t="str">
            <v>Valencia</v>
          </cell>
          <cell r="F548">
            <v>40</v>
          </cell>
          <cell r="G548">
            <v>1005</v>
          </cell>
          <cell r="H548" t="str">
            <v>not included</v>
          </cell>
          <cell r="I548" t="str">
            <v>EUR</v>
          </cell>
          <cell r="J548">
            <v>0</v>
          </cell>
          <cell r="K548">
            <v>1005</v>
          </cell>
          <cell r="L548"/>
          <cell r="M548">
            <v>45382</v>
          </cell>
          <cell r="N548">
            <v>0</v>
          </cell>
          <cell r="O548"/>
          <cell r="P548"/>
          <cell r="Q548" t="str">
            <v>R17820110000053</v>
          </cell>
        </row>
        <row r="549">
          <cell r="A549" t="str">
            <v>MSC</v>
          </cell>
          <cell r="B549" t="str">
            <v>MonroviaAmsterdam20</v>
          </cell>
          <cell r="C549" t="str">
            <v>LIB</v>
          </cell>
          <cell r="D549" t="str">
            <v>Monrovia</v>
          </cell>
          <cell r="E549" t="str">
            <v>Amsterdam</v>
          </cell>
          <cell r="F549">
            <v>20</v>
          </cell>
          <cell r="G549">
            <v>914</v>
          </cell>
          <cell r="H549" t="str">
            <v>not included</v>
          </cell>
          <cell r="I549" t="str">
            <v>EUR</v>
          </cell>
          <cell r="J549">
            <v>0</v>
          </cell>
          <cell r="K549">
            <v>914</v>
          </cell>
          <cell r="L549"/>
          <cell r="M549">
            <v>45382</v>
          </cell>
          <cell r="N549">
            <v>0</v>
          </cell>
          <cell r="O549"/>
          <cell r="P549"/>
          <cell r="Q549" t="str">
            <v>R17820110000053</v>
          </cell>
        </row>
        <row r="550">
          <cell r="A550" t="str">
            <v>MSC</v>
          </cell>
          <cell r="B550" t="str">
            <v>MonroviaAmsterdam40</v>
          </cell>
          <cell r="C550" t="str">
            <v>LIB</v>
          </cell>
          <cell r="D550" t="str">
            <v>Monrovia</v>
          </cell>
          <cell r="E550" t="str">
            <v>Amsterdam</v>
          </cell>
          <cell r="F550">
            <v>40</v>
          </cell>
          <cell r="G550">
            <v>1348</v>
          </cell>
          <cell r="H550" t="str">
            <v>not included</v>
          </cell>
          <cell r="I550" t="str">
            <v>EUR</v>
          </cell>
          <cell r="J550">
            <v>0</v>
          </cell>
          <cell r="K550">
            <v>1348</v>
          </cell>
          <cell r="L550"/>
          <cell r="M550">
            <v>45382</v>
          </cell>
          <cell r="N550">
            <v>0</v>
          </cell>
          <cell r="O550"/>
          <cell r="P550"/>
          <cell r="Q550" t="str">
            <v>R17820110000053</v>
          </cell>
        </row>
        <row r="551">
          <cell r="A551" t="str">
            <v>MSC</v>
          </cell>
          <cell r="B551" t="str">
            <v>MonroviaAntwerp40</v>
          </cell>
          <cell r="C551" t="str">
            <v>LIB</v>
          </cell>
          <cell r="D551" t="str">
            <v>Monrovia</v>
          </cell>
          <cell r="E551" t="str">
            <v>Antwerp</v>
          </cell>
          <cell r="F551">
            <v>40</v>
          </cell>
          <cell r="G551">
            <v>868</v>
          </cell>
          <cell r="H551" t="str">
            <v>not included</v>
          </cell>
          <cell r="I551" t="str">
            <v>EUR</v>
          </cell>
          <cell r="J551">
            <v>0</v>
          </cell>
          <cell r="K551">
            <v>868</v>
          </cell>
          <cell r="L551"/>
          <cell r="M551">
            <v>45382</v>
          </cell>
          <cell r="N551">
            <v>0</v>
          </cell>
          <cell r="O551"/>
          <cell r="P551"/>
          <cell r="Q551" t="str">
            <v>R17820110000053</v>
          </cell>
        </row>
        <row r="552">
          <cell r="A552" t="str">
            <v>MSC</v>
          </cell>
          <cell r="B552" t="str">
            <v>MonroviaPasir Gudang40</v>
          </cell>
          <cell r="C552" t="str">
            <v>LIB</v>
          </cell>
          <cell r="D552" t="str">
            <v>Monrovia</v>
          </cell>
          <cell r="E552" t="str">
            <v>Pasir Gudang</v>
          </cell>
          <cell r="F552">
            <v>40</v>
          </cell>
          <cell r="G552">
            <v>1080</v>
          </cell>
          <cell r="H552" t="str">
            <v>not included</v>
          </cell>
          <cell r="I552" t="str">
            <v>USD</v>
          </cell>
          <cell r="J552">
            <v>0</v>
          </cell>
          <cell r="K552">
            <v>1080</v>
          </cell>
          <cell r="L552"/>
          <cell r="M552">
            <v>45382</v>
          </cell>
          <cell r="N552">
            <v>0</v>
          </cell>
          <cell r="O552"/>
          <cell r="P552"/>
          <cell r="Q552" t="str">
            <v>R17820110000053</v>
          </cell>
        </row>
        <row r="553">
          <cell r="A553" t="str">
            <v>MSC</v>
          </cell>
          <cell r="B553" t="str">
            <v>MonroviaPTP40</v>
          </cell>
          <cell r="C553" t="str">
            <v>LIB</v>
          </cell>
          <cell r="D553" t="str">
            <v>Monrovia</v>
          </cell>
          <cell r="E553" t="str">
            <v>PTP</v>
          </cell>
          <cell r="F553">
            <v>40</v>
          </cell>
          <cell r="G553">
            <v>2745</v>
          </cell>
          <cell r="H553" t="str">
            <v>not included</v>
          </cell>
          <cell r="I553" t="str">
            <v>USD</v>
          </cell>
          <cell r="J553">
            <v>0</v>
          </cell>
          <cell r="K553">
            <v>2745</v>
          </cell>
          <cell r="L553"/>
          <cell r="M553">
            <v>45382</v>
          </cell>
          <cell r="N553">
            <v>0</v>
          </cell>
          <cell r="O553"/>
          <cell r="P553"/>
          <cell r="Q553" t="str">
            <v>R17820110000053</v>
          </cell>
        </row>
        <row r="554">
          <cell r="A554" t="str">
            <v>MSC</v>
          </cell>
          <cell r="B554" t="str">
            <v>MonroviaSurabaya40</v>
          </cell>
          <cell r="C554" t="str">
            <v>LIB</v>
          </cell>
          <cell r="D554" t="str">
            <v>Monrovia</v>
          </cell>
          <cell r="E554" t="str">
            <v>Surabaya</v>
          </cell>
          <cell r="F554">
            <v>40</v>
          </cell>
          <cell r="G554">
            <v>2723</v>
          </cell>
          <cell r="H554" t="str">
            <v>not included</v>
          </cell>
          <cell r="I554" t="str">
            <v>USD</v>
          </cell>
          <cell r="J554">
            <v>0</v>
          </cell>
          <cell r="K554">
            <v>2723</v>
          </cell>
          <cell r="L554"/>
          <cell r="M554">
            <v>45382</v>
          </cell>
          <cell r="N554">
            <v>0</v>
          </cell>
          <cell r="O554"/>
          <cell r="P554"/>
          <cell r="Q554" t="str">
            <v>R17820110000053</v>
          </cell>
        </row>
        <row r="555">
          <cell r="A555" t="str">
            <v>MSC</v>
          </cell>
          <cell r="B555" t="str">
            <v>Port HarcourtPasir Gudang40</v>
          </cell>
          <cell r="C555" t="str">
            <v>NIG</v>
          </cell>
          <cell r="D555" t="str">
            <v>Port Harcourt</v>
          </cell>
          <cell r="E555" t="str">
            <v>Pasir Gudang</v>
          </cell>
          <cell r="F555">
            <v>40</v>
          </cell>
          <cell r="G555">
            <v>4145</v>
          </cell>
          <cell r="H555" t="str">
            <v>not included</v>
          </cell>
          <cell r="I555" t="str">
            <v>USD</v>
          </cell>
          <cell r="J555">
            <v>0</v>
          </cell>
          <cell r="K555">
            <v>4145</v>
          </cell>
          <cell r="L555"/>
          <cell r="M555">
            <v>45382</v>
          </cell>
          <cell r="N555">
            <v>0</v>
          </cell>
          <cell r="O555"/>
          <cell r="P555"/>
          <cell r="Q555" t="str">
            <v>R17820110000053</v>
          </cell>
        </row>
        <row r="556">
          <cell r="A556" t="str">
            <v>MSC</v>
          </cell>
          <cell r="B556" t="str">
            <v>Port HarcourtPTP40</v>
          </cell>
          <cell r="C556" t="str">
            <v>NIG</v>
          </cell>
          <cell r="D556" t="str">
            <v>Port Harcourt</v>
          </cell>
          <cell r="E556" t="str">
            <v>PTP</v>
          </cell>
          <cell r="F556">
            <v>40</v>
          </cell>
          <cell r="G556">
            <v>4245</v>
          </cell>
          <cell r="H556" t="str">
            <v>not included</v>
          </cell>
          <cell r="I556" t="str">
            <v>USD</v>
          </cell>
          <cell r="J556">
            <v>0</v>
          </cell>
          <cell r="K556">
            <v>4245</v>
          </cell>
          <cell r="L556"/>
          <cell r="M556">
            <v>45382</v>
          </cell>
          <cell r="N556">
            <v>0</v>
          </cell>
          <cell r="O556"/>
          <cell r="P556"/>
          <cell r="Q556" t="str">
            <v>R17820110000053</v>
          </cell>
        </row>
        <row r="557">
          <cell r="A557" t="str">
            <v>MSC</v>
          </cell>
          <cell r="B557" t="str">
            <v>San PedroAmbarli40</v>
          </cell>
          <cell r="C557" t="str">
            <v>IVC</v>
          </cell>
          <cell r="D557" t="str">
            <v>San Pedro</v>
          </cell>
          <cell r="E557" t="str">
            <v>Ambarli</v>
          </cell>
          <cell r="F557">
            <v>40</v>
          </cell>
          <cell r="G557">
            <v>888</v>
          </cell>
          <cell r="H557" t="str">
            <v>not included</v>
          </cell>
          <cell r="I557" t="str">
            <v>USD</v>
          </cell>
          <cell r="J557">
            <v>0</v>
          </cell>
          <cell r="K557">
            <v>888</v>
          </cell>
          <cell r="L557">
            <v>27</v>
          </cell>
          <cell r="M557">
            <v>45382</v>
          </cell>
          <cell r="N557">
            <v>0</v>
          </cell>
          <cell r="O557"/>
          <cell r="P557"/>
          <cell r="Q557" t="str">
            <v>R17820110000053</v>
          </cell>
        </row>
        <row r="558">
          <cell r="A558" t="str">
            <v>MSC</v>
          </cell>
          <cell r="B558" t="str">
            <v>San PedroAmsterdam20</v>
          </cell>
          <cell r="C558" t="str">
            <v>IVC</v>
          </cell>
          <cell r="D558" t="str">
            <v>San Pedro</v>
          </cell>
          <cell r="E558" t="str">
            <v>Amsterdam</v>
          </cell>
          <cell r="F558">
            <v>20</v>
          </cell>
          <cell r="G558">
            <v>713</v>
          </cell>
          <cell r="H558">
            <v>220</v>
          </cell>
          <cell r="I558" t="str">
            <v>EUR</v>
          </cell>
          <cell r="J558">
            <v>0</v>
          </cell>
          <cell r="K558">
            <v>933</v>
          </cell>
          <cell r="L558"/>
          <cell r="M558">
            <v>45382</v>
          </cell>
          <cell r="N558">
            <v>1</v>
          </cell>
          <cell r="O558"/>
          <cell r="P558"/>
          <cell r="Q558" t="str">
            <v>R17820110000053</v>
          </cell>
        </row>
        <row r="559">
          <cell r="A559" t="str">
            <v>MSC</v>
          </cell>
          <cell r="B559" t="str">
            <v>San PedroAmsterdam40</v>
          </cell>
          <cell r="C559" t="str">
            <v>IVC</v>
          </cell>
          <cell r="D559" t="str">
            <v>San Pedro</v>
          </cell>
          <cell r="E559" t="str">
            <v>Amsterdam</v>
          </cell>
          <cell r="F559">
            <v>40</v>
          </cell>
          <cell r="G559">
            <v>862</v>
          </cell>
          <cell r="H559">
            <v>400</v>
          </cell>
          <cell r="I559" t="str">
            <v>EUR</v>
          </cell>
          <cell r="J559">
            <v>0</v>
          </cell>
          <cell r="K559">
            <v>1262</v>
          </cell>
          <cell r="L559">
            <v>19</v>
          </cell>
          <cell r="M559">
            <v>45382</v>
          </cell>
          <cell r="N559">
            <v>1</v>
          </cell>
          <cell r="O559"/>
          <cell r="P559"/>
          <cell r="Q559" t="str">
            <v>R17820110000053</v>
          </cell>
        </row>
        <row r="560">
          <cell r="A560" t="str">
            <v>MSC</v>
          </cell>
          <cell r="B560" t="str">
            <v>San PedroAntwerp20</v>
          </cell>
          <cell r="C560" t="str">
            <v>IVC</v>
          </cell>
          <cell r="D560" t="str">
            <v>San Pedro</v>
          </cell>
          <cell r="E560" t="str">
            <v>Antwerp</v>
          </cell>
          <cell r="F560">
            <v>20</v>
          </cell>
          <cell r="G560">
            <v>406</v>
          </cell>
          <cell r="H560">
            <v>220</v>
          </cell>
          <cell r="I560" t="str">
            <v>EUR</v>
          </cell>
          <cell r="J560">
            <v>0</v>
          </cell>
          <cell r="K560">
            <v>626</v>
          </cell>
          <cell r="L560">
            <v>12</v>
          </cell>
          <cell r="M560">
            <v>45382</v>
          </cell>
          <cell r="N560">
            <v>1</v>
          </cell>
          <cell r="O560"/>
          <cell r="P560"/>
          <cell r="Q560" t="str">
            <v>R17820110000053</v>
          </cell>
        </row>
        <row r="561">
          <cell r="A561" t="str">
            <v>MSC</v>
          </cell>
          <cell r="B561" t="str">
            <v>San PedroAntwerp40/Ferrero</v>
          </cell>
          <cell r="C561" t="str">
            <v>IVC</v>
          </cell>
          <cell r="D561" t="str">
            <v>San Pedro</v>
          </cell>
          <cell r="E561" t="str">
            <v>Antwerp</v>
          </cell>
          <cell r="F561" t="str">
            <v>40/Ferrero</v>
          </cell>
          <cell r="G561">
            <v>632</v>
          </cell>
          <cell r="H561">
            <v>400</v>
          </cell>
          <cell r="I561" t="str">
            <v>EUR</v>
          </cell>
          <cell r="J561">
            <v>0</v>
          </cell>
          <cell r="K561">
            <v>1032</v>
          </cell>
          <cell r="L561">
            <v>32</v>
          </cell>
          <cell r="M561">
            <v>45382</v>
          </cell>
          <cell r="N561">
            <v>1</v>
          </cell>
          <cell r="O561"/>
          <cell r="P561"/>
          <cell r="Q561" t="str">
            <v>R17820110000053</v>
          </cell>
        </row>
        <row r="562">
          <cell r="A562" t="str">
            <v>MSC</v>
          </cell>
          <cell r="B562" t="str">
            <v>San PedroAntwerp40</v>
          </cell>
          <cell r="C562" t="str">
            <v>IVC</v>
          </cell>
          <cell r="D562" t="str">
            <v>San Pedro</v>
          </cell>
          <cell r="E562" t="str">
            <v>Antwerp</v>
          </cell>
          <cell r="F562">
            <v>40</v>
          </cell>
          <cell r="G562">
            <v>632</v>
          </cell>
          <cell r="H562">
            <v>400</v>
          </cell>
          <cell r="I562" t="str">
            <v>EUR</v>
          </cell>
          <cell r="J562">
            <v>0</v>
          </cell>
          <cell r="K562">
            <v>1032</v>
          </cell>
          <cell r="L562">
            <v>32</v>
          </cell>
          <cell r="M562">
            <v>45382</v>
          </cell>
          <cell r="N562">
            <v>1</v>
          </cell>
          <cell r="O562"/>
          <cell r="P562"/>
          <cell r="Q562" t="str">
            <v>R17820110000053</v>
          </cell>
        </row>
        <row r="563">
          <cell r="A563" t="str">
            <v>MSC</v>
          </cell>
          <cell r="B563" t="str">
            <v>San PedroBarcelona40</v>
          </cell>
          <cell r="C563" t="str">
            <v>IVC</v>
          </cell>
          <cell r="D563" t="str">
            <v>San Pedro</v>
          </cell>
          <cell r="E563" t="str">
            <v>Barcelona</v>
          </cell>
          <cell r="F563">
            <v>40</v>
          </cell>
          <cell r="G563">
            <v>812</v>
          </cell>
          <cell r="H563">
            <v>400</v>
          </cell>
          <cell r="I563" t="str">
            <v>EUR</v>
          </cell>
          <cell r="J563">
            <v>0</v>
          </cell>
          <cell r="K563">
            <v>1212</v>
          </cell>
          <cell r="L563">
            <v>30</v>
          </cell>
          <cell r="M563">
            <v>45382</v>
          </cell>
          <cell r="N563">
            <v>1</v>
          </cell>
          <cell r="O563"/>
          <cell r="P563"/>
          <cell r="Q563" t="str">
            <v>R17820110000053</v>
          </cell>
        </row>
        <row r="564">
          <cell r="A564" t="str">
            <v>MSC</v>
          </cell>
          <cell r="B564" t="str">
            <v>San PedroHamburg20</v>
          </cell>
          <cell r="C564" t="str">
            <v>IVC</v>
          </cell>
          <cell r="D564" t="str">
            <v>San Pedro</v>
          </cell>
          <cell r="E564" t="str">
            <v>Hamburg</v>
          </cell>
          <cell r="F564">
            <v>20</v>
          </cell>
          <cell r="G564">
            <v>1866</v>
          </cell>
          <cell r="H564">
            <v>220</v>
          </cell>
          <cell r="I564" t="str">
            <v>EUR</v>
          </cell>
          <cell r="J564">
            <v>0</v>
          </cell>
          <cell r="K564">
            <v>2086</v>
          </cell>
          <cell r="L564">
            <v>27</v>
          </cell>
          <cell r="M564">
            <v>45382</v>
          </cell>
          <cell r="N564">
            <v>1</v>
          </cell>
          <cell r="O564"/>
          <cell r="P564"/>
          <cell r="Q564" t="str">
            <v>R17820110000053</v>
          </cell>
        </row>
        <row r="565">
          <cell r="A565" t="str">
            <v>MSC</v>
          </cell>
          <cell r="B565" t="str">
            <v>San PedroHamburg40</v>
          </cell>
          <cell r="C565" t="str">
            <v>IVC</v>
          </cell>
          <cell r="D565" t="str">
            <v>San Pedro</v>
          </cell>
          <cell r="E565" t="str">
            <v>Hamburg</v>
          </cell>
          <cell r="F565">
            <v>40</v>
          </cell>
          <cell r="G565">
            <v>927</v>
          </cell>
          <cell r="H565">
            <v>400</v>
          </cell>
          <cell r="I565" t="str">
            <v>EUR</v>
          </cell>
          <cell r="J565">
            <v>0</v>
          </cell>
          <cell r="K565">
            <v>1327</v>
          </cell>
          <cell r="L565">
            <v>33</v>
          </cell>
          <cell r="M565">
            <v>45382</v>
          </cell>
          <cell r="N565">
            <v>1</v>
          </cell>
          <cell r="O565"/>
          <cell r="P565"/>
          <cell r="Q565" t="str">
            <v>R17820110000053</v>
          </cell>
        </row>
        <row r="566">
          <cell r="A566" t="str">
            <v>MSC</v>
          </cell>
          <cell r="B566" t="str">
            <v>San PedroJakarta40</v>
          </cell>
          <cell r="C566" t="str">
            <v>IVC</v>
          </cell>
          <cell r="D566" t="str">
            <v>San Pedro</v>
          </cell>
          <cell r="E566" t="str">
            <v>Jakarta</v>
          </cell>
          <cell r="F566">
            <v>40</v>
          </cell>
          <cell r="G566">
            <v>964</v>
          </cell>
          <cell r="H566">
            <v>500</v>
          </cell>
          <cell r="I566" t="str">
            <v>USD</v>
          </cell>
          <cell r="J566">
            <v>0</v>
          </cell>
          <cell r="K566">
            <v>1464</v>
          </cell>
          <cell r="L566">
            <v>29</v>
          </cell>
          <cell r="M566">
            <v>45382</v>
          </cell>
          <cell r="N566">
            <v>1</v>
          </cell>
          <cell r="O566"/>
          <cell r="P566"/>
          <cell r="Q566" t="str">
            <v>R17820110000053</v>
          </cell>
        </row>
        <row r="567">
          <cell r="A567" t="str">
            <v>MSC</v>
          </cell>
          <cell r="B567" t="str">
            <v>San PedroNew York40</v>
          </cell>
          <cell r="C567" t="str">
            <v>IVC</v>
          </cell>
          <cell r="D567" t="str">
            <v>San Pedro</v>
          </cell>
          <cell r="E567" t="str">
            <v>New York</v>
          </cell>
          <cell r="F567">
            <v>40</v>
          </cell>
          <cell r="G567">
            <v>6126.26</v>
          </cell>
          <cell r="H567">
            <v>500</v>
          </cell>
          <cell r="I567" t="str">
            <v>USD</v>
          </cell>
          <cell r="J567">
            <v>0</v>
          </cell>
          <cell r="K567">
            <v>6626.26</v>
          </cell>
          <cell r="L567">
            <v>28</v>
          </cell>
          <cell r="M567">
            <v>45382</v>
          </cell>
          <cell r="N567">
            <v>1</v>
          </cell>
          <cell r="O567"/>
          <cell r="P567"/>
          <cell r="Q567" t="str">
            <v>R17820110000053</v>
          </cell>
        </row>
        <row r="568">
          <cell r="A568" t="str">
            <v>MSC</v>
          </cell>
          <cell r="B568" t="str">
            <v>San PedroPasir Gudang20</v>
          </cell>
          <cell r="C568" t="str">
            <v>IVC</v>
          </cell>
          <cell r="D568" t="str">
            <v>San Pedro</v>
          </cell>
          <cell r="E568" t="str">
            <v>Pasir Gudang</v>
          </cell>
          <cell r="F568">
            <v>20</v>
          </cell>
          <cell r="G568">
            <v>1247</v>
          </cell>
          <cell r="H568">
            <v>270</v>
          </cell>
          <cell r="I568" t="str">
            <v>USD</v>
          </cell>
          <cell r="J568">
            <v>0</v>
          </cell>
          <cell r="K568">
            <v>1517</v>
          </cell>
          <cell r="L568">
            <v>10</v>
          </cell>
          <cell r="M568">
            <v>45382</v>
          </cell>
          <cell r="N568">
            <v>1</v>
          </cell>
          <cell r="O568"/>
          <cell r="P568"/>
          <cell r="Q568" t="str">
            <v>R17820110000053</v>
          </cell>
        </row>
        <row r="569">
          <cell r="A569" t="str">
            <v>MSC</v>
          </cell>
          <cell r="B569" t="str">
            <v>San PedroPasir Gudang40</v>
          </cell>
          <cell r="C569" t="str">
            <v>IVC</v>
          </cell>
          <cell r="D569" t="str">
            <v>San Pedro</v>
          </cell>
          <cell r="E569" t="str">
            <v>Pasir Gudang</v>
          </cell>
          <cell r="F569">
            <v>40</v>
          </cell>
          <cell r="G569">
            <v>961</v>
          </cell>
          <cell r="H569">
            <v>500</v>
          </cell>
          <cell r="I569" t="str">
            <v>USD</v>
          </cell>
          <cell r="J569">
            <v>0</v>
          </cell>
          <cell r="K569">
            <v>1461</v>
          </cell>
          <cell r="L569">
            <v>25</v>
          </cell>
          <cell r="M569">
            <v>45382</v>
          </cell>
          <cell r="N569">
            <v>1</v>
          </cell>
          <cell r="O569"/>
          <cell r="P569"/>
          <cell r="Q569" t="str">
            <v>R17820110000053</v>
          </cell>
        </row>
        <row r="570">
          <cell r="A570" t="str">
            <v>MSC</v>
          </cell>
          <cell r="B570" t="str">
            <v>San PedroPhiladelphia40</v>
          </cell>
          <cell r="C570" t="str">
            <v>IVC</v>
          </cell>
          <cell r="D570" t="str">
            <v>San Pedro</v>
          </cell>
          <cell r="E570" t="str">
            <v>Philadelphia</v>
          </cell>
          <cell r="F570">
            <v>40</v>
          </cell>
          <cell r="G570">
            <v>2835</v>
          </cell>
          <cell r="H570">
            <v>500</v>
          </cell>
          <cell r="I570" t="str">
            <v>USD</v>
          </cell>
          <cell r="J570">
            <v>0</v>
          </cell>
          <cell r="K570">
            <v>3335</v>
          </cell>
          <cell r="L570">
            <v>42</v>
          </cell>
          <cell r="M570">
            <v>45382</v>
          </cell>
          <cell r="N570">
            <v>1</v>
          </cell>
          <cell r="O570"/>
          <cell r="P570"/>
          <cell r="Q570" t="str">
            <v>R17820110000053</v>
          </cell>
        </row>
        <row r="571">
          <cell r="A571" t="str">
            <v>MSC</v>
          </cell>
          <cell r="B571" t="str">
            <v>San PedroPTP20</v>
          </cell>
          <cell r="C571" t="str">
            <v>IVC</v>
          </cell>
          <cell r="D571" t="str">
            <v>San Pedro</v>
          </cell>
          <cell r="E571" t="str">
            <v>PTP</v>
          </cell>
          <cell r="F571">
            <v>20</v>
          </cell>
          <cell r="G571">
            <v>2167</v>
          </cell>
          <cell r="H571">
            <v>270</v>
          </cell>
          <cell r="I571" t="str">
            <v>USD</v>
          </cell>
          <cell r="J571">
            <v>0</v>
          </cell>
          <cell r="K571">
            <v>2437</v>
          </cell>
          <cell r="L571">
            <v>38</v>
          </cell>
          <cell r="M571">
            <v>45382</v>
          </cell>
          <cell r="N571">
            <v>1</v>
          </cell>
          <cell r="O571"/>
          <cell r="P571"/>
          <cell r="Q571" t="str">
            <v>R17820110000053</v>
          </cell>
        </row>
        <row r="572">
          <cell r="A572" t="str">
            <v>MSC</v>
          </cell>
          <cell r="B572" t="str">
            <v>San PedroPTP40</v>
          </cell>
          <cell r="C572" t="str">
            <v>IVC</v>
          </cell>
          <cell r="D572" t="str">
            <v>San Pedro</v>
          </cell>
          <cell r="E572" t="str">
            <v>PTP</v>
          </cell>
          <cell r="F572">
            <v>40</v>
          </cell>
          <cell r="G572">
            <v>961</v>
          </cell>
          <cell r="H572">
            <v>500</v>
          </cell>
          <cell r="I572" t="str">
            <v>USD</v>
          </cell>
          <cell r="J572">
            <v>0</v>
          </cell>
          <cell r="K572">
            <v>1461</v>
          </cell>
          <cell r="L572">
            <v>39</v>
          </cell>
          <cell r="M572">
            <v>45382</v>
          </cell>
          <cell r="N572">
            <v>1</v>
          </cell>
          <cell r="O572"/>
          <cell r="P572"/>
          <cell r="Q572" t="str">
            <v>R17820110000053</v>
          </cell>
        </row>
        <row r="573">
          <cell r="A573" t="str">
            <v>MSC</v>
          </cell>
          <cell r="B573" t="str">
            <v>San PedroSurabaya20</v>
          </cell>
          <cell r="C573" t="str">
            <v>IVC</v>
          </cell>
          <cell r="D573" t="str">
            <v>San Pedro</v>
          </cell>
          <cell r="E573" t="str">
            <v>Surabaya</v>
          </cell>
          <cell r="F573">
            <v>20</v>
          </cell>
          <cell r="G573">
            <v>1995</v>
          </cell>
          <cell r="H573">
            <v>270</v>
          </cell>
          <cell r="I573" t="str">
            <v>USD</v>
          </cell>
          <cell r="J573">
            <v>0</v>
          </cell>
          <cell r="K573">
            <v>2265</v>
          </cell>
          <cell r="L573">
            <v>37</v>
          </cell>
          <cell r="M573">
            <v>45382</v>
          </cell>
          <cell r="N573">
            <v>1</v>
          </cell>
          <cell r="O573"/>
          <cell r="P573"/>
          <cell r="Q573" t="str">
            <v>R17820110000053</v>
          </cell>
        </row>
        <row r="574">
          <cell r="A574" t="str">
            <v>MSC</v>
          </cell>
          <cell r="B574" t="str">
            <v>San PedroSurabaya40</v>
          </cell>
          <cell r="C574" t="str">
            <v>IVC</v>
          </cell>
          <cell r="D574" t="str">
            <v>San Pedro</v>
          </cell>
          <cell r="E574" t="str">
            <v>Surabaya</v>
          </cell>
          <cell r="F574">
            <v>40</v>
          </cell>
          <cell r="G574">
            <v>989</v>
          </cell>
          <cell r="H574">
            <v>500</v>
          </cell>
          <cell r="I574" t="str">
            <v>USD</v>
          </cell>
          <cell r="J574">
            <v>0</v>
          </cell>
          <cell r="K574">
            <v>1489</v>
          </cell>
          <cell r="L574">
            <v>33</v>
          </cell>
          <cell r="M574">
            <v>45382</v>
          </cell>
          <cell r="N574">
            <v>1</v>
          </cell>
          <cell r="O574"/>
          <cell r="P574"/>
          <cell r="Q574" t="str">
            <v>R17820110000053</v>
          </cell>
        </row>
        <row r="575">
          <cell r="A575" t="str">
            <v>MSC</v>
          </cell>
          <cell r="B575" t="str">
            <v>San PedroTallinn40</v>
          </cell>
          <cell r="C575" t="str">
            <v>IVC</v>
          </cell>
          <cell r="D575" t="str">
            <v>San Pedro</v>
          </cell>
          <cell r="E575" t="str">
            <v>Tallinn</v>
          </cell>
          <cell r="F575">
            <v>40</v>
          </cell>
          <cell r="G575">
            <v>1336</v>
          </cell>
          <cell r="H575">
            <v>500</v>
          </cell>
          <cell r="I575" t="str">
            <v>EUR</v>
          </cell>
          <cell r="J575">
            <v>0</v>
          </cell>
          <cell r="K575">
            <v>1836</v>
          </cell>
          <cell r="L575"/>
          <cell r="M575">
            <v>45382</v>
          </cell>
          <cell r="N575">
            <v>1</v>
          </cell>
          <cell r="O575"/>
          <cell r="P575"/>
          <cell r="Q575" t="str">
            <v>R17820110000053</v>
          </cell>
        </row>
        <row r="576">
          <cell r="A576" t="str">
            <v>MSC</v>
          </cell>
          <cell r="B576" t="str">
            <v>San PedroValencia40</v>
          </cell>
          <cell r="C576" t="str">
            <v>IVC</v>
          </cell>
          <cell r="D576" t="str">
            <v>San Pedro</v>
          </cell>
          <cell r="E576" t="str">
            <v>Valencia</v>
          </cell>
          <cell r="F576">
            <v>40</v>
          </cell>
          <cell r="G576">
            <v>812</v>
          </cell>
          <cell r="H576">
            <v>400</v>
          </cell>
          <cell r="I576" t="str">
            <v>EUR</v>
          </cell>
          <cell r="J576">
            <v>0</v>
          </cell>
          <cell r="K576">
            <v>1212</v>
          </cell>
          <cell r="L576">
            <v>20</v>
          </cell>
          <cell r="M576">
            <v>45382</v>
          </cell>
          <cell r="N576">
            <v>1</v>
          </cell>
          <cell r="O576"/>
          <cell r="P576"/>
          <cell r="Q576" t="str">
            <v>R17820110000053</v>
          </cell>
        </row>
        <row r="577">
          <cell r="A577" t="str">
            <v>MSC</v>
          </cell>
          <cell r="B577" t="str">
            <v>San PedroOakland40</v>
          </cell>
          <cell r="C577" t="str">
            <v>IVC</v>
          </cell>
          <cell r="D577" t="str">
            <v>San Pedro</v>
          </cell>
          <cell r="E577" t="str">
            <v>Oakland</v>
          </cell>
          <cell r="F577">
            <v>40</v>
          </cell>
          <cell r="G577">
            <v>2988</v>
          </cell>
          <cell r="H577" t="str">
            <v>not included</v>
          </cell>
          <cell r="I577" t="str">
            <v>USD</v>
          </cell>
          <cell r="J577">
            <v>0</v>
          </cell>
          <cell r="K577">
            <v>2988</v>
          </cell>
          <cell r="L577"/>
          <cell r="M577">
            <v>45382</v>
          </cell>
          <cell r="N577">
            <v>0</v>
          </cell>
          <cell r="O577"/>
          <cell r="P577"/>
          <cell r="Q577" t="str">
            <v>R17820110000053</v>
          </cell>
        </row>
        <row r="578">
          <cell r="A578" t="str">
            <v>MSC</v>
          </cell>
          <cell r="B578" t="str">
            <v>TakoradiAmsterdam20</v>
          </cell>
          <cell r="C578" t="str">
            <v>GHA</v>
          </cell>
          <cell r="D578" t="str">
            <v>Takoradi</v>
          </cell>
          <cell r="E578" t="str">
            <v>Amsterdam</v>
          </cell>
          <cell r="F578">
            <v>20</v>
          </cell>
          <cell r="G578">
            <v>950</v>
          </cell>
          <cell r="H578" t="str">
            <v>not included</v>
          </cell>
          <cell r="I578" t="str">
            <v>EUR</v>
          </cell>
          <cell r="J578">
            <v>0</v>
          </cell>
          <cell r="K578">
            <v>950</v>
          </cell>
          <cell r="L578">
            <v>20</v>
          </cell>
          <cell r="M578">
            <v>45382</v>
          </cell>
          <cell r="N578">
            <v>0</v>
          </cell>
          <cell r="O578"/>
          <cell r="P578"/>
          <cell r="Q578" t="str">
            <v>R17820110000053</v>
          </cell>
        </row>
        <row r="579">
          <cell r="A579" t="str">
            <v>MSC</v>
          </cell>
          <cell r="B579" t="str">
            <v>TakoradiBarcelona20</v>
          </cell>
          <cell r="C579" t="str">
            <v>GHA</v>
          </cell>
          <cell r="D579" t="str">
            <v>Takoradi</v>
          </cell>
          <cell r="E579" t="str">
            <v>Barcelona</v>
          </cell>
          <cell r="F579">
            <v>20</v>
          </cell>
          <cell r="G579">
            <v>860</v>
          </cell>
          <cell r="H579" t="str">
            <v>not included</v>
          </cell>
          <cell r="I579" t="str">
            <v>EUR</v>
          </cell>
          <cell r="J579">
            <v>0</v>
          </cell>
          <cell r="K579">
            <v>860</v>
          </cell>
          <cell r="L579">
            <v>18</v>
          </cell>
          <cell r="M579">
            <v>45382</v>
          </cell>
          <cell r="N579">
            <v>0</v>
          </cell>
          <cell r="O579"/>
          <cell r="P579"/>
          <cell r="Q579" t="str">
            <v>R17820110000053</v>
          </cell>
        </row>
        <row r="580">
          <cell r="A580" t="str">
            <v>MSC</v>
          </cell>
          <cell r="B580" t="str">
            <v>TakoradiFELIXSTOWE20</v>
          </cell>
          <cell r="C580" t="str">
            <v>GHA</v>
          </cell>
          <cell r="D580" t="str">
            <v>Takoradi</v>
          </cell>
          <cell r="E580" t="str">
            <v>FELIXSTOWE</v>
          </cell>
          <cell r="F580">
            <v>20</v>
          </cell>
          <cell r="G580">
            <v>1145</v>
          </cell>
          <cell r="H580" t="str">
            <v>not included</v>
          </cell>
          <cell r="I580" t="str">
            <v>EUR</v>
          </cell>
          <cell r="J580">
            <v>0</v>
          </cell>
          <cell r="K580">
            <v>1145</v>
          </cell>
          <cell r="L580">
            <v>18</v>
          </cell>
          <cell r="M580">
            <v>45382</v>
          </cell>
          <cell r="N580">
            <v>0</v>
          </cell>
          <cell r="O580"/>
          <cell r="P580"/>
          <cell r="Q580" t="str">
            <v>R17820110000053</v>
          </cell>
        </row>
        <row r="581">
          <cell r="A581" t="str">
            <v>MSC</v>
          </cell>
          <cell r="B581" t="str">
            <v>TakoradiHamburg20</v>
          </cell>
          <cell r="C581" t="str">
            <v>GHA</v>
          </cell>
          <cell r="D581" t="str">
            <v>Takoradi</v>
          </cell>
          <cell r="E581" t="str">
            <v>Hamburg</v>
          </cell>
          <cell r="F581">
            <v>20</v>
          </cell>
          <cell r="G581">
            <v>915</v>
          </cell>
          <cell r="H581" t="str">
            <v>not included</v>
          </cell>
          <cell r="I581" t="str">
            <v>EUR</v>
          </cell>
          <cell r="J581">
            <v>0</v>
          </cell>
          <cell r="K581">
            <v>915</v>
          </cell>
          <cell r="L581">
            <v>15</v>
          </cell>
          <cell r="M581">
            <v>45382</v>
          </cell>
          <cell r="N581">
            <v>0</v>
          </cell>
          <cell r="O581"/>
          <cell r="P581"/>
          <cell r="Q581" t="str">
            <v>R17820110000053</v>
          </cell>
        </row>
        <row r="582">
          <cell r="A582" t="str">
            <v>MSC</v>
          </cell>
          <cell r="B582" t="str">
            <v>TakoradiJakarta40</v>
          </cell>
          <cell r="C582" t="str">
            <v>GHA</v>
          </cell>
          <cell r="D582" t="str">
            <v>Takoradi</v>
          </cell>
          <cell r="E582" t="str">
            <v>Jakarta</v>
          </cell>
          <cell r="F582">
            <v>40</v>
          </cell>
          <cell r="G582">
            <v>1505</v>
          </cell>
          <cell r="H582">
            <v>542</v>
          </cell>
          <cell r="I582" t="str">
            <v>USD</v>
          </cell>
          <cell r="J582">
            <v>0</v>
          </cell>
          <cell r="K582">
            <v>2047</v>
          </cell>
          <cell r="L582"/>
          <cell r="M582">
            <v>45382</v>
          </cell>
          <cell r="N582">
            <v>1</v>
          </cell>
          <cell r="O582"/>
          <cell r="P582"/>
          <cell r="Q582" t="str">
            <v>R17820110000053</v>
          </cell>
        </row>
        <row r="583">
          <cell r="A583" t="str">
            <v>MSC</v>
          </cell>
          <cell r="B583" t="str">
            <v>TakoradiPasir Gudang40</v>
          </cell>
          <cell r="C583" t="str">
            <v>GHA</v>
          </cell>
          <cell r="D583" t="str">
            <v>Takoradi</v>
          </cell>
          <cell r="E583" t="str">
            <v>Pasir Gudang</v>
          </cell>
          <cell r="F583">
            <v>40</v>
          </cell>
          <cell r="G583">
            <v>1527</v>
          </cell>
          <cell r="H583">
            <v>542</v>
          </cell>
          <cell r="I583" t="str">
            <v>USD</v>
          </cell>
          <cell r="J583">
            <v>0</v>
          </cell>
          <cell r="K583">
            <v>2069</v>
          </cell>
          <cell r="L583">
            <v>7</v>
          </cell>
          <cell r="M583">
            <v>45382</v>
          </cell>
          <cell r="N583">
            <v>1</v>
          </cell>
          <cell r="O583"/>
          <cell r="P583"/>
          <cell r="Q583" t="str">
            <v>R17820110000053</v>
          </cell>
        </row>
        <row r="584">
          <cell r="A584" t="str">
            <v>MSC</v>
          </cell>
          <cell r="B584" t="str">
            <v>TakoradiPTP40</v>
          </cell>
          <cell r="C584" t="str">
            <v>GHA</v>
          </cell>
          <cell r="D584" t="str">
            <v>Takoradi</v>
          </cell>
          <cell r="E584" t="str">
            <v>PTP</v>
          </cell>
          <cell r="F584">
            <v>40</v>
          </cell>
          <cell r="G584">
            <v>1527</v>
          </cell>
          <cell r="H584">
            <v>542</v>
          </cell>
          <cell r="I584" t="str">
            <v>USD</v>
          </cell>
          <cell r="J584">
            <v>0</v>
          </cell>
          <cell r="K584">
            <v>2069</v>
          </cell>
          <cell r="L584"/>
          <cell r="M584">
            <v>45382</v>
          </cell>
          <cell r="N584">
            <v>1</v>
          </cell>
          <cell r="O584"/>
          <cell r="P584"/>
          <cell r="Q584" t="str">
            <v>R17820110000053</v>
          </cell>
        </row>
        <row r="585">
          <cell r="A585" t="str">
            <v>MSC</v>
          </cell>
          <cell r="B585" t="str">
            <v>TakoradiRotterdam20</v>
          </cell>
          <cell r="C585" t="str">
            <v>GHA</v>
          </cell>
          <cell r="D585" t="str">
            <v>Takoradi</v>
          </cell>
          <cell r="E585" t="str">
            <v>Rotterdam</v>
          </cell>
          <cell r="F585">
            <v>20</v>
          </cell>
          <cell r="G585">
            <v>720</v>
          </cell>
          <cell r="H585" t="str">
            <v>not included</v>
          </cell>
          <cell r="I585" t="str">
            <v>EUR</v>
          </cell>
          <cell r="J585">
            <v>0</v>
          </cell>
          <cell r="K585">
            <v>720</v>
          </cell>
          <cell r="L585">
            <v>38</v>
          </cell>
          <cell r="M585">
            <v>45382</v>
          </cell>
          <cell r="N585">
            <v>0</v>
          </cell>
          <cell r="O585"/>
          <cell r="P585"/>
          <cell r="Q585" t="str">
            <v>R17820110000053</v>
          </cell>
        </row>
        <row r="586">
          <cell r="A586" t="str">
            <v>MSC</v>
          </cell>
          <cell r="B586" t="str">
            <v>TakoradiSurabaya40</v>
          </cell>
          <cell r="C586" t="str">
            <v>GHA</v>
          </cell>
          <cell r="D586" t="str">
            <v>Takoradi</v>
          </cell>
          <cell r="E586" t="str">
            <v>Surabaya</v>
          </cell>
          <cell r="F586">
            <v>40</v>
          </cell>
          <cell r="G586">
            <v>1538</v>
          </cell>
          <cell r="H586">
            <v>542</v>
          </cell>
          <cell r="I586" t="str">
            <v>USD</v>
          </cell>
          <cell r="J586">
            <v>0</v>
          </cell>
          <cell r="K586">
            <v>2080</v>
          </cell>
          <cell r="L586"/>
          <cell r="M586">
            <v>45382</v>
          </cell>
          <cell r="N586">
            <v>1</v>
          </cell>
          <cell r="O586"/>
          <cell r="P586"/>
          <cell r="Q586" t="str">
            <v>R17820110000053</v>
          </cell>
        </row>
        <row r="587">
          <cell r="A587" t="str">
            <v>MSC</v>
          </cell>
          <cell r="B587" t="str">
            <v>TakoradiValencia20</v>
          </cell>
          <cell r="C587" t="str">
            <v>GHA</v>
          </cell>
          <cell r="D587" t="str">
            <v>Takoradi</v>
          </cell>
          <cell r="E587" t="str">
            <v>Valencia</v>
          </cell>
          <cell r="F587">
            <v>20</v>
          </cell>
          <cell r="G587">
            <v>860</v>
          </cell>
          <cell r="H587" t="str">
            <v>not included</v>
          </cell>
          <cell r="I587" t="str">
            <v>EUR</v>
          </cell>
          <cell r="J587">
            <v>0</v>
          </cell>
          <cell r="K587">
            <v>860</v>
          </cell>
          <cell r="L587">
            <v>27</v>
          </cell>
          <cell r="M587">
            <v>45382</v>
          </cell>
          <cell r="N587">
            <v>0</v>
          </cell>
          <cell r="O587"/>
          <cell r="P587"/>
          <cell r="Q587" t="str">
            <v>R17820110000053</v>
          </cell>
        </row>
        <row r="588">
          <cell r="A588" t="str">
            <v>MSC</v>
          </cell>
          <cell r="B588" t="str">
            <v>TakoradiWellington40</v>
          </cell>
          <cell r="C588" t="str">
            <v>GHA</v>
          </cell>
          <cell r="D588" t="str">
            <v>Takoradi</v>
          </cell>
          <cell r="E588" t="str">
            <v>Wellington</v>
          </cell>
          <cell r="F588">
            <v>40</v>
          </cell>
          <cell r="G588">
            <v>6225</v>
          </cell>
          <cell r="H588">
            <v>542</v>
          </cell>
          <cell r="I588" t="str">
            <v>USD</v>
          </cell>
          <cell r="J588">
            <v>0</v>
          </cell>
          <cell r="K588">
            <v>6767</v>
          </cell>
          <cell r="L588">
            <v>41</v>
          </cell>
          <cell r="M588">
            <v>45382</v>
          </cell>
          <cell r="N588">
            <v>1</v>
          </cell>
          <cell r="O588"/>
          <cell r="P588"/>
          <cell r="Q588" t="str">
            <v>R17820110000053</v>
          </cell>
        </row>
        <row r="589">
          <cell r="A589" t="str">
            <v>MSC</v>
          </cell>
          <cell r="B589" t="str">
            <v>TemaAmbarli40</v>
          </cell>
          <cell r="C589" t="str">
            <v>GHA</v>
          </cell>
          <cell r="D589" t="str">
            <v>Tema</v>
          </cell>
          <cell r="E589" t="str">
            <v>Ambarli</v>
          </cell>
          <cell r="F589">
            <v>40</v>
          </cell>
          <cell r="G589">
            <v>1292</v>
          </cell>
          <cell r="H589">
            <v>542</v>
          </cell>
          <cell r="I589" t="str">
            <v>USD</v>
          </cell>
          <cell r="J589">
            <v>0</v>
          </cell>
          <cell r="K589">
            <v>1834</v>
          </cell>
          <cell r="L589"/>
          <cell r="M589">
            <v>45382</v>
          </cell>
          <cell r="N589">
            <v>1</v>
          </cell>
          <cell r="O589"/>
          <cell r="P589"/>
          <cell r="Q589" t="str">
            <v>R17820110000053</v>
          </cell>
        </row>
        <row r="590">
          <cell r="A590" t="str">
            <v>MSC</v>
          </cell>
          <cell r="B590" t="str">
            <v>TemaJakarta40</v>
          </cell>
          <cell r="C590" t="str">
            <v>GHA</v>
          </cell>
          <cell r="D590" t="str">
            <v>Tema</v>
          </cell>
          <cell r="E590" t="str">
            <v>Jakarta</v>
          </cell>
          <cell r="F590">
            <v>40</v>
          </cell>
          <cell r="G590">
            <v>1405</v>
          </cell>
          <cell r="H590">
            <v>542</v>
          </cell>
          <cell r="I590" t="str">
            <v>USD</v>
          </cell>
          <cell r="J590">
            <v>0</v>
          </cell>
          <cell r="K590">
            <v>1947</v>
          </cell>
          <cell r="L590"/>
          <cell r="M590">
            <v>45382</v>
          </cell>
          <cell r="N590">
            <v>1</v>
          </cell>
          <cell r="O590"/>
          <cell r="P590"/>
          <cell r="Q590" t="str">
            <v>R17820110000053</v>
          </cell>
        </row>
        <row r="591">
          <cell r="A591" t="str">
            <v>MSC</v>
          </cell>
          <cell r="B591" t="str">
            <v>TemaMontreal40</v>
          </cell>
          <cell r="C591" t="str">
            <v>GHA</v>
          </cell>
          <cell r="D591" t="str">
            <v>Tema</v>
          </cell>
          <cell r="E591" t="str">
            <v>Montreal</v>
          </cell>
          <cell r="F591">
            <v>40</v>
          </cell>
          <cell r="G591">
            <v>3205</v>
          </cell>
          <cell r="H591">
            <v>542</v>
          </cell>
          <cell r="I591" t="str">
            <v>USD</v>
          </cell>
          <cell r="J591">
            <v>0</v>
          </cell>
          <cell r="K591">
            <v>3747</v>
          </cell>
          <cell r="L591"/>
          <cell r="M591">
            <v>45382</v>
          </cell>
          <cell r="N591">
            <v>1</v>
          </cell>
          <cell r="O591"/>
          <cell r="P591"/>
          <cell r="Q591" t="str">
            <v>R17820110000053</v>
          </cell>
        </row>
        <row r="592">
          <cell r="A592" t="str">
            <v>MSC</v>
          </cell>
          <cell r="B592" t="str">
            <v>TemaNew York40</v>
          </cell>
          <cell r="C592" t="str">
            <v>GHA</v>
          </cell>
          <cell r="D592" t="str">
            <v>Tema</v>
          </cell>
          <cell r="E592" t="str">
            <v>New York</v>
          </cell>
          <cell r="F592">
            <v>40</v>
          </cell>
          <cell r="G592">
            <v>6852.26</v>
          </cell>
          <cell r="H592">
            <v>542</v>
          </cell>
          <cell r="I592" t="str">
            <v>USD</v>
          </cell>
          <cell r="J592">
            <v>0</v>
          </cell>
          <cell r="K592">
            <v>7394.26</v>
          </cell>
          <cell r="L592">
            <v>41</v>
          </cell>
          <cell r="M592">
            <v>45382</v>
          </cell>
          <cell r="N592">
            <v>1</v>
          </cell>
          <cell r="O592"/>
          <cell r="P592"/>
          <cell r="Q592" t="str">
            <v>R17820110000053</v>
          </cell>
        </row>
        <row r="593">
          <cell r="A593" t="str">
            <v>MSC</v>
          </cell>
          <cell r="B593" t="str">
            <v>TemaPasir Gudang40</v>
          </cell>
          <cell r="C593" t="str">
            <v>GHA</v>
          </cell>
          <cell r="D593" t="str">
            <v>Tema</v>
          </cell>
          <cell r="E593" t="str">
            <v>Pasir Gudang</v>
          </cell>
          <cell r="F593">
            <v>40</v>
          </cell>
          <cell r="G593">
            <v>1427</v>
          </cell>
          <cell r="H593">
            <v>542</v>
          </cell>
          <cell r="I593" t="str">
            <v>USD</v>
          </cell>
          <cell r="J593">
            <v>0</v>
          </cell>
          <cell r="K593">
            <v>1969</v>
          </cell>
          <cell r="L593"/>
          <cell r="M593">
            <v>45382</v>
          </cell>
          <cell r="N593">
            <v>1</v>
          </cell>
          <cell r="O593"/>
          <cell r="P593"/>
          <cell r="Q593" t="str">
            <v>R17820110000053</v>
          </cell>
        </row>
        <row r="594">
          <cell r="A594" t="str">
            <v>MSC</v>
          </cell>
          <cell r="B594" t="str">
            <v>TemaPhiladelphia40</v>
          </cell>
          <cell r="C594" t="str">
            <v>GHA</v>
          </cell>
          <cell r="D594" t="str">
            <v>Tema</v>
          </cell>
          <cell r="E594" t="str">
            <v>Philadelphia</v>
          </cell>
          <cell r="F594">
            <v>40</v>
          </cell>
          <cell r="G594">
            <v>3751</v>
          </cell>
          <cell r="H594">
            <v>542</v>
          </cell>
          <cell r="I594" t="str">
            <v>USD</v>
          </cell>
          <cell r="J594">
            <v>0</v>
          </cell>
          <cell r="K594">
            <v>4293</v>
          </cell>
          <cell r="L594">
            <v>40</v>
          </cell>
          <cell r="M594">
            <v>45382</v>
          </cell>
          <cell r="N594">
            <v>1</v>
          </cell>
          <cell r="O594"/>
          <cell r="P594"/>
          <cell r="Q594" t="str">
            <v>R17820110000053</v>
          </cell>
        </row>
        <row r="595">
          <cell r="A595" t="str">
            <v>MSC</v>
          </cell>
          <cell r="B595" t="str">
            <v>TemaPTP40</v>
          </cell>
          <cell r="C595" t="str">
            <v>GHA</v>
          </cell>
          <cell r="D595" t="str">
            <v>Tema</v>
          </cell>
          <cell r="E595" t="str">
            <v>PTP</v>
          </cell>
          <cell r="F595">
            <v>40</v>
          </cell>
          <cell r="G595">
            <v>1427</v>
          </cell>
          <cell r="H595">
            <v>542</v>
          </cell>
          <cell r="I595" t="str">
            <v>USD</v>
          </cell>
          <cell r="J595">
            <v>0</v>
          </cell>
          <cell r="K595">
            <v>1969</v>
          </cell>
          <cell r="L595"/>
          <cell r="M595">
            <v>45382</v>
          </cell>
          <cell r="N595">
            <v>1</v>
          </cell>
          <cell r="O595"/>
          <cell r="P595"/>
          <cell r="Q595" t="str">
            <v>R17820110000053</v>
          </cell>
        </row>
        <row r="596">
          <cell r="A596" t="str">
            <v>MSC</v>
          </cell>
          <cell r="B596" t="str">
            <v>TemaSurabaya40</v>
          </cell>
          <cell r="C596" t="str">
            <v>GHA</v>
          </cell>
          <cell r="D596" t="str">
            <v>Tema</v>
          </cell>
          <cell r="E596" t="str">
            <v>Surabaya</v>
          </cell>
          <cell r="F596">
            <v>40</v>
          </cell>
          <cell r="G596">
            <v>1405</v>
          </cell>
          <cell r="H596">
            <v>542</v>
          </cell>
          <cell r="I596" t="str">
            <v>USD</v>
          </cell>
          <cell r="J596">
            <v>0</v>
          </cell>
          <cell r="K596">
            <v>1947</v>
          </cell>
          <cell r="L596"/>
          <cell r="M596">
            <v>45382</v>
          </cell>
          <cell r="N596">
            <v>1</v>
          </cell>
          <cell r="O596"/>
          <cell r="P596"/>
          <cell r="Q596" t="str">
            <v>R17820110000053</v>
          </cell>
        </row>
        <row r="597">
          <cell r="A597" t="str">
            <v>MSC</v>
          </cell>
          <cell r="B597" t="str">
            <v>TemaWellington40</v>
          </cell>
          <cell r="C597" t="str">
            <v>GHA</v>
          </cell>
          <cell r="D597" t="str">
            <v>Tema</v>
          </cell>
          <cell r="E597" t="str">
            <v>Wellington</v>
          </cell>
          <cell r="F597">
            <v>40</v>
          </cell>
          <cell r="G597">
            <v>6125</v>
          </cell>
          <cell r="H597">
            <v>542</v>
          </cell>
          <cell r="I597" t="str">
            <v>USD</v>
          </cell>
          <cell r="J597">
            <v>0</v>
          </cell>
          <cell r="K597">
            <v>6667</v>
          </cell>
          <cell r="L597">
            <v>37</v>
          </cell>
          <cell r="M597">
            <v>45382</v>
          </cell>
          <cell r="N597">
            <v>1</v>
          </cell>
          <cell r="O597"/>
          <cell r="P597"/>
          <cell r="Q597" t="str">
            <v>R17820110000053</v>
          </cell>
        </row>
        <row r="598">
          <cell r="A598" t="str">
            <v>MSC</v>
          </cell>
          <cell r="B598" t="str">
            <v>Tin CanAmsterdam20</v>
          </cell>
          <cell r="C598" t="str">
            <v>NIG</v>
          </cell>
          <cell r="D598" t="str">
            <v>Tin Can</v>
          </cell>
          <cell r="E598" t="str">
            <v>Amsterdam</v>
          </cell>
          <cell r="F598">
            <v>20</v>
          </cell>
          <cell r="G598">
            <v>899</v>
          </cell>
          <cell r="H598" t="str">
            <v>not included</v>
          </cell>
          <cell r="I598" t="str">
            <v>EUR</v>
          </cell>
          <cell r="J598">
            <v>0</v>
          </cell>
          <cell r="K598">
            <v>899</v>
          </cell>
          <cell r="L598">
            <v>37</v>
          </cell>
          <cell r="M598">
            <v>45382</v>
          </cell>
          <cell r="N598">
            <v>0</v>
          </cell>
          <cell r="O598"/>
          <cell r="P598"/>
          <cell r="Q598" t="str">
            <v>R17820110000053</v>
          </cell>
        </row>
        <row r="599">
          <cell r="A599" t="str">
            <v>MSC</v>
          </cell>
          <cell r="B599" t="str">
            <v>Tin CanPasir Gudang40</v>
          </cell>
          <cell r="C599" t="str">
            <v>NIG</v>
          </cell>
          <cell r="D599" t="str">
            <v>Tin Can</v>
          </cell>
          <cell r="E599" t="str">
            <v>Pasir Gudang</v>
          </cell>
          <cell r="F599">
            <v>40</v>
          </cell>
          <cell r="G599">
            <v>3545</v>
          </cell>
          <cell r="H599" t="str">
            <v>not included</v>
          </cell>
          <cell r="I599" t="str">
            <v>USD</v>
          </cell>
          <cell r="J599">
            <v>0</v>
          </cell>
          <cell r="K599">
            <v>3545</v>
          </cell>
          <cell r="L599">
            <v>36</v>
          </cell>
          <cell r="M599">
            <v>45382</v>
          </cell>
          <cell r="N599">
            <v>0</v>
          </cell>
          <cell r="O599"/>
          <cell r="P599"/>
          <cell r="Q599" t="str">
            <v>R17820110000053</v>
          </cell>
        </row>
        <row r="600">
          <cell r="A600" t="str">
            <v>MSC</v>
          </cell>
          <cell r="B600" t="str">
            <v>Tin CanPTP40</v>
          </cell>
          <cell r="C600" t="str">
            <v>NIG</v>
          </cell>
          <cell r="D600" t="str">
            <v>Tin Can</v>
          </cell>
          <cell r="E600" t="str">
            <v>PTP</v>
          </cell>
          <cell r="F600">
            <v>40</v>
          </cell>
          <cell r="G600">
            <v>3545</v>
          </cell>
          <cell r="H600" t="str">
            <v>not included</v>
          </cell>
          <cell r="I600" t="str">
            <v>USD</v>
          </cell>
          <cell r="J600">
            <v>0</v>
          </cell>
          <cell r="K600">
            <v>3545</v>
          </cell>
          <cell r="L600">
            <v>36</v>
          </cell>
          <cell r="M600">
            <v>45382</v>
          </cell>
          <cell r="N600">
            <v>0</v>
          </cell>
          <cell r="O600"/>
          <cell r="P600"/>
          <cell r="Q600" t="str">
            <v>R17820110000053</v>
          </cell>
        </row>
        <row r="601">
          <cell r="A601" t="str">
            <v>MSC</v>
          </cell>
          <cell r="B601" t="str">
            <v>Tin CanSurabaya40</v>
          </cell>
          <cell r="C601" t="str">
            <v>NIG</v>
          </cell>
          <cell r="D601" t="str">
            <v>Tin Can</v>
          </cell>
          <cell r="E601" t="str">
            <v>Surabaya</v>
          </cell>
          <cell r="F601">
            <v>40</v>
          </cell>
          <cell r="G601">
            <v>3273</v>
          </cell>
          <cell r="H601" t="str">
            <v>not included</v>
          </cell>
          <cell r="I601" t="str">
            <v>USD</v>
          </cell>
          <cell r="J601">
            <v>0</v>
          </cell>
          <cell r="K601">
            <v>3273</v>
          </cell>
          <cell r="L601">
            <v>36</v>
          </cell>
          <cell r="M601">
            <v>45382</v>
          </cell>
          <cell r="N601">
            <v>0</v>
          </cell>
          <cell r="O601"/>
          <cell r="P601"/>
          <cell r="Q601" t="str">
            <v>R17820110000053</v>
          </cell>
        </row>
        <row r="602">
          <cell r="A602" t="str">
            <v>OOCL</v>
          </cell>
          <cell r="B602" t="str">
            <v>AbidjanJakarta40</v>
          </cell>
          <cell r="C602" t="str">
            <v>IVC</v>
          </cell>
          <cell r="D602" t="str">
            <v>Abidjan</v>
          </cell>
          <cell r="E602" t="str">
            <v>Jakarta</v>
          </cell>
          <cell r="F602">
            <v>40</v>
          </cell>
          <cell r="G602">
            <v>900</v>
          </cell>
          <cell r="H602" t="str">
            <v>not included</v>
          </cell>
          <cell r="I602" t="str">
            <v>USD</v>
          </cell>
          <cell r="J602">
            <v>0</v>
          </cell>
          <cell r="K602">
            <v>900</v>
          </cell>
          <cell r="L602">
            <v>41</v>
          </cell>
          <cell r="M602">
            <v>45565</v>
          </cell>
          <cell r="N602">
            <v>0</v>
          </cell>
          <cell r="O602">
            <v>92949</v>
          </cell>
          <cell r="P602"/>
          <cell r="Q602">
            <v>92949</v>
          </cell>
        </row>
        <row r="603">
          <cell r="A603" t="str">
            <v>OOCL</v>
          </cell>
          <cell r="B603" t="str">
            <v>AbidjanPasir Gudang40</v>
          </cell>
          <cell r="C603" t="str">
            <v>IVC</v>
          </cell>
          <cell r="D603" t="str">
            <v>Abidjan</v>
          </cell>
          <cell r="E603" t="str">
            <v>Pasir Gudang</v>
          </cell>
          <cell r="F603">
            <v>40</v>
          </cell>
          <cell r="G603">
            <v>900</v>
          </cell>
          <cell r="H603" t="str">
            <v>not included</v>
          </cell>
          <cell r="I603" t="str">
            <v>USD</v>
          </cell>
          <cell r="J603">
            <v>0</v>
          </cell>
          <cell r="K603">
            <v>900</v>
          </cell>
          <cell r="L603">
            <v>38</v>
          </cell>
          <cell r="M603">
            <v>45565</v>
          </cell>
          <cell r="N603">
            <v>0</v>
          </cell>
          <cell r="O603">
            <v>92949</v>
          </cell>
          <cell r="P603"/>
          <cell r="Q603">
            <v>92949</v>
          </cell>
        </row>
        <row r="604">
          <cell r="A604" t="str">
            <v>OOCL</v>
          </cell>
          <cell r="B604" t="str">
            <v>AbidjanPort Klang40</v>
          </cell>
          <cell r="C604" t="str">
            <v>IVC</v>
          </cell>
          <cell r="D604" t="str">
            <v>Abidjan</v>
          </cell>
          <cell r="E604" t="str">
            <v>Port Klang</v>
          </cell>
          <cell r="F604">
            <v>40</v>
          </cell>
          <cell r="G604">
            <v>900</v>
          </cell>
          <cell r="H604" t="str">
            <v>not included</v>
          </cell>
          <cell r="I604" t="str">
            <v>USD</v>
          </cell>
          <cell r="J604">
            <v>0</v>
          </cell>
          <cell r="K604">
            <v>900</v>
          </cell>
          <cell r="L604">
            <v>31</v>
          </cell>
          <cell r="M604">
            <v>45565</v>
          </cell>
          <cell r="N604">
            <v>0</v>
          </cell>
          <cell r="O604">
            <v>92949</v>
          </cell>
          <cell r="P604"/>
          <cell r="Q604">
            <v>92949</v>
          </cell>
        </row>
        <row r="605">
          <cell r="A605" t="str">
            <v>OOCL</v>
          </cell>
          <cell r="B605" t="str">
            <v>AbidjanBatam40</v>
          </cell>
          <cell r="C605" t="str">
            <v>IVC</v>
          </cell>
          <cell r="D605" t="str">
            <v>Abidjan</v>
          </cell>
          <cell r="E605" t="str">
            <v>Batam</v>
          </cell>
          <cell r="F605">
            <v>40</v>
          </cell>
          <cell r="G605">
            <v>1400</v>
          </cell>
          <cell r="H605" t="str">
            <v>not included</v>
          </cell>
          <cell r="I605" t="str">
            <v>USD</v>
          </cell>
          <cell r="J605">
            <v>0</v>
          </cell>
          <cell r="K605">
            <v>1400</v>
          </cell>
          <cell r="L605">
            <v>31</v>
          </cell>
          <cell r="M605">
            <v>45565</v>
          </cell>
          <cell r="N605">
            <v>0</v>
          </cell>
          <cell r="O605">
            <v>92949</v>
          </cell>
          <cell r="P605"/>
          <cell r="Q605">
            <v>92949</v>
          </cell>
        </row>
        <row r="606">
          <cell r="A606" t="str">
            <v>OOCL</v>
          </cell>
          <cell r="B606" t="str">
            <v>AbidjanPTP40</v>
          </cell>
          <cell r="C606" t="str">
            <v>IVC</v>
          </cell>
          <cell r="D606" t="str">
            <v>Abidjan</v>
          </cell>
          <cell r="E606" t="str">
            <v>PTP</v>
          </cell>
          <cell r="F606">
            <v>40</v>
          </cell>
          <cell r="G606">
            <v>900</v>
          </cell>
          <cell r="H606" t="str">
            <v>not included</v>
          </cell>
          <cell r="I606" t="str">
            <v>USD</v>
          </cell>
          <cell r="J606">
            <v>0</v>
          </cell>
          <cell r="K606">
            <v>900</v>
          </cell>
          <cell r="L606">
            <v>34</v>
          </cell>
          <cell r="M606">
            <v>45565</v>
          </cell>
          <cell r="N606">
            <v>0</v>
          </cell>
          <cell r="O606">
            <v>92949</v>
          </cell>
          <cell r="P606"/>
          <cell r="Q606">
            <v>92949</v>
          </cell>
        </row>
        <row r="607">
          <cell r="A607" t="str">
            <v>OOCL</v>
          </cell>
          <cell r="B607" t="str">
            <v>AbidjanAmsterdam20</v>
          </cell>
          <cell r="C607" t="str">
            <v>IVC</v>
          </cell>
          <cell r="D607" t="str">
            <v>Abidjan</v>
          </cell>
          <cell r="E607" t="str">
            <v>Amsterdam</v>
          </cell>
          <cell r="F607">
            <v>20</v>
          </cell>
          <cell r="G607">
            <v>825</v>
          </cell>
          <cell r="H607" t="str">
            <v>not included</v>
          </cell>
          <cell r="I607" t="str">
            <v>EUR</v>
          </cell>
          <cell r="J607">
            <v>0</v>
          </cell>
          <cell r="K607">
            <v>825</v>
          </cell>
          <cell r="L607">
            <v>32</v>
          </cell>
          <cell r="M607">
            <v>45565</v>
          </cell>
          <cell r="N607">
            <v>0</v>
          </cell>
          <cell r="O607">
            <v>92949</v>
          </cell>
          <cell r="P607"/>
          <cell r="Q607">
            <v>92949</v>
          </cell>
        </row>
        <row r="608">
          <cell r="A608" t="str">
            <v>OOCL</v>
          </cell>
          <cell r="B608" t="str">
            <v>AbidjanAmsterdam40</v>
          </cell>
          <cell r="C608" t="str">
            <v>IVC</v>
          </cell>
          <cell r="D608" t="str">
            <v>Abidjan</v>
          </cell>
          <cell r="E608" t="str">
            <v>Amsterdam</v>
          </cell>
          <cell r="F608">
            <v>40</v>
          </cell>
          <cell r="G608">
            <v>950</v>
          </cell>
          <cell r="H608" t="str">
            <v>not included</v>
          </cell>
          <cell r="I608" t="str">
            <v>EUR</v>
          </cell>
          <cell r="J608">
            <v>0</v>
          </cell>
          <cell r="K608">
            <v>950</v>
          </cell>
          <cell r="L608">
            <v>32</v>
          </cell>
          <cell r="M608">
            <v>45565</v>
          </cell>
          <cell r="N608">
            <v>0</v>
          </cell>
          <cell r="O608">
            <v>92949</v>
          </cell>
          <cell r="P608"/>
          <cell r="Q608">
            <v>92949</v>
          </cell>
        </row>
        <row r="609">
          <cell r="A609" t="str">
            <v>OOCL</v>
          </cell>
          <cell r="B609" t="str">
            <v>AbidjanAntwerp20</v>
          </cell>
          <cell r="C609" t="str">
            <v>IVC</v>
          </cell>
          <cell r="D609" t="str">
            <v>Abidjan</v>
          </cell>
          <cell r="E609" t="str">
            <v>Antwerp</v>
          </cell>
          <cell r="F609">
            <v>20</v>
          </cell>
          <cell r="G609">
            <v>625</v>
          </cell>
          <cell r="H609" t="str">
            <v>not included</v>
          </cell>
          <cell r="I609" t="str">
            <v>EUR</v>
          </cell>
          <cell r="J609">
            <v>0</v>
          </cell>
          <cell r="K609">
            <v>625</v>
          </cell>
          <cell r="L609">
            <v>30</v>
          </cell>
          <cell r="M609">
            <v>45565</v>
          </cell>
          <cell r="N609">
            <v>0</v>
          </cell>
          <cell r="O609">
            <v>92949</v>
          </cell>
          <cell r="P609"/>
          <cell r="Q609">
            <v>92949</v>
          </cell>
        </row>
        <row r="610">
          <cell r="A610" t="str">
            <v>OOCL</v>
          </cell>
          <cell r="B610" t="str">
            <v>AbidjanAntwerp40</v>
          </cell>
          <cell r="C610" t="str">
            <v>IVC</v>
          </cell>
          <cell r="D610" t="str">
            <v>Abidjan</v>
          </cell>
          <cell r="E610" t="str">
            <v>Antwerp</v>
          </cell>
          <cell r="F610">
            <v>40</v>
          </cell>
          <cell r="G610">
            <v>850</v>
          </cell>
          <cell r="H610" t="str">
            <v>not included</v>
          </cell>
          <cell r="I610" t="str">
            <v>EUR</v>
          </cell>
          <cell r="J610">
            <v>0</v>
          </cell>
          <cell r="K610">
            <v>850</v>
          </cell>
          <cell r="L610">
            <v>30</v>
          </cell>
          <cell r="M610">
            <v>45565</v>
          </cell>
          <cell r="N610">
            <v>0</v>
          </cell>
          <cell r="O610">
            <v>92949</v>
          </cell>
          <cell r="P610"/>
          <cell r="Q610">
            <v>92949</v>
          </cell>
        </row>
        <row r="611">
          <cell r="A611" t="str">
            <v>OOCL</v>
          </cell>
          <cell r="B611" t="str">
            <v>AbidjanBarcelona40</v>
          </cell>
          <cell r="C611" t="str">
            <v>IVC</v>
          </cell>
          <cell r="D611" t="str">
            <v>Abidjan</v>
          </cell>
          <cell r="E611" t="str">
            <v>Barcelona</v>
          </cell>
          <cell r="F611">
            <v>40</v>
          </cell>
          <cell r="G611">
            <v>800</v>
          </cell>
          <cell r="H611" t="str">
            <v>not included</v>
          </cell>
          <cell r="I611" t="str">
            <v>EUR</v>
          </cell>
          <cell r="J611">
            <v>0</v>
          </cell>
          <cell r="K611">
            <v>800</v>
          </cell>
          <cell r="L611">
            <v>13</v>
          </cell>
          <cell r="M611">
            <v>45565</v>
          </cell>
          <cell r="N611">
            <v>0</v>
          </cell>
          <cell r="O611">
            <v>92949</v>
          </cell>
          <cell r="P611"/>
          <cell r="Q611">
            <v>92949</v>
          </cell>
        </row>
        <row r="612">
          <cell r="A612" t="str">
            <v>OOCL</v>
          </cell>
          <cell r="B612" t="str">
            <v>AbidjanHamburg20</v>
          </cell>
          <cell r="C612" t="str">
            <v>IVC</v>
          </cell>
          <cell r="D612" t="str">
            <v>Abidjan</v>
          </cell>
          <cell r="E612" t="str">
            <v>Hamburg</v>
          </cell>
          <cell r="F612">
            <v>20</v>
          </cell>
          <cell r="G612">
            <v>625</v>
          </cell>
          <cell r="H612" t="str">
            <v>not included</v>
          </cell>
          <cell r="I612" t="str">
            <v>EUR</v>
          </cell>
          <cell r="J612">
            <v>0</v>
          </cell>
          <cell r="K612">
            <v>625</v>
          </cell>
          <cell r="L612">
            <v>13</v>
          </cell>
          <cell r="M612">
            <v>45565</v>
          </cell>
          <cell r="N612">
            <v>0</v>
          </cell>
          <cell r="O612">
            <v>92949</v>
          </cell>
          <cell r="P612"/>
          <cell r="Q612">
            <v>92949</v>
          </cell>
        </row>
        <row r="613">
          <cell r="A613" t="str">
            <v>OOCL</v>
          </cell>
          <cell r="B613" t="str">
            <v>AbidjanHamburg40</v>
          </cell>
          <cell r="C613" t="str">
            <v>IVC</v>
          </cell>
          <cell r="D613" t="str">
            <v>Abidjan</v>
          </cell>
          <cell r="E613" t="str">
            <v>Hamburg</v>
          </cell>
          <cell r="F613">
            <v>40</v>
          </cell>
          <cell r="G613">
            <v>850</v>
          </cell>
          <cell r="H613" t="str">
            <v>not included</v>
          </cell>
          <cell r="I613" t="str">
            <v>EUR</v>
          </cell>
          <cell r="J613">
            <v>0</v>
          </cell>
          <cell r="K613">
            <v>850</v>
          </cell>
          <cell r="L613">
            <v>13</v>
          </cell>
          <cell r="M613">
            <v>45565</v>
          </cell>
          <cell r="N613">
            <v>0</v>
          </cell>
          <cell r="O613">
            <v>92949</v>
          </cell>
          <cell r="P613"/>
          <cell r="Q613">
            <v>92949</v>
          </cell>
        </row>
        <row r="614">
          <cell r="A614" t="str">
            <v>OOCL</v>
          </cell>
          <cell r="B614" t="str">
            <v>AbidjanValencia40</v>
          </cell>
          <cell r="C614" t="str">
            <v>IVC</v>
          </cell>
          <cell r="D614" t="str">
            <v>Abidjan</v>
          </cell>
          <cell r="E614" t="str">
            <v>Valencia</v>
          </cell>
          <cell r="F614">
            <v>40</v>
          </cell>
          <cell r="G614">
            <v>750</v>
          </cell>
          <cell r="H614" t="str">
            <v>not included</v>
          </cell>
          <cell r="I614" t="str">
            <v>EUR</v>
          </cell>
          <cell r="J614">
            <v>0</v>
          </cell>
          <cell r="K614">
            <v>750</v>
          </cell>
          <cell r="L614">
            <v>9</v>
          </cell>
          <cell r="M614">
            <v>45565</v>
          </cell>
          <cell r="N614">
            <v>0</v>
          </cell>
          <cell r="O614">
            <v>92949</v>
          </cell>
          <cell r="P614"/>
          <cell r="Q614">
            <v>92949</v>
          </cell>
        </row>
        <row r="615">
          <cell r="A615" t="str">
            <v>OOCL</v>
          </cell>
          <cell r="B615" t="str">
            <v>AbidjanTallin40</v>
          </cell>
          <cell r="C615" t="str">
            <v>IVC</v>
          </cell>
          <cell r="D615" t="str">
            <v>Abidjan</v>
          </cell>
          <cell r="E615" t="str">
            <v>Tallin</v>
          </cell>
          <cell r="F615">
            <v>40</v>
          </cell>
          <cell r="G615">
            <v>1300</v>
          </cell>
          <cell r="H615" t="str">
            <v>not included</v>
          </cell>
          <cell r="I615" t="str">
            <v>EUR</v>
          </cell>
          <cell r="J615">
            <v>0</v>
          </cell>
          <cell r="K615">
            <v>1300</v>
          </cell>
          <cell r="L615">
            <v>35</v>
          </cell>
          <cell r="M615">
            <v>45565</v>
          </cell>
          <cell r="N615">
            <v>0</v>
          </cell>
          <cell r="O615">
            <v>92949</v>
          </cell>
          <cell r="P615"/>
          <cell r="Q615">
            <v>92949</v>
          </cell>
        </row>
        <row r="616">
          <cell r="A616" t="str">
            <v>OOCL</v>
          </cell>
          <cell r="B616" t="str">
            <v>AbidjanAmbarli40</v>
          </cell>
          <cell r="C616" t="str">
            <v>IVC</v>
          </cell>
          <cell r="D616" t="str">
            <v>Abidjan</v>
          </cell>
          <cell r="E616" t="str">
            <v>Ambarli</v>
          </cell>
          <cell r="F616">
            <v>40</v>
          </cell>
          <cell r="G616">
            <v>975</v>
          </cell>
          <cell r="H616" t="str">
            <v>not included</v>
          </cell>
          <cell r="I616" t="str">
            <v>EUR</v>
          </cell>
          <cell r="J616">
            <v>0</v>
          </cell>
          <cell r="K616">
            <v>975</v>
          </cell>
          <cell r="L616">
            <v>35</v>
          </cell>
          <cell r="M616">
            <v>45565</v>
          </cell>
          <cell r="N616">
            <v>0</v>
          </cell>
          <cell r="O616">
            <v>92949</v>
          </cell>
          <cell r="P616"/>
          <cell r="Q616"/>
        </row>
        <row r="617">
          <cell r="A617" t="str">
            <v>OOCL</v>
          </cell>
          <cell r="B617" t="str">
            <v>ApapaAmsterdam20</v>
          </cell>
          <cell r="C617" t="str">
            <v>NIG</v>
          </cell>
          <cell r="D617" t="str">
            <v>Apapa</v>
          </cell>
          <cell r="E617" t="str">
            <v>Amsterdam</v>
          </cell>
          <cell r="F617">
            <v>20</v>
          </cell>
          <cell r="G617">
            <v>1000</v>
          </cell>
          <cell r="H617" t="str">
            <v>not included</v>
          </cell>
          <cell r="I617" t="str">
            <v>EUR</v>
          </cell>
          <cell r="J617">
            <v>0</v>
          </cell>
          <cell r="K617">
            <v>1000</v>
          </cell>
          <cell r="L617">
            <v>45</v>
          </cell>
          <cell r="M617">
            <v>45565</v>
          </cell>
          <cell r="N617">
            <v>0</v>
          </cell>
          <cell r="O617">
            <v>92949</v>
          </cell>
          <cell r="P617"/>
          <cell r="Q617">
            <v>92949</v>
          </cell>
        </row>
        <row r="618">
          <cell r="A618" t="str">
            <v>OOCL</v>
          </cell>
          <cell r="B618" t="str">
            <v>ApapaAmsterdam40</v>
          </cell>
          <cell r="C618" t="str">
            <v>NIG</v>
          </cell>
          <cell r="D618" t="str">
            <v>Apapa</v>
          </cell>
          <cell r="E618" t="str">
            <v>Amsterdam</v>
          </cell>
          <cell r="F618">
            <v>40</v>
          </cell>
          <cell r="G618">
            <v>1100</v>
          </cell>
          <cell r="H618" t="str">
            <v>not included</v>
          </cell>
          <cell r="I618" t="str">
            <v>EUR</v>
          </cell>
          <cell r="J618">
            <v>0</v>
          </cell>
          <cell r="K618">
            <v>1100</v>
          </cell>
          <cell r="L618">
            <v>45</v>
          </cell>
          <cell r="M618">
            <v>45565</v>
          </cell>
          <cell r="N618">
            <v>0</v>
          </cell>
          <cell r="O618">
            <v>92949</v>
          </cell>
          <cell r="P618"/>
          <cell r="Q618">
            <v>92949</v>
          </cell>
        </row>
        <row r="619">
          <cell r="A619" t="str">
            <v>OOCL</v>
          </cell>
          <cell r="B619" t="str">
            <v>ApapaAntwerp20</v>
          </cell>
          <cell r="C619" t="str">
            <v>NIG</v>
          </cell>
          <cell r="D619" t="str">
            <v>Apapa</v>
          </cell>
          <cell r="E619" t="str">
            <v>Antwerp</v>
          </cell>
          <cell r="F619">
            <v>20</v>
          </cell>
          <cell r="G619">
            <v>800</v>
          </cell>
          <cell r="H619" t="str">
            <v>not included</v>
          </cell>
          <cell r="I619" t="str">
            <v>EUR</v>
          </cell>
          <cell r="J619">
            <v>0</v>
          </cell>
          <cell r="K619">
            <v>800</v>
          </cell>
          <cell r="L619">
            <v>40</v>
          </cell>
          <cell r="M619">
            <v>45565</v>
          </cell>
          <cell r="N619">
            <v>0</v>
          </cell>
          <cell r="O619">
            <v>92949</v>
          </cell>
          <cell r="P619"/>
          <cell r="Q619">
            <v>92949</v>
          </cell>
        </row>
        <row r="620">
          <cell r="A620" t="str">
            <v>OOCL</v>
          </cell>
          <cell r="B620" t="str">
            <v>ApapaAntwerp40</v>
          </cell>
          <cell r="C620" t="str">
            <v>NIG</v>
          </cell>
          <cell r="D620" t="str">
            <v>Apapa</v>
          </cell>
          <cell r="E620" t="str">
            <v>Antwerp</v>
          </cell>
          <cell r="F620">
            <v>40</v>
          </cell>
          <cell r="G620">
            <v>1000</v>
          </cell>
          <cell r="H620" t="str">
            <v>not included</v>
          </cell>
          <cell r="I620" t="str">
            <v>EUR</v>
          </cell>
          <cell r="J620">
            <v>0</v>
          </cell>
          <cell r="K620">
            <v>1000</v>
          </cell>
          <cell r="L620">
            <v>40</v>
          </cell>
          <cell r="M620">
            <v>45565</v>
          </cell>
          <cell r="N620">
            <v>0</v>
          </cell>
          <cell r="O620">
            <v>92949</v>
          </cell>
          <cell r="P620"/>
          <cell r="Q620">
            <v>92949</v>
          </cell>
        </row>
        <row r="621">
          <cell r="A621" t="str">
            <v>OOCL</v>
          </cell>
          <cell r="B621" t="str">
            <v>ApapaValencia40</v>
          </cell>
          <cell r="C621" t="str">
            <v>NIG</v>
          </cell>
          <cell r="D621" t="str">
            <v>Apapa</v>
          </cell>
          <cell r="E621" t="str">
            <v>Valencia</v>
          </cell>
          <cell r="F621">
            <v>40</v>
          </cell>
          <cell r="G621">
            <v>950</v>
          </cell>
          <cell r="H621" t="str">
            <v>not included</v>
          </cell>
          <cell r="I621" t="str">
            <v>EUR</v>
          </cell>
          <cell r="J621">
            <v>0</v>
          </cell>
          <cell r="K621">
            <v>950</v>
          </cell>
          <cell r="L621">
            <v>40</v>
          </cell>
          <cell r="M621">
            <v>45565</v>
          </cell>
          <cell r="N621">
            <v>0</v>
          </cell>
          <cell r="O621">
            <v>92949</v>
          </cell>
          <cell r="P621"/>
          <cell r="Q621">
            <v>92949</v>
          </cell>
        </row>
        <row r="622">
          <cell r="A622" t="str">
            <v>OOCL</v>
          </cell>
          <cell r="B622" t="str">
            <v>ApapaBatam40</v>
          </cell>
          <cell r="C622" t="str">
            <v>NIG</v>
          </cell>
          <cell r="D622" t="str">
            <v>Apapa</v>
          </cell>
          <cell r="E622" t="str">
            <v>Batam</v>
          </cell>
          <cell r="F622">
            <v>40</v>
          </cell>
          <cell r="G622">
            <v>1600</v>
          </cell>
          <cell r="H622" t="str">
            <v>not included</v>
          </cell>
          <cell r="I622" t="str">
            <v>USD</v>
          </cell>
          <cell r="J622">
            <v>0</v>
          </cell>
          <cell r="K622">
            <v>1600</v>
          </cell>
          <cell r="L622">
            <v>26</v>
          </cell>
          <cell r="M622">
            <v>45565</v>
          </cell>
          <cell r="N622">
            <v>0</v>
          </cell>
          <cell r="O622">
            <v>92949</v>
          </cell>
          <cell r="P622"/>
          <cell r="Q622"/>
        </row>
        <row r="623">
          <cell r="A623" t="str">
            <v>OOCL</v>
          </cell>
          <cell r="B623" t="str">
            <v>ApapaShanghai40</v>
          </cell>
          <cell r="C623" t="str">
            <v>NIG</v>
          </cell>
          <cell r="D623" t="str">
            <v>Apapa</v>
          </cell>
          <cell r="E623" t="str">
            <v>Shanghai</v>
          </cell>
          <cell r="F623">
            <v>40</v>
          </cell>
          <cell r="G623">
            <v>750</v>
          </cell>
          <cell r="H623" t="str">
            <v>not included</v>
          </cell>
          <cell r="I623" t="str">
            <v>USD</v>
          </cell>
          <cell r="J623">
            <v>0</v>
          </cell>
          <cell r="K623">
            <v>750</v>
          </cell>
          <cell r="L623">
            <v>26</v>
          </cell>
          <cell r="M623">
            <v>45565</v>
          </cell>
          <cell r="N623">
            <v>0</v>
          </cell>
          <cell r="O623">
            <v>92949</v>
          </cell>
          <cell r="P623"/>
          <cell r="Q623"/>
        </row>
        <row r="624">
          <cell r="A624" t="str">
            <v>OOCL</v>
          </cell>
          <cell r="B624" t="str">
            <v>ApapaJakarta40</v>
          </cell>
          <cell r="C624" t="str">
            <v>NIG</v>
          </cell>
          <cell r="D624" t="str">
            <v>Apapa</v>
          </cell>
          <cell r="E624" t="str">
            <v>Jakarta</v>
          </cell>
          <cell r="F624">
            <v>40</v>
          </cell>
          <cell r="G624">
            <v>1100</v>
          </cell>
          <cell r="H624" t="str">
            <v>not included</v>
          </cell>
          <cell r="I624" t="str">
            <v>USD</v>
          </cell>
          <cell r="J624">
            <v>0</v>
          </cell>
          <cell r="K624">
            <v>1100</v>
          </cell>
          <cell r="L624">
            <v>40</v>
          </cell>
          <cell r="M624">
            <v>45565</v>
          </cell>
          <cell r="N624">
            <v>0</v>
          </cell>
          <cell r="O624">
            <v>92949</v>
          </cell>
          <cell r="P624"/>
          <cell r="Q624">
            <v>92949</v>
          </cell>
        </row>
        <row r="625">
          <cell r="A625" t="str">
            <v>OOCL</v>
          </cell>
          <cell r="B625" t="str">
            <v>ApapaPasir Gudang40</v>
          </cell>
          <cell r="C625" t="str">
            <v>NIG</v>
          </cell>
          <cell r="D625" t="str">
            <v>Apapa</v>
          </cell>
          <cell r="E625" t="str">
            <v>Pasir Gudang</v>
          </cell>
          <cell r="F625">
            <v>40</v>
          </cell>
          <cell r="G625">
            <v>1100</v>
          </cell>
          <cell r="H625" t="str">
            <v>not included</v>
          </cell>
          <cell r="I625" t="str">
            <v>USD</v>
          </cell>
          <cell r="J625">
            <v>0</v>
          </cell>
          <cell r="K625">
            <v>1100</v>
          </cell>
          <cell r="L625">
            <v>37</v>
          </cell>
          <cell r="M625">
            <v>45565</v>
          </cell>
          <cell r="N625">
            <v>0</v>
          </cell>
          <cell r="O625">
            <v>92949</v>
          </cell>
          <cell r="P625"/>
          <cell r="Q625">
            <v>92949</v>
          </cell>
        </row>
        <row r="626">
          <cell r="A626" t="str">
            <v>OOCL</v>
          </cell>
          <cell r="B626" t="str">
            <v>ApapaPTP40</v>
          </cell>
          <cell r="C626" t="str">
            <v>NIG</v>
          </cell>
          <cell r="D626" t="str">
            <v>Apapa</v>
          </cell>
          <cell r="E626" t="str">
            <v>PTP</v>
          </cell>
          <cell r="F626">
            <v>40</v>
          </cell>
          <cell r="G626">
            <v>1100</v>
          </cell>
          <cell r="H626" t="str">
            <v>not included</v>
          </cell>
          <cell r="I626" t="str">
            <v>USD</v>
          </cell>
          <cell r="J626">
            <v>0</v>
          </cell>
          <cell r="K626">
            <v>1100</v>
          </cell>
          <cell r="L626">
            <v>38</v>
          </cell>
          <cell r="M626">
            <v>45565</v>
          </cell>
          <cell r="N626">
            <v>0</v>
          </cell>
          <cell r="O626">
            <v>92949</v>
          </cell>
          <cell r="P626"/>
          <cell r="Q626">
            <v>92949</v>
          </cell>
        </row>
        <row r="627">
          <cell r="A627" t="str">
            <v>OOCL</v>
          </cell>
          <cell r="B627" t="str">
            <v>TemaAmbarli40</v>
          </cell>
          <cell r="C627" t="str">
            <v>GHA</v>
          </cell>
          <cell r="D627" t="str">
            <v>Tema</v>
          </cell>
          <cell r="E627" t="str">
            <v>Ambarli</v>
          </cell>
          <cell r="F627">
            <v>40</v>
          </cell>
          <cell r="G627">
            <v>950</v>
          </cell>
          <cell r="H627" t="str">
            <v>not included</v>
          </cell>
          <cell r="I627" t="str">
            <v>EUR</v>
          </cell>
          <cell r="J627">
            <v>0</v>
          </cell>
          <cell r="K627">
            <v>950</v>
          </cell>
          <cell r="L627">
            <v>35</v>
          </cell>
          <cell r="M627">
            <v>45565</v>
          </cell>
          <cell r="N627">
            <v>0</v>
          </cell>
          <cell r="O627">
            <v>92949</v>
          </cell>
          <cell r="P627"/>
          <cell r="Q627">
            <v>92949</v>
          </cell>
        </row>
        <row r="628">
          <cell r="A628" t="str">
            <v>OOCL</v>
          </cell>
          <cell r="B628" t="str">
            <v>TemaJakarta40</v>
          </cell>
          <cell r="C628" t="str">
            <v>GHA</v>
          </cell>
          <cell r="D628" t="str">
            <v>Tema</v>
          </cell>
          <cell r="E628" t="str">
            <v>Jakarta</v>
          </cell>
          <cell r="F628">
            <v>40</v>
          </cell>
          <cell r="G628">
            <v>900</v>
          </cell>
          <cell r="H628" t="str">
            <v>not included</v>
          </cell>
          <cell r="I628" t="str">
            <v>USD</v>
          </cell>
          <cell r="J628">
            <v>0</v>
          </cell>
          <cell r="K628">
            <v>900</v>
          </cell>
          <cell r="L628">
            <v>35</v>
          </cell>
          <cell r="M628">
            <v>45565</v>
          </cell>
          <cell r="N628">
            <v>0</v>
          </cell>
          <cell r="O628">
            <v>92949</v>
          </cell>
          <cell r="P628"/>
          <cell r="Q628">
            <v>92949</v>
          </cell>
        </row>
        <row r="629">
          <cell r="A629" t="str">
            <v>OOCL</v>
          </cell>
          <cell r="B629" t="str">
            <v>TemaPasir Gudang40</v>
          </cell>
          <cell r="C629" t="str">
            <v>GHA</v>
          </cell>
          <cell r="D629" t="str">
            <v>Tema</v>
          </cell>
          <cell r="E629" t="str">
            <v>Pasir Gudang</v>
          </cell>
          <cell r="F629">
            <v>40</v>
          </cell>
          <cell r="G629">
            <v>900</v>
          </cell>
          <cell r="H629" t="str">
            <v>not included</v>
          </cell>
          <cell r="I629" t="str">
            <v>USD</v>
          </cell>
          <cell r="J629">
            <v>0</v>
          </cell>
          <cell r="K629">
            <v>900</v>
          </cell>
          <cell r="L629">
            <v>32</v>
          </cell>
          <cell r="M629">
            <v>45565</v>
          </cell>
          <cell r="N629">
            <v>0</v>
          </cell>
          <cell r="O629">
            <v>92949</v>
          </cell>
          <cell r="P629"/>
          <cell r="Q629">
            <v>92949</v>
          </cell>
        </row>
        <row r="630">
          <cell r="A630" t="str">
            <v>OOCL</v>
          </cell>
          <cell r="B630" t="str">
            <v>TemaPTP40</v>
          </cell>
          <cell r="C630" t="str">
            <v>GHA</v>
          </cell>
          <cell r="D630" t="str">
            <v>Tema</v>
          </cell>
          <cell r="E630" t="str">
            <v>PTP</v>
          </cell>
          <cell r="F630">
            <v>40</v>
          </cell>
          <cell r="G630">
            <v>900</v>
          </cell>
          <cell r="H630" t="str">
            <v>not included</v>
          </cell>
          <cell r="I630" t="str">
            <v>USD</v>
          </cell>
          <cell r="J630">
            <v>0</v>
          </cell>
          <cell r="K630">
            <v>900</v>
          </cell>
          <cell r="L630">
            <v>35</v>
          </cell>
          <cell r="M630">
            <v>45565</v>
          </cell>
          <cell r="N630">
            <v>0</v>
          </cell>
          <cell r="O630">
            <v>92949</v>
          </cell>
          <cell r="P630"/>
          <cell r="Q630">
            <v>92949</v>
          </cell>
        </row>
        <row r="631">
          <cell r="A631" t="str">
            <v>OOCL</v>
          </cell>
          <cell r="B631" t="str">
            <v>TemaBatam40</v>
          </cell>
          <cell r="C631" t="str">
            <v>GHA</v>
          </cell>
          <cell r="D631" t="str">
            <v>Tema</v>
          </cell>
          <cell r="E631" t="str">
            <v>Batam</v>
          </cell>
          <cell r="F631">
            <v>40</v>
          </cell>
          <cell r="G631">
            <v>1400</v>
          </cell>
          <cell r="H631" t="str">
            <v>not included</v>
          </cell>
          <cell r="I631" t="str">
            <v>USD</v>
          </cell>
          <cell r="J631">
            <v>0</v>
          </cell>
          <cell r="K631">
            <v>1400</v>
          </cell>
          <cell r="L631">
            <v>27</v>
          </cell>
          <cell r="M631">
            <v>45565</v>
          </cell>
          <cell r="N631">
            <v>0</v>
          </cell>
          <cell r="O631">
            <v>92949</v>
          </cell>
          <cell r="P631"/>
          <cell r="Q631">
            <v>92949</v>
          </cell>
        </row>
        <row r="632">
          <cell r="A632" t="str">
            <v>OOCL</v>
          </cell>
          <cell r="B632" t="str">
            <v>Tin CanAmsterdam20</v>
          </cell>
          <cell r="C632" t="str">
            <v>NIG</v>
          </cell>
          <cell r="D632" t="str">
            <v>Tin Can</v>
          </cell>
          <cell r="E632" t="str">
            <v>Amsterdam</v>
          </cell>
          <cell r="F632">
            <v>20</v>
          </cell>
          <cell r="G632">
            <v>1000</v>
          </cell>
          <cell r="H632" t="str">
            <v>not included</v>
          </cell>
          <cell r="I632" t="str">
            <v>EUR</v>
          </cell>
          <cell r="J632">
            <v>0</v>
          </cell>
          <cell r="K632">
            <v>1000</v>
          </cell>
          <cell r="L632">
            <v>45</v>
          </cell>
          <cell r="M632">
            <v>45565</v>
          </cell>
          <cell r="N632">
            <v>0</v>
          </cell>
          <cell r="O632">
            <v>92949</v>
          </cell>
          <cell r="P632"/>
          <cell r="Q632">
            <v>92949</v>
          </cell>
        </row>
        <row r="633">
          <cell r="A633" t="str">
            <v>OOCL</v>
          </cell>
          <cell r="B633" t="str">
            <v>Tin CanAmsterdam40</v>
          </cell>
          <cell r="C633" t="str">
            <v>NIG</v>
          </cell>
          <cell r="D633" t="str">
            <v>Tin Can</v>
          </cell>
          <cell r="E633" t="str">
            <v>Amsterdam</v>
          </cell>
          <cell r="F633">
            <v>40</v>
          </cell>
          <cell r="G633">
            <v>1100</v>
          </cell>
          <cell r="H633" t="str">
            <v>not included</v>
          </cell>
          <cell r="I633" t="str">
            <v>EUR</v>
          </cell>
          <cell r="J633">
            <v>0</v>
          </cell>
          <cell r="K633">
            <v>1100</v>
          </cell>
          <cell r="L633">
            <v>45</v>
          </cell>
          <cell r="M633">
            <v>45565</v>
          </cell>
          <cell r="N633">
            <v>0</v>
          </cell>
          <cell r="O633">
            <v>92949</v>
          </cell>
          <cell r="P633"/>
          <cell r="Q633">
            <v>92949</v>
          </cell>
        </row>
        <row r="634">
          <cell r="A634" t="str">
            <v>OOCL</v>
          </cell>
          <cell r="B634" t="str">
            <v>Tin CanAntwerp20</v>
          </cell>
          <cell r="C634" t="str">
            <v>NIG</v>
          </cell>
          <cell r="D634" t="str">
            <v>Tin Can</v>
          </cell>
          <cell r="E634" t="str">
            <v>Antwerp</v>
          </cell>
          <cell r="F634">
            <v>20</v>
          </cell>
          <cell r="G634">
            <v>800</v>
          </cell>
          <cell r="H634" t="str">
            <v>not included</v>
          </cell>
          <cell r="I634" t="str">
            <v>EUR</v>
          </cell>
          <cell r="J634">
            <v>0</v>
          </cell>
          <cell r="K634">
            <v>800</v>
          </cell>
          <cell r="L634">
            <v>40</v>
          </cell>
          <cell r="M634">
            <v>45565</v>
          </cell>
          <cell r="N634">
            <v>0</v>
          </cell>
          <cell r="O634">
            <v>92949</v>
          </cell>
          <cell r="P634"/>
          <cell r="Q634">
            <v>92949</v>
          </cell>
        </row>
        <row r="635">
          <cell r="A635" t="str">
            <v>OOCL</v>
          </cell>
          <cell r="B635" t="str">
            <v>Tin CanAntwerp40</v>
          </cell>
          <cell r="C635" t="str">
            <v>NIG</v>
          </cell>
          <cell r="D635" t="str">
            <v>Tin Can</v>
          </cell>
          <cell r="E635" t="str">
            <v>Antwerp</v>
          </cell>
          <cell r="F635">
            <v>40</v>
          </cell>
          <cell r="G635">
            <v>1000</v>
          </cell>
          <cell r="H635" t="str">
            <v>not included</v>
          </cell>
          <cell r="I635" t="str">
            <v>EUR</v>
          </cell>
          <cell r="J635">
            <v>0</v>
          </cell>
          <cell r="K635">
            <v>1000</v>
          </cell>
          <cell r="L635">
            <v>40</v>
          </cell>
          <cell r="M635">
            <v>45565</v>
          </cell>
          <cell r="N635">
            <v>0</v>
          </cell>
          <cell r="O635">
            <v>92949</v>
          </cell>
          <cell r="P635"/>
          <cell r="Q635">
            <v>92949</v>
          </cell>
        </row>
        <row r="636">
          <cell r="A636" t="str">
            <v>OOCL</v>
          </cell>
          <cell r="B636" t="str">
            <v>Tin CanValencia40</v>
          </cell>
          <cell r="C636" t="str">
            <v>NIG</v>
          </cell>
          <cell r="D636" t="str">
            <v>Tin Can</v>
          </cell>
          <cell r="E636" t="str">
            <v>Valencia</v>
          </cell>
          <cell r="F636">
            <v>40</v>
          </cell>
          <cell r="G636">
            <v>950</v>
          </cell>
          <cell r="H636" t="str">
            <v>not included</v>
          </cell>
          <cell r="I636" t="str">
            <v>EUR</v>
          </cell>
          <cell r="J636">
            <v>0</v>
          </cell>
          <cell r="K636">
            <v>950</v>
          </cell>
          <cell r="L636">
            <v>37</v>
          </cell>
          <cell r="M636">
            <v>45565</v>
          </cell>
          <cell r="N636">
            <v>0</v>
          </cell>
          <cell r="O636">
            <v>92949</v>
          </cell>
          <cell r="P636"/>
          <cell r="Q636"/>
        </row>
        <row r="637">
          <cell r="A637" t="str">
            <v>OOCL</v>
          </cell>
          <cell r="B637" t="str">
            <v>Tin CanJakarta40</v>
          </cell>
          <cell r="C637" t="str">
            <v>NIG</v>
          </cell>
          <cell r="D637" t="str">
            <v>Tin Can</v>
          </cell>
          <cell r="E637" t="str">
            <v>Jakarta</v>
          </cell>
          <cell r="F637">
            <v>40</v>
          </cell>
          <cell r="G637">
            <v>1100</v>
          </cell>
          <cell r="H637" t="str">
            <v>not included</v>
          </cell>
          <cell r="I637" t="str">
            <v>USD</v>
          </cell>
          <cell r="J637">
            <v>0</v>
          </cell>
          <cell r="K637">
            <v>1100</v>
          </cell>
          <cell r="L637">
            <v>37</v>
          </cell>
          <cell r="M637">
            <v>45565</v>
          </cell>
          <cell r="N637">
            <v>0</v>
          </cell>
          <cell r="O637">
            <v>92949</v>
          </cell>
          <cell r="P637"/>
          <cell r="Q637">
            <v>92949</v>
          </cell>
        </row>
        <row r="638">
          <cell r="A638" t="str">
            <v>OOCL</v>
          </cell>
          <cell r="B638" t="str">
            <v>Tin CanPasir Gudang40</v>
          </cell>
          <cell r="C638" t="str">
            <v>NIG</v>
          </cell>
          <cell r="D638" t="str">
            <v>Tin Can</v>
          </cell>
          <cell r="E638" t="str">
            <v>Pasir Gudang</v>
          </cell>
          <cell r="F638">
            <v>40</v>
          </cell>
          <cell r="G638">
            <v>1100</v>
          </cell>
          <cell r="H638" t="str">
            <v>not included</v>
          </cell>
          <cell r="I638" t="str">
            <v>USD</v>
          </cell>
          <cell r="J638">
            <v>0</v>
          </cell>
          <cell r="K638">
            <v>1100</v>
          </cell>
          <cell r="L638">
            <v>34</v>
          </cell>
          <cell r="M638">
            <v>45565</v>
          </cell>
          <cell r="N638">
            <v>0</v>
          </cell>
          <cell r="O638">
            <v>92949</v>
          </cell>
          <cell r="P638"/>
          <cell r="Q638">
            <v>92949</v>
          </cell>
        </row>
        <row r="639">
          <cell r="A639" t="str">
            <v>OOCL</v>
          </cell>
          <cell r="B639" t="str">
            <v>Tin CanPTP40</v>
          </cell>
          <cell r="C639" t="str">
            <v>NIG</v>
          </cell>
          <cell r="D639" t="str">
            <v>Tin Can</v>
          </cell>
          <cell r="E639" t="str">
            <v>PTP</v>
          </cell>
          <cell r="F639">
            <v>40</v>
          </cell>
          <cell r="G639">
            <v>1100</v>
          </cell>
          <cell r="H639" t="str">
            <v>not included</v>
          </cell>
          <cell r="I639" t="str">
            <v>USD</v>
          </cell>
          <cell r="J639">
            <v>0</v>
          </cell>
          <cell r="K639">
            <v>1100</v>
          </cell>
          <cell r="L639">
            <v>40</v>
          </cell>
          <cell r="M639">
            <v>45565</v>
          </cell>
          <cell r="N639">
            <v>0</v>
          </cell>
          <cell r="O639">
            <v>92949</v>
          </cell>
          <cell r="P639"/>
          <cell r="Q639">
            <v>92949</v>
          </cell>
        </row>
        <row r="640">
          <cell r="A640" t="str">
            <v>OOCL</v>
          </cell>
          <cell r="B640" t="str">
            <v>Tin CanShanghai40</v>
          </cell>
          <cell r="C640" t="str">
            <v>NIG</v>
          </cell>
          <cell r="D640" t="str">
            <v>Tin Can</v>
          </cell>
          <cell r="E640" t="str">
            <v>Shanghai</v>
          </cell>
          <cell r="F640">
            <v>40</v>
          </cell>
          <cell r="G640">
            <v>750</v>
          </cell>
          <cell r="H640" t="str">
            <v>not included</v>
          </cell>
          <cell r="I640" t="str">
            <v>USD</v>
          </cell>
          <cell r="J640">
            <v>0</v>
          </cell>
          <cell r="K640">
            <v>750</v>
          </cell>
          <cell r="L640">
            <v>43</v>
          </cell>
          <cell r="M640">
            <v>45565</v>
          </cell>
          <cell r="N640">
            <v>0</v>
          </cell>
          <cell r="O640">
            <v>92949</v>
          </cell>
          <cell r="P640"/>
          <cell r="Q640">
            <v>92949</v>
          </cell>
        </row>
        <row r="641">
          <cell r="A641" t="str">
            <v>OOCL</v>
          </cell>
          <cell r="B641" t="str">
            <v>Tin CanBatam40</v>
          </cell>
          <cell r="C641" t="str">
            <v>NIG</v>
          </cell>
          <cell r="D641" t="str">
            <v>Tin Can</v>
          </cell>
          <cell r="E641" t="str">
            <v>Batam</v>
          </cell>
          <cell r="F641">
            <v>40</v>
          </cell>
          <cell r="G641">
            <v>1600</v>
          </cell>
          <cell r="H641" t="str">
            <v>not included</v>
          </cell>
          <cell r="I641" t="str">
            <v>USD</v>
          </cell>
          <cell r="J641">
            <v>0</v>
          </cell>
          <cell r="K641">
            <v>1600</v>
          </cell>
          <cell r="L641">
            <v>35</v>
          </cell>
          <cell r="M641">
            <v>45565</v>
          </cell>
          <cell r="N641">
            <v>0</v>
          </cell>
          <cell r="O641">
            <v>92949</v>
          </cell>
          <cell r="P641"/>
          <cell r="Q641">
            <v>92949</v>
          </cell>
        </row>
        <row r="642">
          <cell r="A642" t="str">
            <v>OOCL</v>
          </cell>
          <cell r="B642" t="str">
            <v>TakoradiPasir Gudang40</v>
          </cell>
          <cell r="C642" t="str">
            <v>GHA</v>
          </cell>
          <cell r="D642" t="str">
            <v>Takoradi</v>
          </cell>
          <cell r="E642" t="str">
            <v>Pasir Gudang</v>
          </cell>
          <cell r="F642">
            <v>40</v>
          </cell>
          <cell r="G642">
            <v>1200</v>
          </cell>
          <cell r="H642">
            <v>600</v>
          </cell>
          <cell r="I642" t="str">
            <v>USD</v>
          </cell>
          <cell r="J642">
            <v>0</v>
          </cell>
          <cell r="K642">
            <v>1800</v>
          </cell>
          <cell r="L642">
            <v>35</v>
          </cell>
          <cell r="M642">
            <v>45565</v>
          </cell>
          <cell r="N642">
            <v>1</v>
          </cell>
          <cell r="O642">
            <v>92949</v>
          </cell>
          <cell r="P642"/>
          <cell r="Q642"/>
        </row>
        <row r="643">
          <cell r="A643" t="str">
            <v>OOCL</v>
          </cell>
          <cell r="B643" t="str">
            <v>TakoradiPTP40</v>
          </cell>
          <cell r="C643" t="str">
            <v>GHA</v>
          </cell>
          <cell r="D643" t="str">
            <v>Takoradi</v>
          </cell>
          <cell r="E643" t="str">
            <v>PTP</v>
          </cell>
          <cell r="F643">
            <v>40</v>
          </cell>
          <cell r="G643">
            <v>1200</v>
          </cell>
          <cell r="H643">
            <v>600</v>
          </cell>
          <cell r="I643" t="str">
            <v>USD</v>
          </cell>
          <cell r="J643">
            <v>0</v>
          </cell>
          <cell r="K643">
            <v>1800</v>
          </cell>
          <cell r="L643">
            <v>35</v>
          </cell>
          <cell r="M643">
            <v>45565</v>
          </cell>
          <cell r="N643">
            <v>1</v>
          </cell>
          <cell r="O643">
            <v>92949</v>
          </cell>
          <cell r="P643"/>
          <cell r="Q643"/>
        </row>
        <row r="644">
          <cell r="A644" t="str">
            <v>OOCL</v>
          </cell>
          <cell r="B644" t="str">
            <v>TakoradiJakarta40</v>
          </cell>
          <cell r="C644" t="str">
            <v>GHA</v>
          </cell>
          <cell r="D644" t="str">
            <v>Takoradi</v>
          </cell>
          <cell r="E644" t="str">
            <v>Jakarta</v>
          </cell>
          <cell r="F644">
            <v>40</v>
          </cell>
          <cell r="G644">
            <v>1200</v>
          </cell>
          <cell r="H644">
            <v>600</v>
          </cell>
          <cell r="I644" t="str">
            <v>USD</v>
          </cell>
          <cell r="J644">
            <v>0</v>
          </cell>
          <cell r="K644">
            <v>1800</v>
          </cell>
          <cell r="L644">
            <v>35</v>
          </cell>
          <cell r="M644">
            <v>45565</v>
          </cell>
          <cell r="N644">
            <v>1</v>
          </cell>
          <cell r="O644">
            <v>92949</v>
          </cell>
          <cell r="P644"/>
          <cell r="Q644"/>
        </row>
        <row r="645">
          <cell r="A645" t="str">
            <v>OOCL</v>
          </cell>
          <cell r="B645" t="str">
            <v>TakoradiBatam40</v>
          </cell>
          <cell r="C645" t="str">
            <v>GHA</v>
          </cell>
          <cell r="D645" t="str">
            <v>Takoradi</v>
          </cell>
          <cell r="E645" t="str">
            <v>Batam</v>
          </cell>
          <cell r="F645">
            <v>40</v>
          </cell>
          <cell r="G645">
            <v>1700</v>
          </cell>
          <cell r="H645">
            <v>600</v>
          </cell>
          <cell r="I645" t="str">
            <v>USD</v>
          </cell>
          <cell r="J645">
            <v>0</v>
          </cell>
          <cell r="K645">
            <v>2300</v>
          </cell>
          <cell r="L645">
            <v>35</v>
          </cell>
          <cell r="M645">
            <v>45565</v>
          </cell>
          <cell r="N645">
            <v>1</v>
          </cell>
          <cell r="O645">
            <v>92949</v>
          </cell>
          <cell r="P645"/>
          <cell r="Q645"/>
        </row>
        <row r="646">
          <cell r="A646" t="str">
            <v>OOCL</v>
          </cell>
          <cell r="B646" t="str">
            <v>TemaPasir Gudang20</v>
          </cell>
          <cell r="C646" t="str">
            <v>GHA</v>
          </cell>
          <cell r="D646" t="str">
            <v>Tema</v>
          </cell>
          <cell r="E646" t="str">
            <v>Pasir Gudang</v>
          </cell>
          <cell r="F646">
            <v>20</v>
          </cell>
          <cell r="G646">
            <v>800</v>
          </cell>
          <cell r="H646" t="str">
            <v>not included</v>
          </cell>
          <cell r="I646" t="str">
            <v>USD</v>
          </cell>
          <cell r="J646">
            <v>0</v>
          </cell>
          <cell r="K646">
            <v>800</v>
          </cell>
          <cell r="L646">
            <v>32</v>
          </cell>
          <cell r="M646">
            <v>45565</v>
          </cell>
          <cell r="N646">
            <v>0</v>
          </cell>
          <cell r="O646">
            <v>92949</v>
          </cell>
          <cell r="P646"/>
          <cell r="Q646">
            <v>92949</v>
          </cell>
        </row>
        <row r="647">
          <cell r="A647" t="str">
            <v>OOCL</v>
          </cell>
          <cell r="B647" t="str">
            <v>TemaSingapore20</v>
          </cell>
          <cell r="C647" t="str">
            <v>GHA</v>
          </cell>
          <cell r="D647" t="str">
            <v>Tema</v>
          </cell>
          <cell r="E647" t="str">
            <v>Singapore</v>
          </cell>
          <cell r="F647">
            <v>20</v>
          </cell>
          <cell r="G647">
            <v>700</v>
          </cell>
          <cell r="H647" t="str">
            <v>not included</v>
          </cell>
          <cell r="I647" t="str">
            <v>USD</v>
          </cell>
          <cell r="J647">
            <v>0</v>
          </cell>
          <cell r="K647">
            <v>700</v>
          </cell>
          <cell r="L647">
            <v>32</v>
          </cell>
          <cell r="M647">
            <v>45565</v>
          </cell>
          <cell r="N647">
            <v>0</v>
          </cell>
          <cell r="O647">
            <v>92949</v>
          </cell>
          <cell r="P647"/>
          <cell r="Q647"/>
        </row>
        <row r="648">
          <cell r="A648" t="str">
            <v>OOCL</v>
          </cell>
          <cell r="B648" t="str">
            <v>TemaPTP20</v>
          </cell>
          <cell r="C648" t="str">
            <v>GHA</v>
          </cell>
          <cell r="D648" t="str">
            <v>Tema</v>
          </cell>
          <cell r="E648" t="str">
            <v>PTP</v>
          </cell>
          <cell r="F648">
            <v>20</v>
          </cell>
          <cell r="G648">
            <v>800</v>
          </cell>
          <cell r="H648" t="str">
            <v>not included</v>
          </cell>
          <cell r="I648" t="str">
            <v>USD</v>
          </cell>
          <cell r="J648">
            <v>0</v>
          </cell>
          <cell r="K648">
            <v>800</v>
          </cell>
          <cell r="L648">
            <v>32</v>
          </cell>
          <cell r="M648">
            <v>45565</v>
          </cell>
          <cell r="N648">
            <v>0</v>
          </cell>
          <cell r="O648">
            <v>92949</v>
          </cell>
          <cell r="P648"/>
          <cell r="Q648"/>
        </row>
        <row r="649">
          <cell r="A649" t="str">
            <v>OOCL</v>
          </cell>
          <cell r="B649" t="str">
            <v>TemaJakarta20</v>
          </cell>
          <cell r="C649" t="str">
            <v>GHA</v>
          </cell>
          <cell r="D649" t="str">
            <v>Tema</v>
          </cell>
          <cell r="E649" t="str">
            <v>Jakarta</v>
          </cell>
          <cell r="F649">
            <v>20</v>
          </cell>
          <cell r="G649">
            <v>800</v>
          </cell>
          <cell r="H649" t="str">
            <v>not included</v>
          </cell>
          <cell r="I649" t="str">
            <v>USD</v>
          </cell>
          <cell r="J649">
            <v>0</v>
          </cell>
          <cell r="K649">
            <v>800</v>
          </cell>
          <cell r="L649">
            <v>32</v>
          </cell>
          <cell r="M649">
            <v>45565</v>
          </cell>
          <cell r="N649">
            <v>0</v>
          </cell>
          <cell r="O649">
            <v>92949</v>
          </cell>
          <cell r="P649"/>
          <cell r="Q649"/>
        </row>
        <row r="650">
          <cell r="A650" t="str">
            <v>STS_ONE</v>
          </cell>
          <cell r="B650" t="str">
            <v>Apapa / TincanAmsterdam20</v>
          </cell>
          <cell r="C650" t="str">
            <v>NIG</v>
          </cell>
          <cell r="D650" t="str">
            <v>Apapa / Tincan</v>
          </cell>
          <cell r="E650" t="str">
            <v>Amsterdam</v>
          </cell>
          <cell r="F650">
            <v>20</v>
          </cell>
          <cell r="G650">
            <v>1036</v>
          </cell>
          <cell r="H650" t="str">
            <v>not included</v>
          </cell>
          <cell r="I650" t="str">
            <v>EUR</v>
          </cell>
          <cell r="J650">
            <v>0</v>
          </cell>
          <cell r="K650">
            <v>1036</v>
          </cell>
          <cell r="L650" t="str">
            <v>33</v>
          </cell>
          <cell r="M650">
            <v>45382</v>
          </cell>
          <cell r="N650">
            <v>0</v>
          </cell>
          <cell r="O650" t="str">
            <v>ONE</v>
          </cell>
          <cell r="P650" t="str">
            <v>5 CD</v>
          </cell>
          <cell r="Q650" t="str">
            <v>14 CD</v>
          </cell>
        </row>
        <row r="651">
          <cell r="A651" t="str">
            <v>STS_Grimaldi</v>
          </cell>
          <cell r="B651" t="str">
            <v>AbidjanAmsterdam20</v>
          </cell>
          <cell r="C651" t="str">
            <v>IVC</v>
          </cell>
          <cell r="D651" t="str">
            <v>Abidjan</v>
          </cell>
          <cell r="E651" t="str">
            <v>Amsterdam</v>
          </cell>
          <cell r="F651">
            <v>20</v>
          </cell>
          <cell r="G651">
            <v>750</v>
          </cell>
          <cell r="H651">
            <v>135</v>
          </cell>
          <cell r="I651" t="str">
            <v>EUR</v>
          </cell>
          <cell r="J651">
            <v>0</v>
          </cell>
          <cell r="K651">
            <v>885</v>
          </cell>
          <cell r="L651" t="str">
            <v xml:space="preserve">8 </v>
          </cell>
          <cell r="M651">
            <v>45382</v>
          </cell>
          <cell r="N651">
            <v>1</v>
          </cell>
          <cell r="O651" t="str">
            <v>Grimaldi</v>
          </cell>
          <cell r="P651" t="str">
            <v>21 CD combined</v>
          </cell>
          <cell r="Q651" t="str">
            <v>free storage 14 CD</v>
          </cell>
        </row>
        <row r="652">
          <cell r="A652" t="str">
            <v>STS_ONE</v>
          </cell>
          <cell r="B652" t="str">
            <v>Apapa / TincanAmsterdam40</v>
          </cell>
          <cell r="C652" t="str">
            <v>NIG</v>
          </cell>
          <cell r="D652" t="str">
            <v>Apapa / Tincan</v>
          </cell>
          <cell r="E652" t="str">
            <v>Amsterdam</v>
          </cell>
          <cell r="F652">
            <v>40</v>
          </cell>
          <cell r="G652">
            <v>1257</v>
          </cell>
          <cell r="H652" t="str">
            <v>not included</v>
          </cell>
          <cell r="I652" t="str">
            <v>EUR</v>
          </cell>
          <cell r="J652">
            <v>0</v>
          </cell>
          <cell r="K652">
            <v>1257</v>
          </cell>
          <cell r="L652" t="str">
            <v>33</v>
          </cell>
          <cell r="M652">
            <v>45382</v>
          </cell>
          <cell r="N652">
            <v>0</v>
          </cell>
          <cell r="O652" t="str">
            <v>ONE</v>
          </cell>
          <cell r="P652" t="str">
            <v>5 CD</v>
          </cell>
          <cell r="Q652" t="str">
            <v>14 CD</v>
          </cell>
        </row>
        <row r="653">
          <cell r="A653" t="str">
            <v>STS_Grimaldi</v>
          </cell>
          <cell r="B653" t="str">
            <v>AbidjanAmsterdam40</v>
          </cell>
          <cell r="C653" t="str">
            <v>IVC</v>
          </cell>
          <cell r="D653" t="str">
            <v>Abidjan</v>
          </cell>
          <cell r="E653" t="str">
            <v>Amsterdam</v>
          </cell>
          <cell r="F653">
            <v>40</v>
          </cell>
          <cell r="G653">
            <v>1060</v>
          </cell>
          <cell r="H653" t="str">
            <v>not included</v>
          </cell>
          <cell r="I653" t="str">
            <v>EUR</v>
          </cell>
          <cell r="J653">
            <v>0</v>
          </cell>
          <cell r="K653">
            <v>1060</v>
          </cell>
          <cell r="L653" t="str">
            <v xml:space="preserve">8 </v>
          </cell>
          <cell r="M653">
            <v>45382</v>
          </cell>
          <cell r="N653">
            <v>0</v>
          </cell>
          <cell r="O653" t="str">
            <v>Grimaldi</v>
          </cell>
          <cell r="P653" t="str">
            <v>21 CD combined</v>
          </cell>
          <cell r="Q653" t="str">
            <v>free storage 14 CD</v>
          </cell>
        </row>
        <row r="654">
          <cell r="A654" t="str">
            <v>STS_Grimaldi</v>
          </cell>
          <cell r="B654" t="str">
            <v>AbidjanLiverpool20</v>
          </cell>
          <cell r="C654" t="str">
            <v>IVC</v>
          </cell>
          <cell r="D654" t="str">
            <v>Abidjan</v>
          </cell>
          <cell r="E654" t="str">
            <v>Liverpool</v>
          </cell>
          <cell r="F654">
            <v>20</v>
          </cell>
          <cell r="G654">
            <v>1325</v>
          </cell>
          <cell r="H654" t="str">
            <v>not included</v>
          </cell>
          <cell r="I654" t="str">
            <v>EUR</v>
          </cell>
          <cell r="J654">
            <v>0</v>
          </cell>
          <cell r="K654">
            <v>1325</v>
          </cell>
          <cell r="L654" t="str">
            <v>15</v>
          </cell>
          <cell r="M654">
            <v>45382</v>
          </cell>
          <cell r="N654">
            <v>0</v>
          </cell>
          <cell r="O654" t="str">
            <v>Grimaldi</v>
          </cell>
          <cell r="P654" t="str">
            <v>21 CD combined</v>
          </cell>
          <cell r="Q654"/>
        </row>
        <row r="655">
          <cell r="A655" t="str">
            <v>STS_Grimaldi</v>
          </cell>
          <cell r="B655" t="str">
            <v>San PedroLiverpool20</v>
          </cell>
          <cell r="C655" t="str">
            <v>IVC</v>
          </cell>
          <cell r="D655" t="str">
            <v>San Pedro</v>
          </cell>
          <cell r="E655" t="str">
            <v>Liverpool</v>
          </cell>
          <cell r="F655">
            <v>20</v>
          </cell>
          <cell r="G655">
            <v>1625</v>
          </cell>
          <cell r="H655" t="str">
            <v>not included</v>
          </cell>
          <cell r="I655" t="str">
            <v>EUR</v>
          </cell>
          <cell r="J655">
            <v>0</v>
          </cell>
          <cell r="K655">
            <v>1625</v>
          </cell>
          <cell r="L655" t="str">
            <v>15</v>
          </cell>
          <cell r="M655">
            <v>45382</v>
          </cell>
          <cell r="N655">
            <v>0</v>
          </cell>
          <cell r="O655" t="str">
            <v>Grimaldi</v>
          </cell>
          <cell r="P655" t="str">
            <v>21 CD combined</v>
          </cell>
          <cell r="Q655"/>
        </row>
        <row r="656">
          <cell r="A656" t="str">
            <v>STS_Grimaldi</v>
          </cell>
          <cell r="B656" t="str">
            <v>ApapaLiverpool20</v>
          </cell>
          <cell r="C656" t="str">
            <v>NIG</v>
          </cell>
          <cell r="D656" t="str">
            <v>Apapa</v>
          </cell>
          <cell r="E656" t="str">
            <v>Liverpool</v>
          </cell>
          <cell r="F656">
            <v>20</v>
          </cell>
          <cell r="G656">
            <v>1425</v>
          </cell>
          <cell r="H656" t="str">
            <v>not included</v>
          </cell>
          <cell r="I656" t="str">
            <v>EUR</v>
          </cell>
          <cell r="J656">
            <v>0</v>
          </cell>
          <cell r="K656">
            <v>1425</v>
          </cell>
          <cell r="L656" t="str">
            <v>15</v>
          </cell>
          <cell r="M656">
            <v>45382</v>
          </cell>
          <cell r="N656">
            <v>0</v>
          </cell>
          <cell r="O656" t="str">
            <v>Grimaldi</v>
          </cell>
          <cell r="P656" t="str">
            <v>21 CD combined</v>
          </cell>
          <cell r="Q656"/>
        </row>
        <row r="657">
          <cell r="A657" t="str">
            <v>STS_ONE</v>
          </cell>
          <cell r="B657" t="str">
            <v>AbidjanJakarta20</v>
          </cell>
          <cell r="C657" t="str">
            <v>IVC</v>
          </cell>
          <cell r="D657" t="str">
            <v>Abidjan</v>
          </cell>
          <cell r="E657" t="str">
            <v>Jakarta</v>
          </cell>
          <cell r="F657">
            <v>20</v>
          </cell>
          <cell r="G657">
            <v>814</v>
          </cell>
          <cell r="H657" t="str">
            <v>not included</v>
          </cell>
          <cell r="I657" t="str">
            <v>USD</v>
          </cell>
          <cell r="J657">
            <v>0</v>
          </cell>
          <cell r="K657">
            <v>814</v>
          </cell>
          <cell r="L657" t="str">
            <v>35</v>
          </cell>
          <cell r="M657">
            <v>45382</v>
          </cell>
          <cell r="N657">
            <v>0</v>
          </cell>
          <cell r="O657" t="str">
            <v>ONE</v>
          </cell>
          <cell r="P657" t="str">
            <v>5 CD</v>
          </cell>
          <cell r="Q657" t="str">
            <v>21 CD</v>
          </cell>
        </row>
        <row r="658">
          <cell r="A658" t="str">
            <v>STS_ONE</v>
          </cell>
          <cell r="B658" t="str">
            <v>Apapa / TincanJakarta20</v>
          </cell>
          <cell r="C658" t="str">
            <v>NIG</v>
          </cell>
          <cell r="D658" t="str">
            <v>Apapa / Tincan</v>
          </cell>
          <cell r="E658" t="str">
            <v>Jakarta</v>
          </cell>
          <cell r="F658">
            <v>20</v>
          </cell>
          <cell r="G658">
            <v>514</v>
          </cell>
          <cell r="H658" t="str">
            <v>not included</v>
          </cell>
          <cell r="I658" t="str">
            <v>USD</v>
          </cell>
          <cell r="J658">
            <v>0</v>
          </cell>
          <cell r="K658">
            <v>514</v>
          </cell>
          <cell r="L658" t="str">
            <v>50</v>
          </cell>
          <cell r="M658">
            <v>45382</v>
          </cell>
          <cell r="N658">
            <v>0</v>
          </cell>
          <cell r="O658" t="str">
            <v>ONE</v>
          </cell>
          <cell r="P658" t="str">
            <v>5 CD</v>
          </cell>
          <cell r="Q658" t="str">
            <v>21 CD</v>
          </cell>
        </row>
        <row r="659">
          <cell r="A659" t="str">
            <v>STS_ONE</v>
          </cell>
          <cell r="B659" t="str">
            <v>AbidjanJakarta40</v>
          </cell>
          <cell r="C659" t="str">
            <v>IVC</v>
          </cell>
          <cell r="D659" t="str">
            <v>Abidjan</v>
          </cell>
          <cell r="E659" t="str">
            <v>Jakarta</v>
          </cell>
          <cell r="F659">
            <v>40</v>
          </cell>
          <cell r="G659">
            <v>891</v>
          </cell>
          <cell r="H659" t="str">
            <v>not included</v>
          </cell>
          <cell r="I659" t="str">
            <v>USD</v>
          </cell>
          <cell r="J659">
            <v>0</v>
          </cell>
          <cell r="K659">
            <v>891</v>
          </cell>
          <cell r="L659" t="str">
            <v>35</v>
          </cell>
          <cell r="M659">
            <v>45382</v>
          </cell>
          <cell r="N659">
            <v>0</v>
          </cell>
          <cell r="O659" t="str">
            <v>ONE</v>
          </cell>
          <cell r="P659" t="str">
            <v>5 CD</v>
          </cell>
          <cell r="Q659" t="str">
            <v>21 CD</v>
          </cell>
        </row>
        <row r="660">
          <cell r="A660" t="str">
            <v>STS_ONE</v>
          </cell>
          <cell r="B660" t="str">
            <v>AbidjanPasir Gudang40</v>
          </cell>
          <cell r="C660" t="str">
            <v>IVC</v>
          </cell>
          <cell r="D660" t="str">
            <v>Abidjan</v>
          </cell>
          <cell r="E660" t="str">
            <v>Pasir Gudang</v>
          </cell>
          <cell r="F660">
            <v>40</v>
          </cell>
          <cell r="G660">
            <v>911</v>
          </cell>
          <cell r="H660" t="str">
            <v>not included</v>
          </cell>
          <cell r="I660" t="str">
            <v>USD</v>
          </cell>
          <cell r="J660">
            <v>0</v>
          </cell>
          <cell r="K660">
            <v>911</v>
          </cell>
          <cell r="L660" t="str">
            <v>30</v>
          </cell>
          <cell r="M660">
            <v>45382</v>
          </cell>
          <cell r="N660">
            <v>0</v>
          </cell>
          <cell r="O660" t="str">
            <v>ONE</v>
          </cell>
          <cell r="P660" t="str">
            <v>5 CD</v>
          </cell>
          <cell r="Q660" t="str">
            <v>21 CD</v>
          </cell>
        </row>
        <row r="661">
          <cell r="A661" t="str">
            <v>STS_Maersk</v>
          </cell>
          <cell r="B661" t="str">
            <v>TemaAmsterdam20</v>
          </cell>
          <cell r="C661" t="str">
            <v>GHA</v>
          </cell>
          <cell r="D661" t="str">
            <v>Tema</v>
          </cell>
          <cell r="E661" t="str">
            <v>Amsterdam</v>
          </cell>
          <cell r="F661">
            <v>20</v>
          </cell>
          <cell r="G661">
            <v>842</v>
          </cell>
          <cell r="H661" t="str">
            <v>not included</v>
          </cell>
          <cell r="I661" t="str">
            <v>EUR</v>
          </cell>
          <cell r="J661">
            <v>0</v>
          </cell>
          <cell r="K661">
            <v>842</v>
          </cell>
          <cell r="L661" t="str">
            <v>22</v>
          </cell>
          <cell r="M661">
            <v>45382</v>
          </cell>
          <cell r="N661">
            <v>0</v>
          </cell>
          <cell r="O661" t="str">
            <v>Maersk</v>
          </cell>
          <cell r="P661" t="str">
            <v xml:space="preserve">4 CD </v>
          </cell>
          <cell r="Q661" t="str">
            <v>10 CD</v>
          </cell>
        </row>
        <row r="662">
          <cell r="A662" t="str">
            <v>STS_ONE</v>
          </cell>
          <cell r="B662" t="str">
            <v>Apapa / TincanJakarta40</v>
          </cell>
          <cell r="C662" t="str">
            <v>NIG</v>
          </cell>
          <cell r="D662" t="str">
            <v>Apapa / Tincan</v>
          </cell>
          <cell r="E662" t="str">
            <v>Jakarta</v>
          </cell>
          <cell r="F662">
            <v>40</v>
          </cell>
          <cell r="G662">
            <v>913</v>
          </cell>
          <cell r="H662" t="str">
            <v>not included</v>
          </cell>
          <cell r="I662" t="str">
            <v>USD</v>
          </cell>
          <cell r="J662">
            <v>0</v>
          </cell>
          <cell r="K662">
            <v>913</v>
          </cell>
          <cell r="L662" t="str">
            <v>50</v>
          </cell>
          <cell r="M662">
            <v>45382</v>
          </cell>
          <cell r="N662">
            <v>0</v>
          </cell>
          <cell r="O662" t="str">
            <v>ONE</v>
          </cell>
          <cell r="P662" t="str">
            <v>5 CD</v>
          </cell>
          <cell r="Q662" t="str">
            <v>21 CD</v>
          </cell>
        </row>
        <row r="663">
          <cell r="A663" t="str">
            <v>STS_ONE</v>
          </cell>
          <cell r="B663" t="str">
            <v>Apapa / TincanPasir Gudang20</v>
          </cell>
          <cell r="C663" t="str">
            <v>NIG</v>
          </cell>
          <cell r="D663" t="str">
            <v>Apapa / Tincan</v>
          </cell>
          <cell r="E663" t="str">
            <v>Pasir Gudang</v>
          </cell>
          <cell r="F663">
            <v>20</v>
          </cell>
          <cell r="G663">
            <v>564</v>
          </cell>
          <cell r="H663" t="str">
            <v>not included</v>
          </cell>
          <cell r="I663" t="str">
            <v>USD</v>
          </cell>
          <cell r="J663">
            <v>0</v>
          </cell>
          <cell r="K663">
            <v>564</v>
          </cell>
          <cell r="L663" t="str">
            <v>46</v>
          </cell>
          <cell r="M663">
            <v>45382</v>
          </cell>
          <cell r="N663">
            <v>0</v>
          </cell>
          <cell r="O663" t="str">
            <v>ONE</v>
          </cell>
          <cell r="P663" t="str">
            <v>5 CD</v>
          </cell>
          <cell r="Q663" t="str">
            <v>21 CD</v>
          </cell>
        </row>
        <row r="664">
          <cell r="A664" t="str">
            <v>STS_ONE</v>
          </cell>
          <cell r="B664" t="str">
            <v>Apapa / TincanPasir Gudang40</v>
          </cell>
          <cell r="C664" t="str">
            <v>NIG</v>
          </cell>
          <cell r="D664" t="str">
            <v>Apapa / Tincan</v>
          </cell>
          <cell r="E664" t="str">
            <v>Pasir Gudang</v>
          </cell>
          <cell r="F664">
            <v>40</v>
          </cell>
          <cell r="G664">
            <v>963</v>
          </cell>
          <cell r="H664" t="str">
            <v>not included</v>
          </cell>
          <cell r="I664" t="str">
            <v>USD</v>
          </cell>
          <cell r="J664">
            <v>0</v>
          </cell>
          <cell r="K664">
            <v>963</v>
          </cell>
          <cell r="L664" t="str">
            <v>46</v>
          </cell>
          <cell r="M664">
            <v>45382</v>
          </cell>
          <cell r="N664">
            <v>0</v>
          </cell>
          <cell r="O664" t="str">
            <v>ONE</v>
          </cell>
          <cell r="P664" t="str">
            <v>5 CD</v>
          </cell>
          <cell r="Q664" t="str">
            <v>21 CD</v>
          </cell>
        </row>
        <row r="665">
          <cell r="A665" t="str">
            <v>STS_Maersk</v>
          </cell>
          <cell r="B665" t="str">
            <v>TemaAntwerp20</v>
          </cell>
          <cell r="C665" t="str">
            <v>GHA</v>
          </cell>
          <cell r="D665" t="str">
            <v>Tema</v>
          </cell>
          <cell r="E665" t="str">
            <v>Antwerp</v>
          </cell>
          <cell r="F665">
            <v>20</v>
          </cell>
          <cell r="G665">
            <v>912</v>
          </cell>
          <cell r="H665" t="str">
            <v>not included</v>
          </cell>
          <cell r="I665" t="str">
            <v>EUR</v>
          </cell>
          <cell r="J665">
            <v>0</v>
          </cell>
          <cell r="K665">
            <v>912</v>
          </cell>
          <cell r="L665" t="str">
            <v>27</v>
          </cell>
          <cell r="M665">
            <v>45382</v>
          </cell>
          <cell r="N665">
            <v>0</v>
          </cell>
          <cell r="O665" t="str">
            <v>Maersk</v>
          </cell>
          <cell r="P665" t="str">
            <v>5 CD</v>
          </cell>
          <cell r="Q665" t="str">
            <v>10 CD</v>
          </cell>
        </row>
        <row r="666">
          <cell r="A666" t="str">
            <v>STS_Grimaldi</v>
          </cell>
          <cell r="B666" t="str">
            <v>DoualaLiverpool20</v>
          </cell>
          <cell r="C666" t="str">
            <v>CAM</v>
          </cell>
          <cell r="D666" t="str">
            <v>Douala</v>
          </cell>
          <cell r="E666" t="str">
            <v>Liverpool</v>
          </cell>
          <cell r="F666">
            <v>20</v>
          </cell>
          <cell r="G666">
            <v>1475</v>
          </cell>
          <cell r="H666" t="str">
            <v>not included</v>
          </cell>
          <cell r="I666" t="str">
            <v>EUR</v>
          </cell>
          <cell r="J666">
            <v>0</v>
          </cell>
          <cell r="K666">
            <v>1475</v>
          </cell>
          <cell r="L666" t="str">
            <v>15</v>
          </cell>
          <cell r="M666">
            <v>45382</v>
          </cell>
          <cell r="N666">
            <v>0</v>
          </cell>
          <cell r="O666" t="str">
            <v>Grimaldi</v>
          </cell>
          <cell r="P666" t="str">
            <v>21 CD combined</v>
          </cell>
          <cell r="Q666"/>
        </row>
        <row r="667">
          <cell r="A667" t="str">
            <v>STS_Grimaldi</v>
          </cell>
          <cell r="B667" t="str">
            <v>AbidjanBarcelona40</v>
          </cell>
          <cell r="C667" t="str">
            <v>IVC</v>
          </cell>
          <cell r="D667" t="str">
            <v>Abidjan</v>
          </cell>
          <cell r="E667" t="str">
            <v>Barcelona</v>
          </cell>
          <cell r="F667">
            <v>40</v>
          </cell>
          <cell r="G667">
            <v>1085</v>
          </cell>
          <cell r="H667" t="str">
            <v>not included</v>
          </cell>
          <cell r="I667" t="str">
            <v>EUR</v>
          </cell>
          <cell r="J667">
            <v>0</v>
          </cell>
          <cell r="K667">
            <v>1085</v>
          </cell>
          <cell r="L667" t="str">
            <v>21</v>
          </cell>
          <cell r="M667">
            <v>45382</v>
          </cell>
          <cell r="N667">
            <v>0</v>
          </cell>
          <cell r="O667" t="str">
            <v>Grimaldi</v>
          </cell>
          <cell r="P667" t="str">
            <v>21 CD combined</v>
          </cell>
          <cell r="Q667" t="str">
            <v>3 CD free storage</v>
          </cell>
        </row>
        <row r="668">
          <cell r="A668" t="str">
            <v>STS_Grimaldi</v>
          </cell>
          <cell r="B668" t="str">
            <v>AbidjanHamburg20</v>
          </cell>
          <cell r="C668" t="str">
            <v>IVC</v>
          </cell>
          <cell r="D668" t="str">
            <v>Abidjan</v>
          </cell>
          <cell r="E668" t="str">
            <v>Hamburg</v>
          </cell>
          <cell r="F668">
            <v>20</v>
          </cell>
          <cell r="G668">
            <v>750</v>
          </cell>
          <cell r="H668">
            <v>135</v>
          </cell>
          <cell r="I668" t="str">
            <v>EUR</v>
          </cell>
          <cell r="J668">
            <v>0</v>
          </cell>
          <cell r="K668">
            <v>885</v>
          </cell>
          <cell r="L668" t="str">
            <v xml:space="preserve">9 </v>
          </cell>
          <cell r="M668">
            <v>45382</v>
          </cell>
          <cell r="N668">
            <v>1</v>
          </cell>
          <cell r="O668" t="str">
            <v>Grimaldi</v>
          </cell>
          <cell r="P668" t="str">
            <v>21 CD combined</v>
          </cell>
          <cell r="Q668" t="str">
            <v>3 CD free storage</v>
          </cell>
        </row>
        <row r="669">
          <cell r="A669" t="str">
            <v>STS_ONE</v>
          </cell>
          <cell r="B669" t="str">
            <v>AbidjanPasir Gudang20</v>
          </cell>
          <cell r="C669" t="str">
            <v>IVC</v>
          </cell>
          <cell r="D669" t="str">
            <v>Abidjan</v>
          </cell>
          <cell r="E669" t="str">
            <v>Pasir Gudang</v>
          </cell>
          <cell r="F669">
            <v>20</v>
          </cell>
          <cell r="G669">
            <v>738</v>
          </cell>
          <cell r="H669" t="str">
            <v>not included</v>
          </cell>
          <cell r="I669" t="str">
            <v>USD</v>
          </cell>
          <cell r="J669">
            <v>0</v>
          </cell>
          <cell r="K669">
            <v>738</v>
          </cell>
          <cell r="L669" t="str">
            <v>30</v>
          </cell>
          <cell r="M669">
            <v>45382</v>
          </cell>
          <cell r="N669">
            <v>0</v>
          </cell>
          <cell r="O669" t="str">
            <v>ONE</v>
          </cell>
          <cell r="P669" t="str">
            <v>5 CD</v>
          </cell>
          <cell r="Q669" t="str">
            <v>21 CD</v>
          </cell>
        </row>
        <row r="670">
          <cell r="A670" t="str">
            <v>STS_ONE</v>
          </cell>
          <cell r="B670" t="str">
            <v>AbidjanSurabaya20</v>
          </cell>
          <cell r="C670" t="str">
            <v>IVC</v>
          </cell>
          <cell r="D670" t="str">
            <v>Abidjan</v>
          </cell>
          <cell r="E670" t="str">
            <v>Surabaya</v>
          </cell>
          <cell r="F670">
            <v>20</v>
          </cell>
          <cell r="G670">
            <v>810</v>
          </cell>
          <cell r="H670" t="str">
            <v>not included</v>
          </cell>
          <cell r="I670" t="str">
            <v>USD</v>
          </cell>
          <cell r="J670">
            <v>0</v>
          </cell>
          <cell r="K670">
            <v>810</v>
          </cell>
          <cell r="L670" t="str">
            <v>36</v>
          </cell>
          <cell r="M670">
            <v>45382</v>
          </cell>
          <cell r="N670">
            <v>0</v>
          </cell>
          <cell r="O670" t="str">
            <v>ONE</v>
          </cell>
          <cell r="P670" t="str">
            <v>5 CD</v>
          </cell>
          <cell r="Q670" t="str">
            <v>21 CD</v>
          </cell>
        </row>
        <row r="671">
          <cell r="A671" t="str">
            <v>STS_ONE</v>
          </cell>
          <cell r="B671" t="str">
            <v>Apapa / TincanSurabaya20</v>
          </cell>
          <cell r="C671" t="str">
            <v>NIG</v>
          </cell>
          <cell r="D671" t="str">
            <v>Apapa / Tincan</v>
          </cell>
          <cell r="E671" t="str">
            <v>Surabaya</v>
          </cell>
          <cell r="F671">
            <v>20</v>
          </cell>
          <cell r="G671">
            <v>614</v>
          </cell>
          <cell r="H671" t="str">
            <v>not included</v>
          </cell>
          <cell r="I671" t="str">
            <v>USD</v>
          </cell>
          <cell r="J671">
            <v>0</v>
          </cell>
          <cell r="K671">
            <v>614</v>
          </cell>
          <cell r="L671" t="str">
            <v>50</v>
          </cell>
          <cell r="M671">
            <v>45382</v>
          </cell>
          <cell r="N671">
            <v>0</v>
          </cell>
          <cell r="O671" t="str">
            <v>ONE</v>
          </cell>
          <cell r="P671" t="str">
            <v>5 CD</v>
          </cell>
          <cell r="Q671" t="str">
            <v>21 CD</v>
          </cell>
        </row>
        <row r="672">
          <cell r="A672" t="str">
            <v>STS_Maersk</v>
          </cell>
          <cell r="B672" t="str">
            <v>TemaBarcelona20</v>
          </cell>
          <cell r="C672" t="str">
            <v>GHA</v>
          </cell>
          <cell r="D672" t="str">
            <v>Tema</v>
          </cell>
          <cell r="E672" t="str">
            <v>Barcelona</v>
          </cell>
          <cell r="F672">
            <v>20</v>
          </cell>
          <cell r="G672">
            <v>835</v>
          </cell>
          <cell r="H672" t="str">
            <v>not included</v>
          </cell>
          <cell r="I672" t="str">
            <v>EUR</v>
          </cell>
          <cell r="J672">
            <v>0</v>
          </cell>
          <cell r="K672">
            <v>835</v>
          </cell>
          <cell r="L672" t="str">
            <v>17</v>
          </cell>
          <cell r="M672">
            <v>45382</v>
          </cell>
          <cell r="N672">
            <v>0</v>
          </cell>
          <cell r="O672" t="str">
            <v>Maersk</v>
          </cell>
          <cell r="P672" t="str">
            <v>14 CD combined</v>
          </cell>
          <cell r="Q672" t="str">
            <v>subject to port storage</v>
          </cell>
        </row>
        <row r="673">
          <cell r="A673" t="str">
            <v>STS_Maersk</v>
          </cell>
          <cell r="B673" t="str">
            <v>TemaBatam40</v>
          </cell>
          <cell r="C673" t="str">
            <v>GHA</v>
          </cell>
          <cell r="D673" t="str">
            <v>Tema</v>
          </cell>
          <cell r="E673" t="str">
            <v>Batam</v>
          </cell>
          <cell r="F673">
            <v>40</v>
          </cell>
          <cell r="G673">
            <v>1919</v>
          </cell>
          <cell r="H673">
            <v>400</v>
          </cell>
          <cell r="I673" t="str">
            <v>USD</v>
          </cell>
          <cell r="J673">
            <v>0</v>
          </cell>
          <cell r="K673">
            <v>2319</v>
          </cell>
          <cell r="L673" t="str">
            <v>46</v>
          </cell>
          <cell r="M673">
            <v>45382</v>
          </cell>
          <cell r="N673">
            <v>1</v>
          </cell>
          <cell r="O673" t="str">
            <v>Maersk</v>
          </cell>
          <cell r="P673" t="str">
            <v>21 CD combined</v>
          </cell>
          <cell r="Q673" t="str">
            <v>subject to port storage</v>
          </cell>
        </row>
        <row r="674">
          <cell r="A674" t="str">
            <v>STS_ONE</v>
          </cell>
          <cell r="B674" t="str">
            <v>TemaBatam20</v>
          </cell>
          <cell r="C674" t="str">
            <v>GHA</v>
          </cell>
          <cell r="D674" t="str">
            <v>Tema</v>
          </cell>
          <cell r="E674" t="str">
            <v>Batam</v>
          </cell>
          <cell r="F674">
            <v>20</v>
          </cell>
          <cell r="G674">
            <v>838</v>
          </cell>
          <cell r="H674" t="str">
            <v>not included</v>
          </cell>
          <cell r="I674" t="str">
            <v>USD</v>
          </cell>
          <cell r="J674">
            <v>0</v>
          </cell>
          <cell r="K674">
            <v>838</v>
          </cell>
          <cell r="L674" t="str">
            <v>68</v>
          </cell>
          <cell r="M674">
            <v>45382</v>
          </cell>
          <cell r="N674">
            <v>0</v>
          </cell>
          <cell r="O674" t="str">
            <v>ONE</v>
          </cell>
          <cell r="P674" t="str">
            <v>5 CD</v>
          </cell>
          <cell r="Q674" t="str">
            <v>21 CD</v>
          </cell>
        </row>
        <row r="675">
          <cell r="A675" t="str">
            <v>STS_ONE</v>
          </cell>
          <cell r="B675" t="str">
            <v>TemaBatam40</v>
          </cell>
          <cell r="C675" t="str">
            <v>GHA</v>
          </cell>
          <cell r="D675" t="str">
            <v>Tema</v>
          </cell>
          <cell r="E675" t="str">
            <v>Batam</v>
          </cell>
          <cell r="F675">
            <v>40</v>
          </cell>
          <cell r="G675">
            <v>1476</v>
          </cell>
          <cell r="H675" t="str">
            <v>not included</v>
          </cell>
          <cell r="I675" t="str">
            <v>USD</v>
          </cell>
          <cell r="J675">
            <v>0</v>
          </cell>
          <cell r="K675">
            <v>1476</v>
          </cell>
          <cell r="L675" t="str">
            <v>68</v>
          </cell>
          <cell r="M675">
            <v>45382</v>
          </cell>
          <cell r="N675">
            <v>0</v>
          </cell>
          <cell r="O675" t="str">
            <v>ONE</v>
          </cell>
          <cell r="P675" t="str">
            <v>5 CD</v>
          </cell>
          <cell r="Q675" t="str">
            <v>21 CD</v>
          </cell>
        </row>
        <row r="676">
          <cell r="A676" t="str">
            <v>STS_ONE</v>
          </cell>
          <cell r="B676" t="str">
            <v>TemaBatam40</v>
          </cell>
          <cell r="C676" t="str">
            <v>GHA</v>
          </cell>
          <cell r="D676" t="str">
            <v>Tema</v>
          </cell>
          <cell r="E676" t="str">
            <v>Batam</v>
          </cell>
          <cell r="F676">
            <v>40</v>
          </cell>
          <cell r="G676">
            <v>1511</v>
          </cell>
          <cell r="H676" t="str">
            <v>not included</v>
          </cell>
          <cell r="I676" t="str">
            <v>USD</v>
          </cell>
          <cell r="J676">
            <v>0</v>
          </cell>
          <cell r="K676">
            <v>1511</v>
          </cell>
          <cell r="L676" t="str">
            <v>68</v>
          </cell>
          <cell r="M676">
            <v>45382</v>
          </cell>
          <cell r="N676">
            <v>0</v>
          </cell>
          <cell r="O676" t="str">
            <v>ONE</v>
          </cell>
          <cell r="P676" t="str">
            <v>5 CD</v>
          </cell>
          <cell r="Q676" t="str">
            <v>21 CD</v>
          </cell>
        </row>
        <row r="677">
          <cell r="A677" t="str">
            <v>STS_ONE</v>
          </cell>
          <cell r="B677" t="str">
            <v>AbidjanSurabaya40</v>
          </cell>
          <cell r="C677" t="str">
            <v>IVC</v>
          </cell>
          <cell r="D677" t="str">
            <v>Abidjan</v>
          </cell>
          <cell r="E677" t="str">
            <v>Surabaya</v>
          </cell>
          <cell r="F677">
            <v>40</v>
          </cell>
          <cell r="G677">
            <v>1026</v>
          </cell>
          <cell r="H677" t="str">
            <v>not included</v>
          </cell>
          <cell r="I677" t="str">
            <v>USD</v>
          </cell>
          <cell r="J677">
            <v>0</v>
          </cell>
          <cell r="K677">
            <v>1026</v>
          </cell>
          <cell r="L677" t="str">
            <v>36</v>
          </cell>
          <cell r="M677">
            <v>45382</v>
          </cell>
          <cell r="N677">
            <v>0</v>
          </cell>
          <cell r="O677" t="str">
            <v>ONE</v>
          </cell>
          <cell r="P677" t="str">
            <v>5 CD</v>
          </cell>
          <cell r="Q677" t="str">
            <v>21 CD</v>
          </cell>
        </row>
        <row r="678">
          <cell r="A678" t="str">
            <v>STS_ONE</v>
          </cell>
          <cell r="B678" t="str">
            <v>AbidjanPTP20</v>
          </cell>
          <cell r="C678" t="str">
            <v>IVC</v>
          </cell>
          <cell r="D678" t="str">
            <v>Abidjan</v>
          </cell>
          <cell r="E678" t="str">
            <v>PTP</v>
          </cell>
          <cell r="F678">
            <v>20</v>
          </cell>
          <cell r="G678">
            <v>788</v>
          </cell>
          <cell r="H678" t="str">
            <v>not included</v>
          </cell>
          <cell r="I678" t="str">
            <v>USD</v>
          </cell>
          <cell r="J678">
            <v>0</v>
          </cell>
          <cell r="K678">
            <v>788</v>
          </cell>
          <cell r="L678" t="str">
            <v>33</v>
          </cell>
          <cell r="M678">
            <v>45382</v>
          </cell>
          <cell r="N678">
            <v>0</v>
          </cell>
          <cell r="O678" t="str">
            <v>ONE</v>
          </cell>
          <cell r="P678" t="str">
            <v>5 CD</v>
          </cell>
          <cell r="Q678" t="str">
            <v>21 CD</v>
          </cell>
        </row>
        <row r="679">
          <cell r="A679" t="str">
            <v>STS_ONE</v>
          </cell>
          <cell r="B679" t="str">
            <v>TemaBatam20</v>
          </cell>
          <cell r="C679" t="str">
            <v>GHA</v>
          </cell>
          <cell r="D679" t="str">
            <v>Tema</v>
          </cell>
          <cell r="E679" t="str">
            <v>Batam</v>
          </cell>
          <cell r="F679">
            <v>20</v>
          </cell>
          <cell r="G679">
            <v>1111</v>
          </cell>
          <cell r="H679" t="str">
            <v>not included</v>
          </cell>
          <cell r="I679" t="str">
            <v>USD</v>
          </cell>
          <cell r="J679">
            <v>0</v>
          </cell>
          <cell r="K679">
            <v>1111</v>
          </cell>
          <cell r="L679" t="str">
            <v>68</v>
          </cell>
          <cell r="M679">
            <v>45382</v>
          </cell>
          <cell r="N679">
            <v>0</v>
          </cell>
          <cell r="O679" t="str">
            <v>ONE</v>
          </cell>
          <cell r="P679" t="str">
            <v>5 CD</v>
          </cell>
          <cell r="Q679" t="str">
            <v>21 CD</v>
          </cell>
        </row>
        <row r="680">
          <cell r="A680" t="str">
            <v>STS_ONE</v>
          </cell>
          <cell r="B680" t="str">
            <v>Apapa / TincanSurabaya40</v>
          </cell>
          <cell r="C680" t="str">
            <v>NIG</v>
          </cell>
          <cell r="D680" t="str">
            <v>Apapa / Tincan</v>
          </cell>
          <cell r="E680" t="str">
            <v>Surabaya</v>
          </cell>
          <cell r="F680">
            <v>40</v>
          </cell>
          <cell r="G680">
            <v>963</v>
          </cell>
          <cell r="H680" t="str">
            <v>not included</v>
          </cell>
          <cell r="I680" t="str">
            <v>USD</v>
          </cell>
          <cell r="J680">
            <v>0</v>
          </cell>
          <cell r="K680">
            <v>963</v>
          </cell>
          <cell r="L680" t="str">
            <v>50</v>
          </cell>
          <cell r="M680">
            <v>45382</v>
          </cell>
          <cell r="N680">
            <v>0</v>
          </cell>
          <cell r="O680" t="str">
            <v>ONE</v>
          </cell>
          <cell r="P680" t="str">
            <v>5 CD</v>
          </cell>
          <cell r="Q680" t="str">
            <v>21 CD</v>
          </cell>
        </row>
        <row r="681">
          <cell r="A681" t="str">
            <v>STS_ONE</v>
          </cell>
          <cell r="B681" t="str">
            <v>Apapa / TincanPTP20</v>
          </cell>
          <cell r="C681" t="str">
            <v>NIG</v>
          </cell>
          <cell r="D681" t="str">
            <v>Apapa / Tincan</v>
          </cell>
          <cell r="E681" t="str">
            <v>PTP</v>
          </cell>
          <cell r="F681">
            <v>20</v>
          </cell>
          <cell r="G681">
            <v>664</v>
          </cell>
          <cell r="H681" t="str">
            <v>not included</v>
          </cell>
          <cell r="I681" t="str">
            <v>USD</v>
          </cell>
          <cell r="J681">
            <v>0</v>
          </cell>
          <cell r="K681">
            <v>664</v>
          </cell>
          <cell r="L681" t="str">
            <v>44</v>
          </cell>
          <cell r="M681">
            <v>45382</v>
          </cell>
          <cell r="N681">
            <v>0</v>
          </cell>
          <cell r="O681" t="str">
            <v>ONE</v>
          </cell>
          <cell r="P681" t="str">
            <v>5 CD</v>
          </cell>
          <cell r="Q681" t="str">
            <v>21 CD</v>
          </cell>
        </row>
        <row r="682">
          <cell r="A682" t="str">
            <v>STS_ONE</v>
          </cell>
          <cell r="B682" t="str">
            <v>Apapa / TincanPTP40</v>
          </cell>
          <cell r="C682" t="str">
            <v>NIG</v>
          </cell>
          <cell r="D682" t="str">
            <v>Apapa / Tincan</v>
          </cell>
          <cell r="E682" t="str">
            <v>PTP</v>
          </cell>
          <cell r="F682">
            <v>40</v>
          </cell>
          <cell r="G682">
            <v>1163</v>
          </cell>
          <cell r="H682" t="str">
            <v>not included</v>
          </cell>
          <cell r="I682" t="str">
            <v>USD</v>
          </cell>
          <cell r="J682">
            <v>0</v>
          </cell>
          <cell r="K682">
            <v>1163</v>
          </cell>
          <cell r="L682" t="str">
            <v>44</v>
          </cell>
          <cell r="M682">
            <v>45382</v>
          </cell>
          <cell r="N682">
            <v>0</v>
          </cell>
          <cell r="O682" t="str">
            <v>ONE</v>
          </cell>
          <cell r="P682" t="str">
            <v>5 CD</v>
          </cell>
          <cell r="Q682" t="str">
            <v>21 CD</v>
          </cell>
        </row>
        <row r="683">
          <cell r="A683" t="str">
            <v>STS_ONE</v>
          </cell>
          <cell r="B683" t="str">
            <v>TemaHamburg20</v>
          </cell>
          <cell r="C683" t="str">
            <v>GHA</v>
          </cell>
          <cell r="D683" t="str">
            <v>Tema</v>
          </cell>
          <cell r="E683" t="str">
            <v>Hamburg</v>
          </cell>
          <cell r="F683">
            <v>20</v>
          </cell>
          <cell r="G683">
            <v>666</v>
          </cell>
          <cell r="H683" t="str">
            <v>not included</v>
          </cell>
          <cell r="I683" t="str">
            <v xml:space="preserve">EUR </v>
          </cell>
          <cell r="J683">
            <v>0</v>
          </cell>
          <cell r="K683">
            <v>666</v>
          </cell>
          <cell r="L683" t="str">
            <v>22</v>
          </cell>
          <cell r="M683">
            <v>45382</v>
          </cell>
          <cell r="N683">
            <v>0</v>
          </cell>
          <cell r="O683" t="str">
            <v>ONE</v>
          </cell>
          <cell r="P683" t="str">
            <v>tariff</v>
          </cell>
          <cell r="Q683"/>
        </row>
        <row r="684">
          <cell r="A684" t="str">
            <v>STS_ONE</v>
          </cell>
          <cell r="B684" t="str">
            <v>TemaHamburg40</v>
          </cell>
          <cell r="C684" t="str">
            <v>GHA</v>
          </cell>
          <cell r="D684" t="str">
            <v>Tema</v>
          </cell>
          <cell r="E684" t="str">
            <v>Hamburg</v>
          </cell>
          <cell r="F684">
            <v>40</v>
          </cell>
          <cell r="G684">
            <v>1017</v>
          </cell>
          <cell r="H684" t="str">
            <v>not included</v>
          </cell>
          <cell r="I684" t="str">
            <v>EUR</v>
          </cell>
          <cell r="J684">
            <v>0</v>
          </cell>
          <cell r="K684">
            <v>1017</v>
          </cell>
          <cell r="L684" t="str">
            <v>22</v>
          </cell>
          <cell r="M684">
            <v>45382</v>
          </cell>
          <cell r="N684">
            <v>0</v>
          </cell>
          <cell r="O684" t="str">
            <v>ONE</v>
          </cell>
          <cell r="P684" t="str">
            <v>tariff</v>
          </cell>
          <cell r="Q684"/>
        </row>
        <row r="685">
          <cell r="A685" t="str">
            <v>STS_Maersk</v>
          </cell>
          <cell r="B685" t="str">
            <v>TemaHamburg20</v>
          </cell>
          <cell r="C685" t="str">
            <v>GHA</v>
          </cell>
          <cell r="D685" t="str">
            <v>Tema</v>
          </cell>
          <cell r="E685" t="str">
            <v>Hamburg</v>
          </cell>
          <cell r="F685">
            <v>20</v>
          </cell>
          <cell r="G685">
            <v>962</v>
          </cell>
          <cell r="H685" t="str">
            <v>not included</v>
          </cell>
          <cell r="I685" t="str">
            <v>EUR</v>
          </cell>
          <cell r="J685">
            <v>0</v>
          </cell>
          <cell r="K685">
            <v>962</v>
          </cell>
          <cell r="L685" t="str">
            <v>23</v>
          </cell>
          <cell r="M685">
            <v>45382</v>
          </cell>
          <cell r="N685">
            <v>0</v>
          </cell>
          <cell r="O685" t="str">
            <v>Maersk</v>
          </cell>
          <cell r="P685" t="str">
            <v>3 CD</v>
          </cell>
          <cell r="Q685" t="str">
            <v>10 CD</v>
          </cell>
        </row>
        <row r="686">
          <cell r="A686" t="str">
            <v>STS_ONE</v>
          </cell>
          <cell r="B686" t="str">
            <v>TemaJakarta20</v>
          </cell>
          <cell r="C686" t="str">
            <v>GHA</v>
          </cell>
          <cell r="D686" t="str">
            <v>Tema</v>
          </cell>
          <cell r="E686" t="str">
            <v>Jakarta</v>
          </cell>
          <cell r="F686">
            <v>20</v>
          </cell>
          <cell r="G686">
            <v>738</v>
          </cell>
          <cell r="H686" t="str">
            <v>not included</v>
          </cell>
          <cell r="I686" t="str">
            <v>USD</v>
          </cell>
          <cell r="J686">
            <v>0</v>
          </cell>
          <cell r="K686">
            <v>738</v>
          </cell>
          <cell r="L686" t="str">
            <v>66</v>
          </cell>
          <cell r="M686">
            <v>45382</v>
          </cell>
          <cell r="N686">
            <v>0</v>
          </cell>
          <cell r="O686" t="str">
            <v>ONE</v>
          </cell>
          <cell r="P686" t="str">
            <v>5 CD</v>
          </cell>
          <cell r="Q686" t="str">
            <v>21 CD</v>
          </cell>
        </row>
        <row r="687">
          <cell r="A687" t="str">
            <v>STS_ONE</v>
          </cell>
          <cell r="B687" t="str">
            <v>TemaJakarta40</v>
          </cell>
          <cell r="C687" t="str">
            <v>GHA</v>
          </cell>
          <cell r="D687" t="str">
            <v>Tema</v>
          </cell>
          <cell r="E687" t="str">
            <v>Jakarta</v>
          </cell>
          <cell r="F687">
            <v>40</v>
          </cell>
          <cell r="G687">
            <v>924</v>
          </cell>
          <cell r="H687" t="str">
            <v>not included</v>
          </cell>
          <cell r="I687" t="str">
            <v>USD</v>
          </cell>
          <cell r="J687">
            <v>0</v>
          </cell>
          <cell r="K687">
            <v>924</v>
          </cell>
          <cell r="L687" t="str">
            <v>66</v>
          </cell>
          <cell r="M687">
            <v>45382</v>
          </cell>
          <cell r="N687">
            <v>0</v>
          </cell>
          <cell r="O687" t="str">
            <v>ONE</v>
          </cell>
          <cell r="P687" t="str">
            <v>5 CD</v>
          </cell>
          <cell r="Q687" t="str">
            <v>21 CD</v>
          </cell>
        </row>
        <row r="688">
          <cell r="A688" t="str">
            <v>STS_ONE</v>
          </cell>
          <cell r="B688" t="str">
            <v>TemaJakarta40</v>
          </cell>
          <cell r="C688" t="str">
            <v>GHA</v>
          </cell>
          <cell r="D688" t="str">
            <v>Tema</v>
          </cell>
          <cell r="E688" t="str">
            <v>Jakarta</v>
          </cell>
          <cell r="F688">
            <v>40</v>
          </cell>
          <cell r="G688">
            <v>1411</v>
          </cell>
          <cell r="H688" t="str">
            <v>not included</v>
          </cell>
          <cell r="I688" t="str">
            <v>USD</v>
          </cell>
          <cell r="J688">
            <v>0</v>
          </cell>
          <cell r="K688">
            <v>1411</v>
          </cell>
          <cell r="L688" t="str">
            <v>66</v>
          </cell>
          <cell r="M688">
            <v>45382</v>
          </cell>
          <cell r="N688">
            <v>0</v>
          </cell>
          <cell r="O688" t="str">
            <v>ONE</v>
          </cell>
          <cell r="P688" t="str">
            <v>5 CD</v>
          </cell>
          <cell r="Q688" t="str">
            <v>21 CD</v>
          </cell>
        </row>
        <row r="689">
          <cell r="A689" t="str">
            <v>STS_ONE</v>
          </cell>
          <cell r="B689" t="str">
            <v>TemaJakarta20</v>
          </cell>
          <cell r="C689" t="str">
            <v>GHA</v>
          </cell>
          <cell r="D689" t="str">
            <v>Tema</v>
          </cell>
          <cell r="E689" t="str">
            <v>Jakarta</v>
          </cell>
          <cell r="F689">
            <v>20</v>
          </cell>
          <cell r="G689">
            <v>1011</v>
          </cell>
          <cell r="H689" t="str">
            <v>not included</v>
          </cell>
          <cell r="I689" t="str">
            <v>USD</v>
          </cell>
          <cell r="J689">
            <v>0</v>
          </cell>
          <cell r="K689">
            <v>1011</v>
          </cell>
          <cell r="L689" t="str">
            <v>66</v>
          </cell>
          <cell r="M689">
            <v>45382</v>
          </cell>
          <cell r="N689">
            <v>0</v>
          </cell>
          <cell r="O689" t="str">
            <v>ONE</v>
          </cell>
          <cell r="P689" t="str">
            <v>5 CD</v>
          </cell>
          <cell r="Q689" t="str">
            <v>21 CD</v>
          </cell>
        </row>
        <row r="690">
          <cell r="A690" t="str">
            <v>STS_Maersk</v>
          </cell>
          <cell r="B690" t="str">
            <v>TemaJakarta40</v>
          </cell>
          <cell r="C690" t="str">
            <v>GHA</v>
          </cell>
          <cell r="D690" t="str">
            <v>Tema</v>
          </cell>
          <cell r="E690" t="str">
            <v>Jakarta</v>
          </cell>
          <cell r="F690">
            <v>40</v>
          </cell>
          <cell r="G690">
            <v>877</v>
          </cell>
          <cell r="H690">
            <v>400</v>
          </cell>
          <cell r="I690" t="str">
            <v>USD</v>
          </cell>
          <cell r="J690">
            <v>0</v>
          </cell>
          <cell r="K690">
            <v>1277</v>
          </cell>
          <cell r="L690" t="str">
            <v>46</v>
          </cell>
          <cell r="M690">
            <v>45382</v>
          </cell>
          <cell r="N690">
            <v>1</v>
          </cell>
          <cell r="O690" t="str">
            <v>Maersk</v>
          </cell>
          <cell r="P690" t="str">
            <v>21 CD combined</v>
          </cell>
          <cell r="Q690" t="str">
            <v>subject to port storage</v>
          </cell>
        </row>
        <row r="691">
          <cell r="A691" t="str">
            <v>STS_ONE</v>
          </cell>
          <cell r="B691" t="str">
            <v>TemaPasir Gudang20</v>
          </cell>
          <cell r="C691" t="str">
            <v>GHA</v>
          </cell>
          <cell r="D691" t="str">
            <v>Tema</v>
          </cell>
          <cell r="E691" t="str">
            <v>Pasir Gudang</v>
          </cell>
          <cell r="F691">
            <v>20</v>
          </cell>
          <cell r="G691">
            <v>738</v>
          </cell>
          <cell r="H691" t="str">
            <v>not included</v>
          </cell>
          <cell r="I691" t="str">
            <v>USD</v>
          </cell>
          <cell r="J691">
            <v>0</v>
          </cell>
          <cell r="K691">
            <v>738</v>
          </cell>
          <cell r="L691" t="str">
            <v>59</v>
          </cell>
          <cell r="M691">
            <v>45382</v>
          </cell>
          <cell r="N691">
            <v>0</v>
          </cell>
          <cell r="O691" t="str">
            <v>ONE</v>
          </cell>
          <cell r="P691" t="str">
            <v>5 CD</v>
          </cell>
          <cell r="Q691" t="str">
            <v>21 CD</v>
          </cell>
        </row>
        <row r="692">
          <cell r="A692" t="str">
            <v>STS_ONE</v>
          </cell>
          <cell r="B692" t="str">
            <v>TemaPasir Gudang40</v>
          </cell>
          <cell r="C692" t="str">
            <v>GHA</v>
          </cell>
          <cell r="D692" t="str">
            <v>Tema</v>
          </cell>
          <cell r="E692" t="str">
            <v>Pasir Gudang</v>
          </cell>
          <cell r="F692">
            <v>40</v>
          </cell>
          <cell r="G692">
            <v>924</v>
          </cell>
          <cell r="H692" t="str">
            <v>not included</v>
          </cell>
          <cell r="I692" t="str">
            <v>USD</v>
          </cell>
          <cell r="J692">
            <v>0</v>
          </cell>
          <cell r="K692">
            <v>924</v>
          </cell>
          <cell r="L692" t="str">
            <v>59</v>
          </cell>
          <cell r="M692">
            <v>45382</v>
          </cell>
          <cell r="N692">
            <v>0</v>
          </cell>
          <cell r="O692" t="str">
            <v>ONE</v>
          </cell>
          <cell r="P692" t="str">
            <v>5 CD</v>
          </cell>
          <cell r="Q692" t="str">
            <v>21 CD</v>
          </cell>
        </row>
        <row r="693">
          <cell r="A693" t="str">
            <v>STS_ONE</v>
          </cell>
          <cell r="B693" t="str">
            <v>TemaPasir Gudang40</v>
          </cell>
          <cell r="C693" t="str">
            <v>GHA</v>
          </cell>
          <cell r="D693" t="str">
            <v>Tema</v>
          </cell>
          <cell r="E693" t="str">
            <v>Pasir Gudang</v>
          </cell>
          <cell r="F693">
            <v>40</v>
          </cell>
          <cell r="G693">
            <v>1311</v>
          </cell>
          <cell r="H693" t="str">
            <v>not included</v>
          </cell>
          <cell r="I693" t="str">
            <v>USD</v>
          </cell>
          <cell r="J693">
            <v>0</v>
          </cell>
          <cell r="K693">
            <v>1311</v>
          </cell>
          <cell r="L693" t="str">
            <v>59</v>
          </cell>
          <cell r="M693">
            <v>45382</v>
          </cell>
          <cell r="N693">
            <v>0</v>
          </cell>
          <cell r="O693" t="str">
            <v>ONE</v>
          </cell>
          <cell r="P693" t="str">
            <v>5 CD</v>
          </cell>
          <cell r="Q693" t="str">
            <v>21 CD</v>
          </cell>
        </row>
        <row r="694">
          <cell r="A694" t="str">
            <v>STS_ONE</v>
          </cell>
          <cell r="B694" t="str">
            <v>TemaPasir Gudang20</v>
          </cell>
          <cell r="C694" t="str">
            <v>GHA</v>
          </cell>
          <cell r="D694" t="str">
            <v>Tema</v>
          </cell>
          <cell r="E694" t="str">
            <v>Pasir Gudang</v>
          </cell>
          <cell r="F694">
            <v>20</v>
          </cell>
          <cell r="G694">
            <v>1011</v>
          </cell>
          <cell r="H694" t="str">
            <v>not included</v>
          </cell>
          <cell r="I694" t="str">
            <v>USD</v>
          </cell>
          <cell r="J694">
            <v>0</v>
          </cell>
          <cell r="K694">
            <v>1011</v>
          </cell>
          <cell r="L694" t="str">
            <v>59</v>
          </cell>
          <cell r="M694">
            <v>45382</v>
          </cell>
          <cell r="N694">
            <v>0</v>
          </cell>
          <cell r="O694" t="str">
            <v>ONE</v>
          </cell>
          <cell r="P694" t="str">
            <v>5 CD</v>
          </cell>
          <cell r="Q694" t="str">
            <v>21 CD</v>
          </cell>
        </row>
        <row r="695">
          <cell r="A695" t="str">
            <v>STS_ONE</v>
          </cell>
          <cell r="B695" t="str">
            <v>AbidjanPTP40</v>
          </cell>
          <cell r="C695" t="str">
            <v>IVC</v>
          </cell>
          <cell r="D695" t="str">
            <v>Abidjan</v>
          </cell>
          <cell r="E695" t="str">
            <v>PTP</v>
          </cell>
          <cell r="F695">
            <v>40</v>
          </cell>
          <cell r="G695">
            <v>1026</v>
          </cell>
          <cell r="H695" t="str">
            <v>not included</v>
          </cell>
          <cell r="I695" t="str">
            <v>USD</v>
          </cell>
          <cell r="J695">
            <v>0</v>
          </cell>
          <cell r="K695">
            <v>1026</v>
          </cell>
          <cell r="L695" t="str">
            <v>33</v>
          </cell>
          <cell r="M695">
            <v>45382</v>
          </cell>
          <cell r="N695">
            <v>0</v>
          </cell>
          <cell r="O695" t="str">
            <v>ONE</v>
          </cell>
          <cell r="P695" t="str">
            <v>5 CD</v>
          </cell>
          <cell r="Q695" t="str">
            <v>21 CD</v>
          </cell>
        </row>
        <row r="696">
          <cell r="A696" t="str">
            <v>STS_ONE</v>
          </cell>
          <cell r="B696" t="str">
            <v>AbidjanBatam20</v>
          </cell>
          <cell r="C696" t="str">
            <v>IVC</v>
          </cell>
          <cell r="D696" t="str">
            <v>Abidjan</v>
          </cell>
          <cell r="E696" t="str">
            <v>Batam</v>
          </cell>
          <cell r="F696">
            <v>20</v>
          </cell>
          <cell r="G696">
            <v>938</v>
          </cell>
          <cell r="H696" t="str">
            <v>not included</v>
          </cell>
          <cell r="I696" t="str">
            <v>USD</v>
          </cell>
          <cell r="J696">
            <v>0</v>
          </cell>
          <cell r="K696">
            <v>938</v>
          </cell>
          <cell r="L696" t="str">
            <v>36</v>
          </cell>
          <cell r="M696">
            <v>45382</v>
          </cell>
          <cell r="N696">
            <v>0</v>
          </cell>
          <cell r="O696" t="str">
            <v>ONE</v>
          </cell>
          <cell r="P696" t="str">
            <v>5 CD</v>
          </cell>
          <cell r="Q696" t="str">
            <v>21 CD</v>
          </cell>
        </row>
        <row r="697">
          <cell r="A697" t="str">
            <v>STS_ONE</v>
          </cell>
          <cell r="B697" t="str">
            <v>AbidjanBatam40</v>
          </cell>
          <cell r="C697" t="str">
            <v>IVC</v>
          </cell>
          <cell r="D697" t="str">
            <v>Abidjan</v>
          </cell>
          <cell r="E697" t="str">
            <v>Batam</v>
          </cell>
          <cell r="F697">
            <v>40</v>
          </cell>
          <cell r="G697">
            <v>1011</v>
          </cell>
          <cell r="H697" t="str">
            <v>not included</v>
          </cell>
          <cell r="I697" t="str">
            <v>USD</v>
          </cell>
          <cell r="J697">
            <v>0</v>
          </cell>
          <cell r="K697">
            <v>1011</v>
          </cell>
          <cell r="L697" t="str">
            <v>36</v>
          </cell>
          <cell r="M697">
            <v>45382</v>
          </cell>
          <cell r="N697">
            <v>0</v>
          </cell>
          <cell r="O697" t="str">
            <v>ONE</v>
          </cell>
          <cell r="P697" t="str">
            <v>5 CD</v>
          </cell>
          <cell r="Q697" t="str">
            <v>21 CD</v>
          </cell>
        </row>
        <row r="698">
          <cell r="A698" t="str">
            <v>STS_Maersk</v>
          </cell>
          <cell r="B698" t="str">
            <v>TemaPasir Gudang40</v>
          </cell>
          <cell r="C698" t="str">
            <v>GHA</v>
          </cell>
          <cell r="D698" t="str">
            <v>Tema</v>
          </cell>
          <cell r="E698" t="str">
            <v>Pasir Gudang</v>
          </cell>
          <cell r="F698">
            <v>40</v>
          </cell>
          <cell r="G698">
            <v>877</v>
          </cell>
          <cell r="H698">
            <v>400</v>
          </cell>
          <cell r="I698" t="str">
            <v>USD</v>
          </cell>
          <cell r="J698">
            <v>0</v>
          </cell>
          <cell r="K698">
            <v>1277</v>
          </cell>
          <cell r="L698" t="str">
            <v>49</v>
          </cell>
          <cell r="M698">
            <v>45382</v>
          </cell>
          <cell r="N698">
            <v>1</v>
          </cell>
          <cell r="O698" t="str">
            <v>Maersk</v>
          </cell>
          <cell r="P698" t="str">
            <v>21 CD combined</v>
          </cell>
          <cell r="Q698" t="str">
            <v>subject to port storage</v>
          </cell>
        </row>
        <row r="699">
          <cell r="A699" t="str">
            <v>STS_ONE</v>
          </cell>
          <cell r="B699" t="str">
            <v>Apapa / TincanBatam20</v>
          </cell>
          <cell r="C699" t="str">
            <v>NIG</v>
          </cell>
          <cell r="D699" t="str">
            <v>Apapa / Tincan</v>
          </cell>
          <cell r="E699" t="str">
            <v>Batam</v>
          </cell>
          <cell r="F699">
            <v>20</v>
          </cell>
          <cell r="G699">
            <v>614</v>
          </cell>
          <cell r="H699" t="str">
            <v>not included</v>
          </cell>
          <cell r="I699" t="str">
            <v>USD</v>
          </cell>
          <cell r="J699">
            <v>0</v>
          </cell>
          <cell r="K699">
            <v>614</v>
          </cell>
          <cell r="L699" t="str">
            <v>52</v>
          </cell>
          <cell r="M699">
            <v>45382</v>
          </cell>
          <cell r="N699">
            <v>0</v>
          </cell>
          <cell r="O699" t="str">
            <v>ONE</v>
          </cell>
          <cell r="P699" t="str">
            <v>5 CD</v>
          </cell>
          <cell r="Q699" t="str">
            <v>21 CD</v>
          </cell>
        </row>
        <row r="700">
          <cell r="A700" t="str">
            <v>STS_ONE</v>
          </cell>
          <cell r="B700" t="str">
            <v>Apapa / TincanBatam40</v>
          </cell>
          <cell r="C700" t="str">
            <v>NIG</v>
          </cell>
          <cell r="D700" t="str">
            <v>Apapa / Tincan</v>
          </cell>
          <cell r="E700" t="str">
            <v>Batam</v>
          </cell>
          <cell r="F700">
            <v>40</v>
          </cell>
          <cell r="G700">
            <v>963</v>
          </cell>
          <cell r="H700" t="str">
            <v>not included</v>
          </cell>
          <cell r="I700" t="str">
            <v>USD</v>
          </cell>
          <cell r="J700">
            <v>0</v>
          </cell>
          <cell r="K700">
            <v>963</v>
          </cell>
          <cell r="L700" t="str">
            <v>52</v>
          </cell>
          <cell r="M700">
            <v>45382</v>
          </cell>
          <cell r="N700">
            <v>0</v>
          </cell>
          <cell r="O700" t="str">
            <v>ONE</v>
          </cell>
          <cell r="P700" t="str">
            <v>5 CD</v>
          </cell>
          <cell r="Q700" t="str">
            <v>21 CD</v>
          </cell>
        </row>
        <row r="701">
          <cell r="A701" t="str">
            <v>STS_Grimaldi</v>
          </cell>
          <cell r="B701" t="str">
            <v>AbidjanHamburg40</v>
          </cell>
          <cell r="C701" t="str">
            <v>IVC</v>
          </cell>
          <cell r="D701" t="str">
            <v>Abidjan</v>
          </cell>
          <cell r="E701" t="str">
            <v>Hamburg</v>
          </cell>
          <cell r="F701">
            <v>40</v>
          </cell>
          <cell r="G701">
            <v>1060</v>
          </cell>
          <cell r="H701" t="str">
            <v>not included</v>
          </cell>
          <cell r="I701" t="str">
            <v>EUR</v>
          </cell>
          <cell r="J701">
            <v>0</v>
          </cell>
          <cell r="K701">
            <v>1060</v>
          </cell>
          <cell r="L701" t="str">
            <v xml:space="preserve">9 </v>
          </cell>
          <cell r="M701">
            <v>45382</v>
          </cell>
          <cell r="N701">
            <v>0</v>
          </cell>
          <cell r="O701" t="str">
            <v>Grimaldi</v>
          </cell>
          <cell r="P701" t="str">
            <v>21 CD combined</v>
          </cell>
          <cell r="Q701" t="str">
            <v>3 CD free storage</v>
          </cell>
        </row>
        <row r="702">
          <cell r="A702" t="str">
            <v>STS_Maersk</v>
          </cell>
          <cell r="B702" t="str">
            <v>AbidjanAmbarli40</v>
          </cell>
          <cell r="C702" t="str">
            <v>IVC</v>
          </cell>
          <cell r="D702" t="str">
            <v>Abidjan</v>
          </cell>
          <cell r="E702" t="str">
            <v>Ambarli</v>
          </cell>
          <cell r="F702">
            <v>40</v>
          </cell>
          <cell r="G702">
            <v>730</v>
          </cell>
          <cell r="H702">
            <v>300</v>
          </cell>
          <cell r="I702" t="str">
            <v>EUR</v>
          </cell>
          <cell r="J702">
            <v>0</v>
          </cell>
          <cell r="K702">
            <v>1030</v>
          </cell>
          <cell r="L702" t="str">
            <v>29</v>
          </cell>
          <cell r="M702">
            <v>45382</v>
          </cell>
          <cell r="N702">
            <v>1</v>
          </cell>
          <cell r="O702" t="str">
            <v>Maersk</v>
          </cell>
          <cell r="P702" t="str">
            <v>14 CD combined</v>
          </cell>
          <cell r="Q702"/>
        </row>
        <row r="703">
          <cell r="A703" t="str">
            <v>STS_Maersk</v>
          </cell>
          <cell r="B703" t="str">
            <v>ApapaAmbarli40</v>
          </cell>
          <cell r="C703" t="str">
            <v>NIG</v>
          </cell>
          <cell r="D703" t="str">
            <v>Apapa</v>
          </cell>
          <cell r="E703" t="str">
            <v>Ambarli</v>
          </cell>
          <cell r="F703">
            <v>40</v>
          </cell>
          <cell r="G703">
            <v>673</v>
          </cell>
          <cell r="H703">
            <v>300</v>
          </cell>
          <cell r="I703" t="str">
            <v>EUR</v>
          </cell>
          <cell r="J703">
            <v>0</v>
          </cell>
          <cell r="K703">
            <v>973</v>
          </cell>
          <cell r="L703" t="str">
            <v>31</v>
          </cell>
          <cell r="M703">
            <v>45382</v>
          </cell>
          <cell r="N703">
            <v>1</v>
          </cell>
          <cell r="O703" t="str">
            <v>Maersk</v>
          </cell>
          <cell r="P703" t="str">
            <v>14 CD combined</v>
          </cell>
          <cell r="Q703"/>
        </row>
        <row r="704">
          <cell r="A704" t="str">
            <v>STS_Maersk</v>
          </cell>
          <cell r="B704" t="str">
            <v>ApapaAmbarli40</v>
          </cell>
          <cell r="C704" t="str">
            <v>NIG</v>
          </cell>
          <cell r="D704" t="str">
            <v>Apapa</v>
          </cell>
          <cell r="E704" t="str">
            <v>Ambarli</v>
          </cell>
          <cell r="F704">
            <v>40</v>
          </cell>
          <cell r="G704">
            <v>673</v>
          </cell>
          <cell r="H704">
            <v>300</v>
          </cell>
          <cell r="I704" t="str">
            <v>EUR</v>
          </cell>
          <cell r="J704">
            <v>0</v>
          </cell>
          <cell r="K704">
            <v>973</v>
          </cell>
          <cell r="L704" t="str">
            <v>31</v>
          </cell>
          <cell r="M704">
            <v>45382</v>
          </cell>
          <cell r="N704">
            <v>1</v>
          </cell>
          <cell r="O704" t="str">
            <v>Maersk</v>
          </cell>
          <cell r="P704" t="str">
            <v>14 CD combined</v>
          </cell>
          <cell r="Q704"/>
        </row>
        <row r="705">
          <cell r="A705" t="str">
            <v>STS_Maersk</v>
          </cell>
          <cell r="B705" t="str">
            <v>ConakryAmbarli40</v>
          </cell>
          <cell r="C705" t="str">
            <v>GUI</v>
          </cell>
          <cell r="D705" t="str">
            <v>Conakry</v>
          </cell>
          <cell r="E705" t="str">
            <v>Ambarli</v>
          </cell>
          <cell r="F705">
            <v>40</v>
          </cell>
          <cell r="G705">
            <v>1473</v>
          </cell>
          <cell r="H705">
            <v>300</v>
          </cell>
          <cell r="I705" t="str">
            <v>EUR</v>
          </cell>
          <cell r="J705">
            <v>0</v>
          </cell>
          <cell r="K705">
            <v>1773</v>
          </cell>
          <cell r="L705" t="str">
            <v>27</v>
          </cell>
          <cell r="M705">
            <v>45382</v>
          </cell>
          <cell r="N705">
            <v>1</v>
          </cell>
          <cell r="O705" t="str">
            <v>Maersk</v>
          </cell>
          <cell r="P705" t="str">
            <v>14 CD combined</v>
          </cell>
          <cell r="Q705"/>
        </row>
        <row r="706">
          <cell r="A706" t="str">
            <v>STS_Maersk</v>
          </cell>
          <cell r="B706" t="str">
            <v>DoualaAmbarli40</v>
          </cell>
          <cell r="C706" t="str">
            <v>CAM</v>
          </cell>
          <cell r="D706" t="str">
            <v>Douala</v>
          </cell>
          <cell r="E706" t="str">
            <v>Ambarli</v>
          </cell>
          <cell r="F706">
            <v>40</v>
          </cell>
          <cell r="G706">
            <v>730</v>
          </cell>
          <cell r="H706">
            <v>300</v>
          </cell>
          <cell r="I706" t="str">
            <v>EUR</v>
          </cell>
          <cell r="J706">
            <v>0</v>
          </cell>
          <cell r="K706">
            <v>1030</v>
          </cell>
          <cell r="L706" t="str">
            <v>26</v>
          </cell>
          <cell r="M706">
            <v>45382</v>
          </cell>
          <cell r="N706">
            <v>1</v>
          </cell>
          <cell r="O706" t="str">
            <v>Maersk</v>
          </cell>
          <cell r="P706" t="str">
            <v>14 CD combined</v>
          </cell>
          <cell r="Q706"/>
        </row>
        <row r="707">
          <cell r="A707" t="str">
            <v>STS_Maersk</v>
          </cell>
          <cell r="B707" t="str">
            <v>MonroviaAmbarli40</v>
          </cell>
          <cell r="C707" t="str">
            <v>LIB</v>
          </cell>
          <cell r="D707" t="str">
            <v>Monrovia</v>
          </cell>
          <cell r="E707" t="str">
            <v>Ambarli</v>
          </cell>
          <cell r="F707">
            <v>40</v>
          </cell>
          <cell r="G707">
            <v>1273</v>
          </cell>
          <cell r="H707">
            <v>300</v>
          </cell>
          <cell r="I707" t="str">
            <v>EUR</v>
          </cell>
          <cell r="J707">
            <v>0</v>
          </cell>
          <cell r="K707">
            <v>1573</v>
          </cell>
          <cell r="L707" t="str">
            <v>40</v>
          </cell>
          <cell r="M707">
            <v>45382</v>
          </cell>
          <cell r="N707">
            <v>1</v>
          </cell>
          <cell r="O707" t="str">
            <v>Maersk</v>
          </cell>
          <cell r="P707" t="str">
            <v>14 CD combined</v>
          </cell>
          <cell r="Q707"/>
        </row>
        <row r="708">
          <cell r="A708" t="str">
            <v>STS_Maersk</v>
          </cell>
          <cell r="B708" t="str">
            <v>San PedroAmbarli40</v>
          </cell>
          <cell r="C708" t="str">
            <v>IVC</v>
          </cell>
          <cell r="D708" t="str">
            <v>San Pedro</v>
          </cell>
          <cell r="E708" t="str">
            <v>Ambarli</v>
          </cell>
          <cell r="F708">
            <v>40</v>
          </cell>
          <cell r="G708">
            <v>730</v>
          </cell>
          <cell r="H708">
            <v>300</v>
          </cell>
          <cell r="I708" t="str">
            <v>EUR</v>
          </cell>
          <cell r="J708">
            <v>0</v>
          </cell>
          <cell r="K708">
            <v>1030</v>
          </cell>
          <cell r="L708" t="str">
            <v>35</v>
          </cell>
          <cell r="M708">
            <v>45382</v>
          </cell>
          <cell r="N708">
            <v>1</v>
          </cell>
          <cell r="O708" t="str">
            <v>Maersk</v>
          </cell>
          <cell r="P708" t="str">
            <v>14 CD combined</v>
          </cell>
          <cell r="Q708"/>
        </row>
        <row r="709">
          <cell r="A709" t="str">
            <v>STS_Maersk</v>
          </cell>
          <cell r="B709" t="str">
            <v>AbidjanAmsterdam20</v>
          </cell>
          <cell r="C709" t="str">
            <v>IVC</v>
          </cell>
          <cell r="D709" t="str">
            <v>Abidjan</v>
          </cell>
          <cell r="E709" t="str">
            <v>Amsterdam</v>
          </cell>
          <cell r="F709">
            <v>20</v>
          </cell>
          <cell r="G709">
            <v>817</v>
          </cell>
          <cell r="H709">
            <v>300</v>
          </cell>
          <cell r="I709" t="str">
            <v>EUR</v>
          </cell>
          <cell r="J709">
            <v>0</v>
          </cell>
          <cell r="K709">
            <v>1117</v>
          </cell>
          <cell r="L709" t="str">
            <v>24</v>
          </cell>
          <cell r="M709">
            <v>45382</v>
          </cell>
          <cell r="N709">
            <v>1</v>
          </cell>
          <cell r="O709" t="str">
            <v>Maersk</v>
          </cell>
          <cell r="P709" t="str">
            <v xml:space="preserve">4 CD </v>
          </cell>
          <cell r="Q709" t="str">
            <v>10 CD</v>
          </cell>
        </row>
        <row r="710">
          <cell r="A710" t="str">
            <v>STS_Maersk</v>
          </cell>
          <cell r="B710" t="str">
            <v>AbidjanAmsterdam20</v>
          </cell>
          <cell r="C710" t="str">
            <v>IVC</v>
          </cell>
          <cell r="D710" t="str">
            <v>Abidjan</v>
          </cell>
          <cell r="E710" t="str">
            <v>Amsterdam</v>
          </cell>
          <cell r="F710">
            <v>20</v>
          </cell>
          <cell r="G710">
            <v>942</v>
          </cell>
          <cell r="H710">
            <v>300</v>
          </cell>
          <cell r="I710" t="str">
            <v>EUR</v>
          </cell>
          <cell r="J710">
            <v>0</v>
          </cell>
          <cell r="K710">
            <v>1242</v>
          </cell>
          <cell r="L710" t="str">
            <v>24</v>
          </cell>
          <cell r="M710">
            <v>45382</v>
          </cell>
          <cell r="N710">
            <v>1</v>
          </cell>
          <cell r="O710" t="str">
            <v>Maersk</v>
          </cell>
          <cell r="P710" t="str">
            <v xml:space="preserve">4 CD </v>
          </cell>
          <cell r="Q710" t="str">
            <v>10 CD</v>
          </cell>
        </row>
        <row r="711">
          <cell r="A711" t="str">
            <v>STS_Maersk</v>
          </cell>
          <cell r="B711" t="str">
            <v>ApapaAmsterdam20</v>
          </cell>
          <cell r="C711" t="str">
            <v>NIG</v>
          </cell>
          <cell r="D711" t="str">
            <v>Apapa</v>
          </cell>
          <cell r="E711" t="str">
            <v>Amsterdam</v>
          </cell>
          <cell r="F711">
            <v>20</v>
          </cell>
          <cell r="G711">
            <v>842</v>
          </cell>
          <cell r="H711">
            <v>300</v>
          </cell>
          <cell r="I711" t="str">
            <v>EUR</v>
          </cell>
          <cell r="J711">
            <v>0</v>
          </cell>
          <cell r="K711">
            <v>1142</v>
          </cell>
          <cell r="L711" t="str">
            <v>26</v>
          </cell>
          <cell r="M711">
            <v>45382</v>
          </cell>
          <cell r="N711">
            <v>1</v>
          </cell>
          <cell r="O711" t="str">
            <v>Maersk</v>
          </cell>
          <cell r="P711" t="str">
            <v xml:space="preserve">4 CD </v>
          </cell>
          <cell r="Q711" t="str">
            <v>10 CD</v>
          </cell>
        </row>
        <row r="712">
          <cell r="A712" t="str">
            <v>STS_Maersk</v>
          </cell>
          <cell r="B712" t="str">
            <v>ApapaAmsterdam20</v>
          </cell>
          <cell r="C712" t="str">
            <v>NIG</v>
          </cell>
          <cell r="D712" t="str">
            <v>Apapa</v>
          </cell>
          <cell r="E712" t="str">
            <v>Amsterdam</v>
          </cell>
          <cell r="F712">
            <v>20</v>
          </cell>
          <cell r="G712">
            <v>617</v>
          </cell>
          <cell r="H712">
            <v>300</v>
          </cell>
          <cell r="I712" t="str">
            <v>EUR</v>
          </cell>
          <cell r="J712">
            <v>0</v>
          </cell>
          <cell r="K712">
            <v>917</v>
          </cell>
          <cell r="L712" t="str">
            <v>26</v>
          </cell>
          <cell r="M712">
            <v>45382</v>
          </cell>
          <cell r="N712">
            <v>1</v>
          </cell>
          <cell r="O712" t="str">
            <v>Maersk</v>
          </cell>
          <cell r="P712" t="str">
            <v xml:space="preserve">4 CD </v>
          </cell>
          <cell r="Q712" t="str">
            <v>10 CD</v>
          </cell>
        </row>
        <row r="713">
          <cell r="A713" t="str">
            <v>STS_Maersk</v>
          </cell>
          <cell r="B713" t="str">
            <v>ConakryAmsterdam20</v>
          </cell>
          <cell r="C713" t="str">
            <v>GUI</v>
          </cell>
          <cell r="D713" t="str">
            <v>Conakry</v>
          </cell>
          <cell r="E713" t="str">
            <v>Amsterdam</v>
          </cell>
          <cell r="F713">
            <v>20</v>
          </cell>
          <cell r="G713">
            <v>817</v>
          </cell>
          <cell r="H713">
            <v>300</v>
          </cell>
          <cell r="I713" t="str">
            <v>EUR</v>
          </cell>
          <cell r="J713">
            <v>0</v>
          </cell>
          <cell r="K713">
            <v>1117</v>
          </cell>
          <cell r="L713" t="str">
            <v>21</v>
          </cell>
          <cell r="M713">
            <v>45382</v>
          </cell>
          <cell r="N713">
            <v>1</v>
          </cell>
          <cell r="O713" t="str">
            <v>Maersk</v>
          </cell>
          <cell r="P713" t="str">
            <v xml:space="preserve">4 CD </v>
          </cell>
          <cell r="Q713" t="str">
            <v>10 CD</v>
          </cell>
        </row>
        <row r="714">
          <cell r="A714" t="str">
            <v>STS_Maersk</v>
          </cell>
          <cell r="B714" t="str">
            <v>DoualaAmsterdam20</v>
          </cell>
          <cell r="C714" t="str">
            <v>CAM</v>
          </cell>
          <cell r="D714" t="str">
            <v>Douala</v>
          </cell>
          <cell r="E714" t="str">
            <v>Amsterdam</v>
          </cell>
          <cell r="F714">
            <v>20</v>
          </cell>
          <cell r="G714">
            <v>597</v>
          </cell>
          <cell r="H714">
            <v>300</v>
          </cell>
          <cell r="I714" t="str">
            <v>EUR</v>
          </cell>
          <cell r="J714">
            <v>0</v>
          </cell>
          <cell r="K714">
            <v>897</v>
          </cell>
          <cell r="L714" t="str">
            <v>21</v>
          </cell>
          <cell r="M714">
            <v>45382</v>
          </cell>
          <cell r="N714">
            <v>1</v>
          </cell>
          <cell r="O714" t="str">
            <v>Maersk</v>
          </cell>
          <cell r="P714" t="str">
            <v xml:space="preserve">4 CD </v>
          </cell>
          <cell r="Q714" t="str">
            <v>10 CD</v>
          </cell>
        </row>
        <row r="715">
          <cell r="A715" t="str">
            <v>STS_Maersk</v>
          </cell>
          <cell r="B715" t="str">
            <v>San PedroAmsterdam20</v>
          </cell>
          <cell r="C715" t="str">
            <v>IVC</v>
          </cell>
          <cell r="D715" t="str">
            <v>San Pedro</v>
          </cell>
          <cell r="E715" t="str">
            <v>Amsterdam</v>
          </cell>
          <cell r="F715">
            <v>20</v>
          </cell>
          <cell r="G715">
            <v>992</v>
          </cell>
          <cell r="H715">
            <v>300</v>
          </cell>
          <cell r="I715" t="str">
            <v>EUR</v>
          </cell>
          <cell r="J715">
            <v>0</v>
          </cell>
          <cell r="K715">
            <v>1292</v>
          </cell>
          <cell r="L715" t="str">
            <v>29</v>
          </cell>
          <cell r="M715">
            <v>45382</v>
          </cell>
          <cell r="N715">
            <v>1</v>
          </cell>
          <cell r="O715" t="str">
            <v>Maersk</v>
          </cell>
          <cell r="P715" t="str">
            <v xml:space="preserve">4 CD </v>
          </cell>
          <cell r="Q715" t="str">
            <v>10 CD</v>
          </cell>
        </row>
        <row r="716">
          <cell r="A716" t="str">
            <v>STS_Maersk</v>
          </cell>
          <cell r="B716" t="str">
            <v>TakoradiAmsterdam20</v>
          </cell>
          <cell r="C716" t="str">
            <v>GHA</v>
          </cell>
          <cell r="D716" t="str">
            <v>Takoradi</v>
          </cell>
          <cell r="E716" t="str">
            <v>Amsterdam</v>
          </cell>
          <cell r="F716">
            <v>20</v>
          </cell>
          <cell r="G716">
            <v>1642</v>
          </cell>
          <cell r="H716" t="str">
            <v>not included</v>
          </cell>
          <cell r="I716" t="str">
            <v>EUR</v>
          </cell>
          <cell r="J716">
            <v>0</v>
          </cell>
          <cell r="K716">
            <v>1642</v>
          </cell>
          <cell r="L716" t="str">
            <v>23</v>
          </cell>
          <cell r="M716">
            <v>45382</v>
          </cell>
          <cell r="N716">
            <v>0</v>
          </cell>
          <cell r="O716" t="str">
            <v>Maersk</v>
          </cell>
          <cell r="P716" t="str">
            <v xml:space="preserve">4 CD </v>
          </cell>
          <cell r="Q716" t="str">
            <v>10 CD</v>
          </cell>
        </row>
        <row r="717">
          <cell r="A717" t="str">
            <v>STS_Maersk</v>
          </cell>
          <cell r="B717" t="str">
            <v>TincanAmsterdam20</v>
          </cell>
          <cell r="C717" t="str">
            <v>NIG</v>
          </cell>
          <cell r="D717" t="str">
            <v>Tincan</v>
          </cell>
          <cell r="E717" t="str">
            <v>Amsterdam</v>
          </cell>
          <cell r="F717">
            <v>20</v>
          </cell>
          <cell r="G717">
            <v>767</v>
          </cell>
          <cell r="H717">
            <v>300</v>
          </cell>
          <cell r="I717" t="str">
            <v>EUR</v>
          </cell>
          <cell r="J717">
            <v>0</v>
          </cell>
          <cell r="K717">
            <v>1067</v>
          </cell>
          <cell r="L717" t="str">
            <v>23</v>
          </cell>
          <cell r="M717">
            <v>45382</v>
          </cell>
          <cell r="N717">
            <v>1</v>
          </cell>
          <cell r="O717" t="str">
            <v>Maersk</v>
          </cell>
          <cell r="P717" t="str">
            <v xml:space="preserve">4 CD </v>
          </cell>
          <cell r="Q717" t="str">
            <v>10 CD</v>
          </cell>
        </row>
        <row r="718">
          <cell r="A718" t="str">
            <v>STS_Maersk</v>
          </cell>
          <cell r="B718" t="str">
            <v>AbidjanAmsterdam40</v>
          </cell>
          <cell r="C718" t="str">
            <v>IVC</v>
          </cell>
          <cell r="D718" t="str">
            <v>Abidjan</v>
          </cell>
          <cell r="E718" t="str">
            <v>Amsterdam</v>
          </cell>
          <cell r="F718">
            <v>40</v>
          </cell>
          <cell r="G718">
            <v>947</v>
          </cell>
          <cell r="H718">
            <v>300</v>
          </cell>
          <cell r="I718" t="str">
            <v>EUR</v>
          </cell>
          <cell r="J718">
            <v>0</v>
          </cell>
          <cell r="K718">
            <v>1247</v>
          </cell>
          <cell r="L718" t="str">
            <v>24</v>
          </cell>
          <cell r="M718">
            <v>45382</v>
          </cell>
          <cell r="N718">
            <v>1</v>
          </cell>
          <cell r="O718" t="str">
            <v>Maersk</v>
          </cell>
          <cell r="P718" t="str">
            <v xml:space="preserve">4 CD </v>
          </cell>
          <cell r="Q718" t="str">
            <v>10 CD</v>
          </cell>
        </row>
        <row r="719">
          <cell r="A719" t="str">
            <v>STS_Maersk</v>
          </cell>
          <cell r="B719" t="str">
            <v>ApapaAmsterdam40</v>
          </cell>
          <cell r="C719" t="str">
            <v>NIG</v>
          </cell>
          <cell r="D719" t="str">
            <v>Apapa</v>
          </cell>
          <cell r="E719" t="str">
            <v>Amsterdam</v>
          </cell>
          <cell r="F719">
            <v>40</v>
          </cell>
          <cell r="G719">
            <v>1177</v>
          </cell>
          <cell r="H719">
            <v>300</v>
          </cell>
          <cell r="I719" t="str">
            <v>EUR</v>
          </cell>
          <cell r="J719">
            <v>0</v>
          </cell>
          <cell r="K719">
            <v>1477</v>
          </cell>
          <cell r="L719" t="str">
            <v>26</v>
          </cell>
          <cell r="M719">
            <v>45382</v>
          </cell>
          <cell r="N719">
            <v>1</v>
          </cell>
          <cell r="O719" t="str">
            <v>Maersk</v>
          </cell>
          <cell r="P719" t="str">
            <v xml:space="preserve">4 CD </v>
          </cell>
          <cell r="Q719" t="str">
            <v>10 CD</v>
          </cell>
        </row>
        <row r="720">
          <cell r="A720" t="str">
            <v>STS_Maersk</v>
          </cell>
          <cell r="B720" t="str">
            <v>ConakryAmsterdam40</v>
          </cell>
          <cell r="C720" t="str">
            <v>GUI</v>
          </cell>
          <cell r="D720" t="str">
            <v>Conakry</v>
          </cell>
          <cell r="E720" t="str">
            <v>Amsterdam</v>
          </cell>
          <cell r="F720">
            <v>40</v>
          </cell>
          <cell r="G720">
            <v>1297</v>
          </cell>
          <cell r="H720">
            <v>300</v>
          </cell>
          <cell r="I720" t="str">
            <v>EUR</v>
          </cell>
          <cell r="J720">
            <v>0</v>
          </cell>
          <cell r="K720">
            <v>1597</v>
          </cell>
          <cell r="L720" t="str">
            <v>21</v>
          </cell>
          <cell r="M720">
            <v>45382</v>
          </cell>
          <cell r="N720">
            <v>1</v>
          </cell>
          <cell r="O720" t="str">
            <v>Maersk</v>
          </cell>
          <cell r="P720" t="str">
            <v xml:space="preserve">4 CD </v>
          </cell>
          <cell r="Q720" t="str">
            <v>10 CD</v>
          </cell>
        </row>
        <row r="721">
          <cell r="A721" t="str">
            <v>STS_Maersk</v>
          </cell>
          <cell r="B721" t="str">
            <v>DoualaAmsterdam40</v>
          </cell>
          <cell r="C721" t="str">
            <v>CAM</v>
          </cell>
          <cell r="D721" t="str">
            <v>Douala</v>
          </cell>
          <cell r="E721" t="str">
            <v>Amsterdam</v>
          </cell>
          <cell r="F721">
            <v>40</v>
          </cell>
          <cell r="G721">
            <v>1022</v>
          </cell>
          <cell r="H721">
            <v>300</v>
          </cell>
          <cell r="I721" t="str">
            <v>EUR</v>
          </cell>
          <cell r="J721">
            <v>0</v>
          </cell>
          <cell r="K721">
            <v>1322</v>
          </cell>
          <cell r="L721" t="str">
            <v>21</v>
          </cell>
          <cell r="M721">
            <v>45382</v>
          </cell>
          <cell r="N721">
            <v>1</v>
          </cell>
          <cell r="O721" t="str">
            <v>Maersk</v>
          </cell>
          <cell r="P721" t="str">
            <v xml:space="preserve">4 CD </v>
          </cell>
          <cell r="Q721" t="str">
            <v>10 CD</v>
          </cell>
        </row>
        <row r="722">
          <cell r="A722" t="str">
            <v>STS_Maersk</v>
          </cell>
          <cell r="B722" t="str">
            <v>MonroviaAmsterdam40</v>
          </cell>
          <cell r="C722" t="str">
            <v>LIB</v>
          </cell>
          <cell r="D722" t="str">
            <v>Monrovia</v>
          </cell>
          <cell r="E722" t="str">
            <v>Amsterdam</v>
          </cell>
          <cell r="F722">
            <v>40</v>
          </cell>
          <cell r="G722">
            <v>1247</v>
          </cell>
          <cell r="H722">
            <v>300</v>
          </cell>
          <cell r="I722" t="str">
            <v>EUR</v>
          </cell>
          <cell r="J722">
            <v>0</v>
          </cell>
          <cell r="K722">
            <v>1547</v>
          </cell>
          <cell r="L722" t="str">
            <v>34</v>
          </cell>
          <cell r="M722">
            <v>45382</v>
          </cell>
          <cell r="N722">
            <v>1</v>
          </cell>
          <cell r="O722" t="str">
            <v>Maersk</v>
          </cell>
          <cell r="P722" t="str">
            <v xml:space="preserve">4 CD </v>
          </cell>
          <cell r="Q722" t="str">
            <v>10 CD</v>
          </cell>
        </row>
        <row r="723">
          <cell r="A723" t="str">
            <v>STS_Maersk</v>
          </cell>
          <cell r="B723" t="str">
            <v>San PedroAmsterdam40</v>
          </cell>
          <cell r="C723" t="str">
            <v>IVC</v>
          </cell>
          <cell r="D723" t="str">
            <v>San Pedro</v>
          </cell>
          <cell r="E723" t="str">
            <v>Amsterdam</v>
          </cell>
          <cell r="F723">
            <v>40</v>
          </cell>
          <cell r="G723">
            <v>1247</v>
          </cell>
          <cell r="H723">
            <v>300</v>
          </cell>
          <cell r="I723" t="str">
            <v>EUR</v>
          </cell>
          <cell r="J723">
            <v>0</v>
          </cell>
          <cell r="K723">
            <v>1547</v>
          </cell>
          <cell r="L723" t="str">
            <v>29</v>
          </cell>
          <cell r="M723">
            <v>45382</v>
          </cell>
          <cell r="N723">
            <v>1</v>
          </cell>
          <cell r="O723" t="str">
            <v>Maersk</v>
          </cell>
          <cell r="P723" t="str">
            <v xml:space="preserve">4 CD </v>
          </cell>
          <cell r="Q723" t="str">
            <v>10 CD</v>
          </cell>
        </row>
        <row r="724">
          <cell r="A724" t="str">
            <v>STS_Maersk</v>
          </cell>
          <cell r="B724" t="str">
            <v>AbidjanAntwerp20</v>
          </cell>
          <cell r="C724" t="str">
            <v>IVC</v>
          </cell>
          <cell r="D724" t="str">
            <v>Abidjan</v>
          </cell>
          <cell r="E724" t="str">
            <v>Antwerp</v>
          </cell>
          <cell r="F724">
            <v>20</v>
          </cell>
          <cell r="G724">
            <v>927</v>
          </cell>
          <cell r="H724">
            <v>300</v>
          </cell>
          <cell r="I724" t="str">
            <v>EUR</v>
          </cell>
          <cell r="J724">
            <v>0</v>
          </cell>
          <cell r="K724">
            <v>1227</v>
          </cell>
          <cell r="L724" t="str">
            <v>27</v>
          </cell>
          <cell r="M724">
            <v>45382</v>
          </cell>
          <cell r="N724">
            <v>1</v>
          </cell>
          <cell r="O724" t="str">
            <v>Maersk</v>
          </cell>
          <cell r="P724" t="str">
            <v>5 CD</v>
          </cell>
          <cell r="Q724" t="str">
            <v>10 CD</v>
          </cell>
        </row>
        <row r="725">
          <cell r="A725" t="str">
            <v>STS_Maersk</v>
          </cell>
          <cell r="B725" t="str">
            <v>AbidjanAntwerp20</v>
          </cell>
          <cell r="C725" t="str">
            <v>IVC</v>
          </cell>
          <cell r="D725" t="str">
            <v>Abidjan</v>
          </cell>
          <cell r="E725" t="str">
            <v>Antwerp</v>
          </cell>
          <cell r="F725">
            <v>20</v>
          </cell>
          <cell r="G725">
            <v>547</v>
          </cell>
          <cell r="H725">
            <v>300</v>
          </cell>
          <cell r="I725" t="str">
            <v>EUR</v>
          </cell>
          <cell r="J725">
            <v>0</v>
          </cell>
          <cell r="K725">
            <v>847</v>
          </cell>
          <cell r="L725" t="str">
            <v>27</v>
          </cell>
          <cell r="M725">
            <v>45382</v>
          </cell>
          <cell r="N725">
            <v>1</v>
          </cell>
          <cell r="O725" t="str">
            <v>Maersk</v>
          </cell>
          <cell r="P725" t="str">
            <v>5 CD</v>
          </cell>
          <cell r="Q725" t="str">
            <v>10 CD</v>
          </cell>
        </row>
        <row r="726">
          <cell r="A726" t="str">
            <v>STS_Maersk</v>
          </cell>
          <cell r="B726" t="str">
            <v>ApapaAntwerp20</v>
          </cell>
          <cell r="C726" t="str">
            <v>NIG</v>
          </cell>
          <cell r="D726" t="str">
            <v>Apapa</v>
          </cell>
          <cell r="E726" t="str">
            <v>Antwerp</v>
          </cell>
          <cell r="F726">
            <v>20</v>
          </cell>
          <cell r="G726">
            <v>577</v>
          </cell>
          <cell r="H726">
            <v>300</v>
          </cell>
          <cell r="I726" t="str">
            <v>EUR</v>
          </cell>
          <cell r="J726">
            <v>0</v>
          </cell>
          <cell r="K726">
            <v>877</v>
          </cell>
          <cell r="L726" t="str">
            <v>32</v>
          </cell>
          <cell r="M726">
            <v>45382</v>
          </cell>
          <cell r="N726">
            <v>1</v>
          </cell>
          <cell r="O726" t="str">
            <v>Maersk</v>
          </cell>
          <cell r="P726" t="str">
            <v>5 CD</v>
          </cell>
          <cell r="Q726" t="str">
            <v>10 CD</v>
          </cell>
        </row>
        <row r="727">
          <cell r="A727" t="str">
            <v>STS_Maersk</v>
          </cell>
          <cell r="B727" t="str">
            <v>ConakryAntwerp20</v>
          </cell>
          <cell r="C727" t="str">
            <v>GUI</v>
          </cell>
          <cell r="D727" t="str">
            <v>Conakry</v>
          </cell>
          <cell r="E727" t="str">
            <v>Antwerp</v>
          </cell>
          <cell r="F727">
            <v>20</v>
          </cell>
          <cell r="G727">
            <v>577</v>
          </cell>
          <cell r="H727">
            <v>300</v>
          </cell>
          <cell r="I727" t="str">
            <v>EUR</v>
          </cell>
          <cell r="J727">
            <v>0</v>
          </cell>
          <cell r="K727">
            <v>877</v>
          </cell>
          <cell r="L727" t="str">
            <v>24</v>
          </cell>
          <cell r="M727">
            <v>45382</v>
          </cell>
          <cell r="N727">
            <v>1</v>
          </cell>
          <cell r="O727" t="str">
            <v>Maersk</v>
          </cell>
          <cell r="P727" t="str">
            <v>5 CD</v>
          </cell>
          <cell r="Q727" t="str">
            <v>10 CD</v>
          </cell>
        </row>
        <row r="728">
          <cell r="A728" t="str">
            <v>STS_Maersk</v>
          </cell>
          <cell r="B728" t="str">
            <v>DoualaAntwerp20</v>
          </cell>
          <cell r="C728" t="str">
            <v>CAM</v>
          </cell>
          <cell r="D728" t="str">
            <v>Douala</v>
          </cell>
          <cell r="E728" t="str">
            <v>Antwerp</v>
          </cell>
          <cell r="F728">
            <v>20</v>
          </cell>
          <cell r="G728">
            <v>527</v>
          </cell>
          <cell r="H728">
            <v>300</v>
          </cell>
          <cell r="I728" t="str">
            <v>EUR</v>
          </cell>
          <cell r="J728">
            <v>0</v>
          </cell>
          <cell r="K728">
            <v>827</v>
          </cell>
          <cell r="L728" t="str">
            <v>30</v>
          </cell>
          <cell r="M728">
            <v>45382</v>
          </cell>
          <cell r="N728">
            <v>1</v>
          </cell>
          <cell r="O728" t="str">
            <v>Maersk</v>
          </cell>
          <cell r="P728" t="str">
            <v>5 CD</v>
          </cell>
          <cell r="Q728" t="str">
            <v>10 CD</v>
          </cell>
        </row>
        <row r="729">
          <cell r="A729" t="str">
            <v>STS_Maersk</v>
          </cell>
          <cell r="B729" t="str">
            <v>TakoradiAntwerp20</v>
          </cell>
          <cell r="C729" t="str">
            <v>GHA</v>
          </cell>
          <cell r="D729" t="str">
            <v>Takoradi</v>
          </cell>
          <cell r="E729" t="str">
            <v>Antwerp</v>
          </cell>
          <cell r="F729">
            <v>20</v>
          </cell>
          <cell r="G729">
            <v>1527</v>
          </cell>
          <cell r="H729" t="str">
            <v>not included</v>
          </cell>
          <cell r="I729" t="str">
            <v>EUR</v>
          </cell>
          <cell r="J729">
            <v>0</v>
          </cell>
          <cell r="K729">
            <v>1527</v>
          </cell>
          <cell r="L729" t="str">
            <v>28</v>
          </cell>
          <cell r="M729">
            <v>45382</v>
          </cell>
          <cell r="N729">
            <v>0</v>
          </cell>
          <cell r="O729" t="str">
            <v>Maersk</v>
          </cell>
          <cell r="P729" t="str">
            <v>5 CD</v>
          </cell>
          <cell r="Q729" t="str">
            <v>10 CD</v>
          </cell>
        </row>
        <row r="730">
          <cell r="A730" t="str">
            <v>STS_Grimaldi</v>
          </cell>
          <cell r="B730" t="str">
            <v>AbidjanAntwerp40</v>
          </cell>
          <cell r="C730" t="str">
            <v>IVC</v>
          </cell>
          <cell r="D730" t="str">
            <v>Abidjan</v>
          </cell>
          <cell r="E730" t="str">
            <v>Antwerp</v>
          </cell>
          <cell r="F730">
            <v>40</v>
          </cell>
          <cell r="G730">
            <v>1025</v>
          </cell>
          <cell r="H730" t="str">
            <v>not included</v>
          </cell>
          <cell r="I730" t="str">
            <v>EUR</v>
          </cell>
          <cell r="J730">
            <v>0</v>
          </cell>
          <cell r="K730">
            <v>1025</v>
          </cell>
          <cell r="L730" t="str">
            <v>14</v>
          </cell>
          <cell r="M730">
            <v>45382</v>
          </cell>
          <cell r="N730">
            <v>0</v>
          </cell>
          <cell r="O730" t="str">
            <v>Grimaldi</v>
          </cell>
          <cell r="P730" t="str">
            <v>21 CD combined</v>
          </cell>
          <cell r="Q730" t="str">
            <v>10 CD free storage</v>
          </cell>
        </row>
        <row r="731">
          <cell r="A731" t="str">
            <v>STS_Grimaldi</v>
          </cell>
          <cell r="B731" t="str">
            <v>DoualaAmsterdam20</v>
          </cell>
          <cell r="C731" t="str">
            <v>CAM</v>
          </cell>
          <cell r="D731" t="str">
            <v>Douala</v>
          </cell>
          <cell r="E731" t="str">
            <v>Amsterdam</v>
          </cell>
          <cell r="F731">
            <v>20</v>
          </cell>
          <cell r="G731">
            <v>900</v>
          </cell>
          <cell r="H731">
            <v>135</v>
          </cell>
          <cell r="I731" t="str">
            <v>EUR</v>
          </cell>
          <cell r="J731">
            <v>0</v>
          </cell>
          <cell r="K731">
            <v>1035</v>
          </cell>
          <cell r="L731" t="str">
            <v>13</v>
          </cell>
          <cell r="M731">
            <v>45382</v>
          </cell>
          <cell r="N731">
            <v>1</v>
          </cell>
          <cell r="O731" t="str">
            <v>Grimaldi</v>
          </cell>
          <cell r="P731" t="str">
            <v>21 CD combined</v>
          </cell>
          <cell r="Q731" t="str">
            <v>free storage 14 CD</v>
          </cell>
        </row>
        <row r="732">
          <cell r="A732" t="str">
            <v>STS_Grimaldi</v>
          </cell>
          <cell r="B732" t="str">
            <v>DoualaAmsterdam40</v>
          </cell>
          <cell r="C732" t="str">
            <v>CAM</v>
          </cell>
          <cell r="D732" t="str">
            <v>Douala</v>
          </cell>
          <cell r="E732" t="str">
            <v>Amsterdam</v>
          </cell>
          <cell r="F732">
            <v>40</v>
          </cell>
          <cell r="G732">
            <v>1270</v>
          </cell>
          <cell r="H732" t="str">
            <v>not included</v>
          </cell>
          <cell r="I732" t="str">
            <v>EUR</v>
          </cell>
          <cell r="J732">
            <v>0</v>
          </cell>
          <cell r="K732">
            <v>1270</v>
          </cell>
          <cell r="L732" t="str">
            <v>13</v>
          </cell>
          <cell r="M732">
            <v>45382</v>
          </cell>
          <cell r="N732">
            <v>0</v>
          </cell>
          <cell r="O732" t="str">
            <v>Grimaldi</v>
          </cell>
          <cell r="P732" t="str">
            <v>21 CD combined</v>
          </cell>
          <cell r="Q732" t="str">
            <v>free storage 14 CD</v>
          </cell>
        </row>
        <row r="733">
          <cell r="A733" t="str">
            <v>STS_Grimaldi</v>
          </cell>
          <cell r="B733" t="str">
            <v>DoualaAntwerp20</v>
          </cell>
          <cell r="C733" t="str">
            <v>CAM</v>
          </cell>
          <cell r="D733" t="str">
            <v>Douala</v>
          </cell>
          <cell r="E733" t="str">
            <v>Antwerp</v>
          </cell>
          <cell r="F733">
            <v>20</v>
          </cell>
          <cell r="G733">
            <v>875</v>
          </cell>
          <cell r="H733">
            <v>135</v>
          </cell>
          <cell r="I733" t="str">
            <v>EUR</v>
          </cell>
          <cell r="J733">
            <v>0</v>
          </cell>
          <cell r="K733">
            <v>1010</v>
          </cell>
          <cell r="L733" t="str">
            <v>14</v>
          </cell>
          <cell r="M733">
            <v>45382</v>
          </cell>
          <cell r="N733">
            <v>1</v>
          </cell>
          <cell r="O733" t="str">
            <v>Grimaldi</v>
          </cell>
          <cell r="P733" t="str">
            <v>21 CD combined</v>
          </cell>
          <cell r="Q733" t="str">
            <v>10 CD free storage</v>
          </cell>
        </row>
        <row r="734">
          <cell r="A734" t="str">
            <v>STS_Grimaldi</v>
          </cell>
          <cell r="B734" t="str">
            <v>DoualaAntwerp40</v>
          </cell>
          <cell r="C734" t="str">
            <v>CAM</v>
          </cell>
          <cell r="D734" t="str">
            <v>Douala</v>
          </cell>
          <cell r="E734" t="str">
            <v>Antwerp</v>
          </cell>
          <cell r="F734">
            <v>40</v>
          </cell>
          <cell r="G734">
            <v>1235</v>
          </cell>
          <cell r="H734" t="str">
            <v>not included</v>
          </cell>
          <cell r="I734" t="str">
            <v>EUR</v>
          </cell>
          <cell r="J734">
            <v>0</v>
          </cell>
          <cell r="K734">
            <v>1235</v>
          </cell>
          <cell r="L734" t="str">
            <v>14</v>
          </cell>
          <cell r="M734">
            <v>45382</v>
          </cell>
          <cell r="N734">
            <v>0</v>
          </cell>
          <cell r="O734" t="str">
            <v>Grimaldi</v>
          </cell>
          <cell r="P734" t="str">
            <v>21 CD combined</v>
          </cell>
          <cell r="Q734" t="str">
            <v>10 CD free storage</v>
          </cell>
        </row>
        <row r="735">
          <cell r="A735" t="str">
            <v>STS_Grimaldi</v>
          </cell>
          <cell r="B735" t="str">
            <v>DoualaHamburg20</v>
          </cell>
          <cell r="C735" t="str">
            <v>CAM</v>
          </cell>
          <cell r="D735" t="str">
            <v>Douala</v>
          </cell>
          <cell r="E735" t="str">
            <v>Hamburg</v>
          </cell>
          <cell r="F735">
            <v>20</v>
          </cell>
          <cell r="G735">
            <v>900</v>
          </cell>
          <cell r="H735">
            <v>135</v>
          </cell>
          <cell r="I735" t="str">
            <v>EUR</v>
          </cell>
          <cell r="J735">
            <v>0</v>
          </cell>
          <cell r="K735">
            <v>1035</v>
          </cell>
          <cell r="L735" t="str">
            <v>27</v>
          </cell>
          <cell r="M735">
            <v>45382</v>
          </cell>
          <cell r="N735">
            <v>1</v>
          </cell>
          <cell r="O735" t="str">
            <v>Grimaldi</v>
          </cell>
          <cell r="P735" t="str">
            <v>21 CD combined</v>
          </cell>
          <cell r="Q735" t="str">
            <v>3 CD free storage</v>
          </cell>
        </row>
        <row r="736">
          <cell r="A736" t="str">
            <v>STS_Grimaldi</v>
          </cell>
          <cell r="B736" t="str">
            <v>DoualaHamburg40</v>
          </cell>
          <cell r="C736" t="str">
            <v>CAM</v>
          </cell>
          <cell r="D736" t="str">
            <v>Douala</v>
          </cell>
          <cell r="E736" t="str">
            <v>Hamburg</v>
          </cell>
          <cell r="F736">
            <v>40</v>
          </cell>
          <cell r="G736">
            <v>1270</v>
          </cell>
          <cell r="H736" t="str">
            <v>not included</v>
          </cell>
          <cell r="I736" t="str">
            <v>EUR</v>
          </cell>
          <cell r="J736">
            <v>0</v>
          </cell>
          <cell r="K736">
            <v>1270</v>
          </cell>
          <cell r="L736" t="str">
            <v>27</v>
          </cell>
          <cell r="M736">
            <v>45382</v>
          </cell>
          <cell r="N736">
            <v>0</v>
          </cell>
          <cell r="O736" t="str">
            <v>Grimaldi</v>
          </cell>
          <cell r="P736" t="str">
            <v>21 CD combined</v>
          </cell>
          <cell r="Q736" t="str">
            <v>3 CD free storage</v>
          </cell>
        </row>
        <row r="737">
          <cell r="A737" t="str">
            <v>STS_Grimaldi</v>
          </cell>
          <cell r="B737" t="str">
            <v>ApapaAmsterdam20</v>
          </cell>
          <cell r="C737" t="str">
            <v>NIG</v>
          </cell>
          <cell r="D737" t="str">
            <v>Apapa</v>
          </cell>
          <cell r="E737" t="str">
            <v>Amsterdam</v>
          </cell>
          <cell r="F737">
            <v>20</v>
          </cell>
          <cell r="G737">
            <v>825</v>
          </cell>
          <cell r="H737">
            <v>135</v>
          </cell>
          <cell r="I737" t="str">
            <v>EUR</v>
          </cell>
          <cell r="J737">
            <v>0</v>
          </cell>
          <cell r="K737">
            <v>960</v>
          </cell>
          <cell r="L737" t="str">
            <v>20</v>
          </cell>
          <cell r="M737">
            <v>45382</v>
          </cell>
          <cell r="N737">
            <v>1</v>
          </cell>
          <cell r="O737" t="str">
            <v>Grimaldi</v>
          </cell>
          <cell r="P737" t="str">
            <v>21 CD combined</v>
          </cell>
          <cell r="Q737" t="str">
            <v>free storage 14 CD</v>
          </cell>
        </row>
        <row r="738">
          <cell r="A738" t="str">
            <v>STS_Grimaldi</v>
          </cell>
          <cell r="B738" t="str">
            <v>ApapaAmsterdam40</v>
          </cell>
          <cell r="C738" t="str">
            <v>NIG</v>
          </cell>
          <cell r="D738" t="str">
            <v>Apapa</v>
          </cell>
          <cell r="E738" t="str">
            <v>Amsterdam</v>
          </cell>
          <cell r="F738">
            <v>40</v>
          </cell>
          <cell r="G738">
            <v>1185</v>
          </cell>
          <cell r="H738" t="str">
            <v>not included</v>
          </cell>
          <cell r="I738" t="str">
            <v>EUR</v>
          </cell>
          <cell r="J738">
            <v>0</v>
          </cell>
          <cell r="K738">
            <v>1185</v>
          </cell>
          <cell r="L738" t="str">
            <v>20</v>
          </cell>
          <cell r="M738">
            <v>45382</v>
          </cell>
          <cell r="N738">
            <v>0</v>
          </cell>
          <cell r="O738" t="str">
            <v>Grimaldi</v>
          </cell>
          <cell r="P738" t="str">
            <v>21 CD combined</v>
          </cell>
          <cell r="Q738" t="str">
            <v>free storage 14 CD</v>
          </cell>
        </row>
        <row r="739">
          <cell r="A739" t="str">
            <v>STS_Grimaldi</v>
          </cell>
          <cell r="B739" t="str">
            <v>ApapaAntwerp20</v>
          </cell>
          <cell r="C739" t="str">
            <v>NIG</v>
          </cell>
          <cell r="D739" t="str">
            <v>Apapa</v>
          </cell>
          <cell r="E739" t="str">
            <v>Antwerp</v>
          </cell>
          <cell r="F739">
            <v>20</v>
          </cell>
          <cell r="G739">
            <v>825</v>
          </cell>
          <cell r="H739">
            <v>135</v>
          </cell>
          <cell r="I739" t="str">
            <v>EUR</v>
          </cell>
          <cell r="J739">
            <v>0</v>
          </cell>
          <cell r="K739">
            <v>960</v>
          </cell>
          <cell r="L739" t="str">
            <v>18</v>
          </cell>
          <cell r="M739">
            <v>45382</v>
          </cell>
          <cell r="N739">
            <v>1</v>
          </cell>
          <cell r="O739" t="str">
            <v>Grimaldi</v>
          </cell>
          <cell r="P739" t="str">
            <v>21 CD combined</v>
          </cell>
          <cell r="Q739" t="str">
            <v>10 CD free storage</v>
          </cell>
        </row>
        <row r="740">
          <cell r="A740" t="str">
            <v>STS_Grimaldi</v>
          </cell>
          <cell r="B740" t="str">
            <v>ApapaAntwerp40</v>
          </cell>
          <cell r="C740" t="str">
            <v>NIG</v>
          </cell>
          <cell r="D740" t="str">
            <v>Apapa</v>
          </cell>
          <cell r="E740" t="str">
            <v>Antwerp</v>
          </cell>
          <cell r="F740">
            <v>40</v>
          </cell>
          <cell r="G740">
            <v>1185</v>
          </cell>
          <cell r="H740" t="str">
            <v>not included</v>
          </cell>
          <cell r="I740" t="str">
            <v>EUR</v>
          </cell>
          <cell r="J740">
            <v>0</v>
          </cell>
          <cell r="K740">
            <v>1185</v>
          </cell>
          <cell r="L740" t="str">
            <v>18</v>
          </cell>
          <cell r="M740">
            <v>45382</v>
          </cell>
          <cell r="N740">
            <v>0</v>
          </cell>
          <cell r="O740" t="str">
            <v>Grimaldi</v>
          </cell>
          <cell r="P740" t="str">
            <v>21 CD combined</v>
          </cell>
          <cell r="Q740" t="str">
            <v>10 CD free storage</v>
          </cell>
        </row>
        <row r="741">
          <cell r="A741" t="str">
            <v>STS_Grimaldi</v>
          </cell>
          <cell r="B741" t="str">
            <v>ApapaBarcelona20</v>
          </cell>
          <cell r="C741" t="str">
            <v>NIG</v>
          </cell>
          <cell r="D741" t="str">
            <v>Apapa</v>
          </cell>
          <cell r="E741" t="str">
            <v>Barcelona</v>
          </cell>
          <cell r="F741">
            <v>20</v>
          </cell>
          <cell r="G741">
            <v>875</v>
          </cell>
          <cell r="H741">
            <v>135</v>
          </cell>
          <cell r="I741" t="str">
            <v>EUR</v>
          </cell>
          <cell r="J741">
            <v>0</v>
          </cell>
          <cell r="K741">
            <v>1010</v>
          </cell>
          <cell r="L741" t="str">
            <v>25</v>
          </cell>
          <cell r="M741">
            <v>45382</v>
          </cell>
          <cell r="N741">
            <v>1</v>
          </cell>
          <cell r="O741" t="str">
            <v>Grimaldi</v>
          </cell>
          <cell r="P741" t="str">
            <v>21 CD combined</v>
          </cell>
          <cell r="Q741"/>
        </row>
        <row r="742">
          <cell r="A742" t="str">
            <v>STS_Grimaldi</v>
          </cell>
          <cell r="B742" t="str">
            <v>ApapaBarcelona40</v>
          </cell>
          <cell r="C742" t="str">
            <v>NIG</v>
          </cell>
          <cell r="D742" t="str">
            <v>Apapa</v>
          </cell>
          <cell r="E742" t="str">
            <v>Barcelona</v>
          </cell>
          <cell r="F742">
            <v>40</v>
          </cell>
          <cell r="G742">
            <v>1235</v>
          </cell>
          <cell r="H742" t="str">
            <v>not included</v>
          </cell>
          <cell r="I742" t="str">
            <v>EUR</v>
          </cell>
          <cell r="J742">
            <v>0</v>
          </cell>
          <cell r="K742">
            <v>1235</v>
          </cell>
          <cell r="L742" t="str">
            <v>25</v>
          </cell>
          <cell r="M742">
            <v>45382</v>
          </cell>
          <cell r="N742">
            <v>0</v>
          </cell>
          <cell r="O742" t="str">
            <v>Grimaldi</v>
          </cell>
          <cell r="P742" t="str">
            <v>21 CD combined</v>
          </cell>
          <cell r="Q742"/>
        </row>
        <row r="743">
          <cell r="A743" t="str">
            <v>STS_Grimaldi</v>
          </cell>
          <cell r="B743" t="str">
            <v>ApapaValencia20</v>
          </cell>
          <cell r="C743" t="str">
            <v>NIG</v>
          </cell>
          <cell r="D743" t="str">
            <v>Apapa</v>
          </cell>
          <cell r="E743" t="str">
            <v>Valencia</v>
          </cell>
          <cell r="F743">
            <v>20</v>
          </cell>
          <cell r="G743">
            <v>825</v>
          </cell>
          <cell r="H743">
            <v>135</v>
          </cell>
          <cell r="I743" t="str">
            <v>EUR</v>
          </cell>
          <cell r="J743">
            <v>0</v>
          </cell>
          <cell r="K743">
            <v>960</v>
          </cell>
          <cell r="L743" t="str">
            <v>25</v>
          </cell>
          <cell r="M743">
            <v>45382</v>
          </cell>
          <cell r="N743">
            <v>1</v>
          </cell>
          <cell r="O743" t="str">
            <v>Grimaldi</v>
          </cell>
          <cell r="P743" t="str">
            <v>21 CD combined</v>
          </cell>
          <cell r="Q743"/>
        </row>
        <row r="744">
          <cell r="A744" t="str">
            <v>STS_Grimaldi</v>
          </cell>
          <cell r="B744" t="str">
            <v>ApapaValencia40</v>
          </cell>
          <cell r="C744" t="str">
            <v>NIG</v>
          </cell>
          <cell r="D744" t="str">
            <v>Apapa</v>
          </cell>
          <cell r="E744" t="str">
            <v>Valencia</v>
          </cell>
          <cell r="F744">
            <v>40</v>
          </cell>
          <cell r="G744">
            <v>1185</v>
          </cell>
          <cell r="H744" t="str">
            <v>not included</v>
          </cell>
          <cell r="I744" t="str">
            <v>EUR</v>
          </cell>
          <cell r="J744">
            <v>0</v>
          </cell>
          <cell r="K744">
            <v>1185</v>
          </cell>
          <cell r="L744" t="str">
            <v>25</v>
          </cell>
          <cell r="M744">
            <v>45382</v>
          </cell>
          <cell r="N744">
            <v>0</v>
          </cell>
          <cell r="O744" t="str">
            <v>Grimaldi</v>
          </cell>
          <cell r="P744" t="str">
            <v>21 CD combined</v>
          </cell>
          <cell r="Q744"/>
        </row>
        <row r="745">
          <cell r="A745" t="str">
            <v>STS_Grimaldi</v>
          </cell>
          <cell r="B745" t="str">
            <v>ApapaGenoa20</v>
          </cell>
          <cell r="C745" t="str">
            <v>NIG</v>
          </cell>
          <cell r="D745" t="str">
            <v>Apapa</v>
          </cell>
          <cell r="E745" t="str">
            <v>Genoa</v>
          </cell>
          <cell r="F745">
            <v>20</v>
          </cell>
          <cell r="G745">
            <v>825</v>
          </cell>
          <cell r="H745">
            <v>135</v>
          </cell>
          <cell r="I745" t="str">
            <v>EUR</v>
          </cell>
          <cell r="J745">
            <v>0</v>
          </cell>
          <cell r="K745">
            <v>960</v>
          </cell>
          <cell r="L745" t="str">
            <v>25</v>
          </cell>
          <cell r="M745">
            <v>45382</v>
          </cell>
          <cell r="N745">
            <v>1</v>
          </cell>
          <cell r="O745" t="str">
            <v>Grimaldi</v>
          </cell>
          <cell r="P745" t="str">
            <v>21 CD combined</v>
          </cell>
          <cell r="Q745"/>
        </row>
        <row r="746">
          <cell r="A746" t="str">
            <v>STS_Grimaldi</v>
          </cell>
          <cell r="B746" t="str">
            <v>ApapaGenoa40</v>
          </cell>
          <cell r="C746" t="str">
            <v>NIG</v>
          </cell>
          <cell r="D746" t="str">
            <v>Apapa</v>
          </cell>
          <cell r="E746" t="str">
            <v>Genoa</v>
          </cell>
          <cell r="F746">
            <v>40</v>
          </cell>
          <cell r="G746">
            <v>1185</v>
          </cell>
          <cell r="H746" t="str">
            <v>not included</v>
          </cell>
          <cell r="I746" t="str">
            <v>EUR</v>
          </cell>
          <cell r="J746">
            <v>0</v>
          </cell>
          <cell r="K746">
            <v>1185</v>
          </cell>
          <cell r="L746" t="str">
            <v>25</v>
          </cell>
          <cell r="M746">
            <v>45382</v>
          </cell>
          <cell r="N746">
            <v>0</v>
          </cell>
          <cell r="O746" t="str">
            <v>Grimaldi</v>
          </cell>
          <cell r="P746" t="str">
            <v>21 CD combined</v>
          </cell>
          <cell r="Q746"/>
        </row>
        <row r="747">
          <cell r="A747" t="str">
            <v>STS_Grimaldi</v>
          </cell>
          <cell r="B747" t="str">
            <v>ApapaLivorno20</v>
          </cell>
          <cell r="C747" t="str">
            <v>NIG</v>
          </cell>
          <cell r="D747" t="str">
            <v>Apapa</v>
          </cell>
          <cell r="E747" t="str">
            <v>Livorno</v>
          </cell>
          <cell r="F747">
            <v>20</v>
          </cell>
          <cell r="G747">
            <v>825</v>
          </cell>
          <cell r="H747">
            <v>135</v>
          </cell>
          <cell r="I747" t="str">
            <v>EUR</v>
          </cell>
          <cell r="J747">
            <v>0</v>
          </cell>
          <cell r="K747">
            <v>960</v>
          </cell>
          <cell r="L747" t="str">
            <v>25</v>
          </cell>
          <cell r="M747">
            <v>45382</v>
          </cell>
          <cell r="N747">
            <v>1</v>
          </cell>
          <cell r="O747" t="str">
            <v>Grimaldi</v>
          </cell>
          <cell r="P747" t="str">
            <v>21 CD combined</v>
          </cell>
          <cell r="Q747"/>
        </row>
        <row r="748">
          <cell r="A748" t="str">
            <v>STS_Grimaldi</v>
          </cell>
          <cell r="B748" t="str">
            <v>AbidjanValencia20</v>
          </cell>
          <cell r="C748" t="str">
            <v>IVC</v>
          </cell>
          <cell r="D748" t="str">
            <v>Abidjan</v>
          </cell>
          <cell r="E748" t="str">
            <v>Valencia</v>
          </cell>
          <cell r="F748">
            <v>20</v>
          </cell>
          <cell r="G748">
            <v>725</v>
          </cell>
          <cell r="H748">
            <v>135</v>
          </cell>
          <cell r="I748" t="str">
            <v>EUR</v>
          </cell>
          <cell r="J748">
            <v>0</v>
          </cell>
          <cell r="K748">
            <v>860</v>
          </cell>
          <cell r="L748" t="str">
            <v>25</v>
          </cell>
          <cell r="M748">
            <v>45382</v>
          </cell>
          <cell r="N748">
            <v>1</v>
          </cell>
          <cell r="O748" t="str">
            <v>Grimaldi</v>
          </cell>
          <cell r="P748" t="str">
            <v>21 CD combined</v>
          </cell>
          <cell r="Q748"/>
        </row>
        <row r="749">
          <cell r="A749" t="str">
            <v>STS_Grimaldi</v>
          </cell>
          <cell r="B749" t="str">
            <v>AbidjanValencia40</v>
          </cell>
          <cell r="C749" t="str">
            <v>IVC</v>
          </cell>
          <cell r="D749" t="str">
            <v>Abidjan</v>
          </cell>
          <cell r="E749" t="str">
            <v>Valencia</v>
          </cell>
          <cell r="F749">
            <v>40</v>
          </cell>
          <cell r="G749">
            <v>1025</v>
          </cell>
          <cell r="H749" t="str">
            <v>not included</v>
          </cell>
          <cell r="I749" t="str">
            <v>EUR</v>
          </cell>
          <cell r="J749">
            <v>0</v>
          </cell>
          <cell r="K749">
            <v>1025</v>
          </cell>
          <cell r="L749" t="str">
            <v>25</v>
          </cell>
          <cell r="M749">
            <v>45382</v>
          </cell>
          <cell r="N749">
            <v>0</v>
          </cell>
          <cell r="O749" t="str">
            <v>Grimaldi</v>
          </cell>
          <cell r="P749" t="str">
            <v>21 CD combined</v>
          </cell>
          <cell r="Q749"/>
        </row>
        <row r="750">
          <cell r="A750" t="str">
            <v>STS_Grimaldi</v>
          </cell>
          <cell r="B750" t="str">
            <v>AbidjanGenoa20</v>
          </cell>
          <cell r="C750" t="str">
            <v>IVC</v>
          </cell>
          <cell r="D750" t="str">
            <v>Abidjan</v>
          </cell>
          <cell r="E750" t="str">
            <v>Genoa</v>
          </cell>
          <cell r="F750">
            <v>20</v>
          </cell>
          <cell r="G750">
            <v>725</v>
          </cell>
          <cell r="H750">
            <v>135</v>
          </cell>
          <cell r="I750" t="str">
            <v>EUR</v>
          </cell>
          <cell r="J750">
            <v>0</v>
          </cell>
          <cell r="K750">
            <v>860</v>
          </cell>
          <cell r="L750" t="str">
            <v>25</v>
          </cell>
          <cell r="M750">
            <v>45382</v>
          </cell>
          <cell r="N750">
            <v>1</v>
          </cell>
          <cell r="O750" t="str">
            <v>Grimaldi</v>
          </cell>
          <cell r="P750" t="str">
            <v>21 CD combined</v>
          </cell>
          <cell r="Q750"/>
        </row>
        <row r="751">
          <cell r="A751" t="str">
            <v>STS_Grimaldi</v>
          </cell>
          <cell r="B751" t="str">
            <v>AbidjanGenoa40</v>
          </cell>
          <cell r="C751" t="str">
            <v>IVC</v>
          </cell>
          <cell r="D751" t="str">
            <v>Abidjan</v>
          </cell>
          <cell r="E751" t="str">
            <v>Genoa</v>
          </cell>
          <cell r="F751">
            <v>40</v>
          </cell>
          <cell r="G751">
            <v>1025</v>
          </cell>
          <cell r="H751" t="str">
            <v>not included</v>
          </cell>
          <cell r="I751" t="str">
            <v>EUR</v>
          </cell>
          <cell r="J751">
            <v>0</v>
          </cell>
          <cell r="K751">
            <v>1025</v>
          </cell>
          <cell r="L751" t="str">
            <v>25</v>
          </cell>
          <cell r="M751">
            <v>45382</v>
          </cell>
          <cell r="N751">
            <v>0</v>
          </cell>
          <cell r="O751" t="str">
            <v>Grimaldi</v>
          </cell>
          <cell r="P751" t="str">
            <v>21 CD combined</v>
          </cell>
          <cell r="Q751"/>
        </row>
        <row r="752">
          <cell r="A752" t="str">
            <v>STS_Grimaldi</v>
          </cell>
          <cell r="B752" t="str">
            <v>AbidjanLivorno20</v>
          </cell>
          <cell r="C752" t="str">
            <v>IVC</v>
          </cell>
          <cell r="D752" t="str">
            <v>Abidjan</v>
          </cell>
          <cell r="E752" t="str">
            <v>Livorno</v>
          </cell>
          <cell r="F752">
            <v>20</v>
          </cell>
          <cell r="G752">
            <v>725</v>
          </cell>
          <cell r="H752">
            <v>135</v>
          </cell>
          <cell r="I752" t="str">
            <v>EUR</v>
          </cell>
          <cell r="J752">
            <v>0</v>
          </cell>
          <cell r="K752">
            <v>860</v>
          </cell>
          <cell r="L752" t="str">
            <v>25</v>
          </cell>
          <cell r="M752">
            <v>45382</v>
          </cell>
          <cell r="N752">
            <v>1</v>
          </cell>
          <cell r="O752" t="str">
            <v>Grimaldi</v>
          </cell>
          <cell r="P752" t="str">
            <v>21 CD combined</v>
          </cell>
          <cell r="Q752"/>
        </row>
        <row r="753">
          <cell r="A753" t="str">
            <v>STS_Grimaldi</v>
          </cell>
          <cell r="B753" t="str">
            <v>AbidjanLivorno40</v>
          </cell>
          <cell r="C753" t="str">
            <v>IVC</v>
          </cell>
          <cell r="D753" t="str">
            <v>Abidjan</v>
          </cell>
          <cell r="E753" t="str">
            <v>Livorno</v>
          </cell>
          <cell r="F753">
            <v>40</v>
          </cell>
          <cell r="G753">
            <v>1025</v>
          </cell>
          <cell r="H753" t="str">
            <v>not included</v>
          </cell>
          <cell r="I753" t="str">
            <v>EUR</v>
          </cell>
          <cell r="J753">
            <v>0</v>
          </cell>
          <cell r="K753">
            <v>1025</v>
          </cell>
          <cell r="L753" t="str">
            <v>25</v>
          </cell>
          <cell r="M753">
            <v>45382</v>
          </cell>
          <cell r="N753">
            <v>0</v>
          </cell>
          <cell r="O753" t="str">
            <v>Grimaldi</v>
          </cell>
          <cell r="P753" t="str">
            <v>21 CD combined</v>
          </cell>
          <cell r="Q753"/>
        </row>
        <row r="754">
          <cell r="A754" t="str">
            <v>STS_Grimaldi</v>
          </cell>
          <cell r="B754" t="str">
            <v>ApapaHamburg20</v>
          </cell>
          <cell r="C754" t="str">
            <v>NIG</v>
          </cell>
          <cell r="D754" t="str">
            <v>Apapa</v>
          </cell>
          <cell r="E754" t="str">
            <v>Hamburg</v>
          </cell>
          <cell r="F754">
            <v>20</v>
          </cell>
          <cell r="G754">
            <v>825</v>
          </cell>
          <cell r="H754">
            <v>135</v>
          </cell>
          <cell r="I754" t="str">
            <v>EUR</v>
          </cell>
          <cell r="J754">
            <v>0</v>
          </cell>
          <cell r="K754">
            <v>960</v>
          </cell>
          <cell r="L754" t="str">
            <v>13</v>
          </cell>
          <cell r="M754">
            <v>45382</v>
          </cell>
          <cell r="N754">
            <v>1</v>
          </cell>
          <cell r="O754" t="str">
            <v>Grimaldi</v>
          </cell>
          <cell r="P754" t="str">
            <v>21 CD combined</v>
          </cell>
          <cell r="Q754" t="str">
            <v>3 CD free storage</v>
          </cell>
        </row>
        <row r="755">
          <cell r="A755" t="str">
            <v>STS_Grimaldi</v>
          </cell>
          <cell r="B755" t="str">
            <v>ApapaHamburg40</v>
          </cell>
          <cell r="C755" t="str">
            <v>NIG</v>
          </cell>
          <cell r="D755" t="str">
            <v>Apapa</v>
          </cell>
          <cell r="E755" t="str">
            <v>Hamburg</v>
          </cell>
          <cell r="F755">
            <v>40</v>
          </cell>
          <cell r="G755">
            <v>1185</v>
          </cell>
          <cell r="H755" t="str">
            <v>not included</v>
          </cell>
          <cell r="I755" t="str">
            <v>EUR</v>
          </cell>
          <cell r="J755">
            <v>0</v>
          </cell>
          <cell r="K755">
            <v>1185</v>
          </cell>
          <cell r="L755" t="str">
            <v>13</v>
          </cell>
          <cell r="M755">
            <v>45382</v>
          </cell>
          <cell r="N755">
            <v>0</v>
          </cell>
          <cell r="O755" t="str">
            <v>Grimaldi</v>
          </cell>
          <cell r="P755" t="str">
            <v>21 CD combined</v>
          </cell>
          <cell r="Q755" t="str">
            <v>3 CD free storage</v>
          </cell>
        </row>
        <row r="756">
          <cell r="A756" t="str">
            <v>STS_Grimaldi</v>
          </cell>
          <cell r="B756" t="str">
            <v>San PedroAmsterdam20</v>
          </cell>
          <cell r="C756" t="str">
            <v>IVC</v>
          </cell>
          <cell r="D756" t="str">
            <v>San Pedro</v>
          </cell>
          <cell r="E756" t="str">
            <v>Amsterdam</v>
          </cell>
          <cell r="F756">
            <v>20</v>
          </cell>
          <cell r="G756">
            <v>1050</v>
          </cell>
          <cell r="H756" t="str">
            <v>not included</v>
          </cell>
          <cell r="I756" t="str">
            <v>EUR</v>
          </cell>
          <cell r="J756">
            <v>0</v>
          </cell>
          <cell r="K756">
            <v>1050</v>
          </cell>
          <cell r="L756" t="str">
            <v>12</v>
          </cell>
          <cell r="M756">
            <v>45382</v>
          </cell>
          <cell r="N756">
            <v>0</v>
          </cell>
          <cell r="O756" t="str">
            <v>Grimaldi</v>
          </cell>
          <cell r="P756" t="str">
            <v>21 CD combined</v>
          </cell>
          <cell r="Q756" t="str">
            <v>free storage 14 CD</v>
          </cell>
        </row>
        <row r="757">
          <cell r="A757" t="str">
            <v>STS_Grimaldi</v>
          </cell>
          <cell r="B757" t="str">
            <v>San PedroAmsterdam40</v>
          </cell>
          <cell r="C757" t="str">
            <v>IVC</v>
          </cell>
          <cell r="D757" t="str">
            <v>San Pedro</v>
          </cell>
          <cell r="E757" t="str">
            <v>Amsterdam</v>
          </cell>
          <cell r="F757">
            <v>40</v>
          </cell>
          <cell r="G757">
            <v>1665</v>
          </cell>
          <cell r="H757" t="str">
            <v>not included</v>
          </cell>
          <cell r="I757" t="str">
            <v>EUR</v>
          </cell>
          <cell r="J757">
            <v>0</v>
          </cell>
          <cell r="K757">
            <v>1665</v>
          </cell>
          <cell r="L757" t="str">
            <v>12</v>
          </cell>
          <cell r="M757">
            <v>45382</v>
          </cell>
          <cell r="N757">
            <v>0</v>
          </cell>
          <cell r="O757" t="str">
            <v>Grimaldi</v>
          </cell>
          <cell r="P757" t="str">
            <v>21 CD combined</v>
          </cell>
          <cell r="Q757" t="str">
            <v>free storage 14 CD</v>
          </cell>
        </row>
        <row r="758">
          <cell r="A758" t="str">
            <v>STS_Grimaldi</v>
          </cell>
          <cell r="B758" t="str">
            <v>San PedroAntwerp20</v>
          </cell>
          <cell r="C758" t="str">
            <v>IVC</v>
          </cell>
          <cell r="D758" t="str">
            <v>San Pedro</v>
          </cell>
          <cell r="E758" t="str">
            <v>Antwerp</v>
          </cell>
          <cell r="F758">
            <v>20</v>
          </cell>
          <cell r="G758">
            <v>1025</v>
          </cell>
          <cell r="H758">
            <v>135</v>
          </cell>
          <cell r="I758" t="str">
            <v>EUR</v>
          </cell>
          <cell r="J758">
            <v>0</v>
          </cell>
          <cell r="K758">
            <v>1160</v>
          </cell>
          <cell r="L758" t="str">
            <v>15</v>
          </cell>
          <cell r="M758">
            <v>45382</v>
          </cell>
          <cell r="N758">
            <v>1</v>
          </cell>
          <cell r="O758" t="str">
            <v>Grimaldi</v>
          </cell>
          <cell r="P758" t="str">
            <v>21 CD combined</v>
          </cell>
          <cell r="Q758" t="str">
            <v>10 CD free storage</v>
          </cell>
        </row>
        <row r="759">
          <cell r="A759" t="str">
            <v>STS_Grimaldi</v>
          </cell>
          <cell r="B759" t="str">
            <v>San PedroAntwerp40</v>
          </cell>
          <cell r="C759" t="str">
            <v>IVC</v>
          </cell>
          <cell r="D759" t="str">
            <v>San Pedro</v>
          </cell>
          <cell r="E759" t="str">
            <v>Antwerp</v>
          </cell>
          <cell r="F759">
            <v>40</v>
          </cell>
          <cell r="G759">
            <v>1625</v>
          </cell>
          <cell r="H759" t="str">
            <v>not included</v>
          </cell>
          <cell r="I759" t="str">
            <v>EUR</v>
          </cell>
          <cell r="J759">
            <v>0</v>
          </cell>
          <cell r="K759">
            <v>1625</v>
          </cell>
          <cell r="L759" t="str">
            <v>15</v>
          </cell>
          <cell r="M759">
            <v>45382</v>
          </cell>
          <cell r="N759">
            <v>0</v>
          </cell>
          <cell r="O759" t="str">
            <v>Grimaldi</v>
          </cell>
          <cell r="P759" t="str">
            <v>21 CD combined</v>
          </cell>
          <cell r="Q759" t="str">
            <v>10 CD free storage</v>
          </cell>
        </row>
        <row r="760">
          <cell r="A760" t="str">
            <v>STS_Grimaldi</v>
          </cell>
          <cell r="B760" t="str">
            <v>San PedroHamburg20</v>
          </cell>
          <cell r="C760" t="str">
            <v>IVC</v>
          </cell>
          <cell r="D760" t="str">
            <v>San Pedro</v>
          </cell>
          <cell r="E760" t="str">
            <v>Hamburg</v>
          </cell>
          <cell r="F760">
            <v>20</v>
          </cell>
          <cell r="G760">
            <v>1050</v>
          </cell>
          <cell r="H760">
            <v>135</v>
          </cell>
          <cell r="I760" t="str">
            <v>EUR</v>
          </cell>
          <cell r="J760">
            <v>0</v>
          </cell>
          <cell r="K760">
            <v>1185</v>
          </cell>
          <cell r="L760" t="str">
            <v>16</v>
          </cell>
          <cell r="M760">
            <v>45382</v>
          </cell>
          <cell r="N760">
            <v>1</v>
          </cell>
          <cell r="O760" t="str">
            <v>Grimaldi</v>
          </cell>
          <cell r="P760" t="str">
            <v>21 CD combined</v>
          </cell>
          <cell r="Q760" t="str">
            <v>3 CD free storage</v>
          </cell>
        </row>
        <row r="761">
          <cell r="A761" t="str">
            <v>STS_Grimaldi</v>
          </cell>
          <cell r="B761" t="str">
            <v>San PedroHamburg40</v>
          </cell>
          <cell r="C761" t="str">
            <v>IVC</v>
          </cell>
          <cell r="D761" t="str">
            <v>San Pedro</v>
          </cell>
          <cell r="E761" t="str">
            <v>Hamburg</v>
          </cell>
          <cell r="F761">
            <v>40</v>
          </cell>
          <cell r="G761">
            <v>1665</v>
          </cell>
          <cell r="H761" t="str">
            <v>not included</v>
          </cell>
          <cell r="I761" t="str">
            <v>EUR</v>
          </cell>
          <cell r="J761">
            <v>0</v>
          </cell>
          <cell r="K761">
            <v>1665</v>
          </cell>
          <cell r="L761" t="str">
            <v>16</v>
          </cell>
          <cell r="M761">
            <v>45382</v>
          </cell>
          <cell r="N761">
            <v>0</v>
          </cell>
          <cell r="O761" t="str">
            <v>Grimaldi</v>
          </cell>
          <cell r="P761" t="str">
            <v>21 CD combined</v>
          </cell>
          <cell r="Q761" t="str">
            <v>3 CD free storage</v>
          </cell>
        </row>
        <row r="762">
          <cell r="A762" t="str">
            <v>STS_Grimaldi</v>
          </cell>
          <cell r="B762" t="str">
            <v>San PedroRotterdam20</v>
          </cell>
          <cell r="C762" t="str">
            <v>IVC</v>
          </cell>
          <cell r="D762" t="str">
            <v>San Pedro</v>
          </cell>
          <cell r="E762" t="str">
            <v>Rotterdam</v>
          </cell>
          <cell r="F762">
            <v>20</v>
          </cell>
          <cell r="G762">
            <v>1225</v>
          </cell>
          <cell r="H762" t="str">
            <v>not included</v>
          </cell>
          <cell r="I762" t="str">
            <v>EUR</v>
          </cell>
          <cell r="J762">
            <v>0</v>
          </cell>
          <cell r="K762">
            <v>1225</v>
          </cell>
          <cell r="L762" t="str">
            <v>15</v>
          </cell>
          <cell r="M762">
            <v>45382</v>
          </cell>
          <cell r="N762">
            <v>0</v>
          </cell>
          <cell r="O762" t="str">
            <v>Grimaldi</v>
          </cell>
          <cell r="P762" t="str">
            <v>10 CD combined</v>
          </cell>
          <cell r="Q762"/>
        </row>
        <row r="763">
          <cell r="A763" t="str">
            <v>STS_Grimaldi</v>
          </cell>
          <cell r="B763" t="str">
            <v>TakoradiAmsterdam20</v>
          </cell>
          <cell r="C763" t="str">
            <v>GHA</v>
          </cell>
          <cell r="D763" t="str">
            <v>Takoradi</v>
          </cell>
          <cell r="E763" t="str">
            <v>Amsterdam</v>
          </cell>
          <cell r="F763">
            <v>20</v>
          </cell>
          <cell r="G763">
            <v>1225</v>
          </cell>
          <cell r="H763" t="str">
            <v>not included</v>
          </cell>
          <cell r="I763" t="str">
            <v>EUR</v>
          </cell>
          <cell r="J763">
            <v>0</v>
          </cell>
          <cell r="K763">
            <v>1225</v>
          </cell>
          <cell r="L763" t="str">
            <v>16</v>
          </cell>
          <cell r="M763">
            <v>45382</v>
          </cell>
          <cell r="N763">
            <v>0</v>
          </cell>
          <cell r="O763" t="str">
            <v>Grimaldi</v>
          </cell>
          <cell r="P763" t="str">
            <v>21 CD combined</v>
          </cell>
          <cell r="Q763" t="str">
            <v>free storage 14 CD</v>
          </cell>
        </row>
        <row r="764">
          <cell r="A764" t="str">
            <v>STS_Grimaldi</v>
          </cell>
          <cell r="B764" t="str">
            <v>TakoradiAntwerp20</v>
          </cell>
          <cell r="C764" t="str">
            <v>GHA</v>
          </cell>
          <cell r="D764" t="str">
            <v>Takoradi</v>
          </cell>
          <cell r="E764" t="str">
            <v>Antwerp</v>
          </cell>
          <cell r="F764">
            <v>20</v>
          </cell>
          <cell r="G764">
            <v>1110</v>
          </cell>
          <cell r="H764" t="str">
            <v>not included</v>
          </cell>
          <cell r="I764" t="str">
            <v>EUR</v>
          </cell>
          <cell r="J764">
            <v>0</v>
          </cell>
          <cell r="K764">
            <v>1110</v>
          </cell>
          <cell r="L764" t="str">
            <v>16</v>
          </cell>
          <cell r="M764">
            <v>45382</v>
          </cell>
          <cell r="N764">
            <v>0</v>
          </cell>
          <cell r="O764" t="str">
            <v>Grimaldi</v>
          </cell>
          <cell r="P764" t="str">
            <v>21 CD combined</v>
          </cell>
          <cell r="Q764" t="str">
            <v>10 CD free storage</v>
          </cell>
        </row>
        <row r="765">
          <cell r="A765" t="str">
            <v>STS_Grimaldi</v>
          </cell>
          <cell r="B765" t="str">
            <v>TakoradiRotterdam20</v>
          </cell>
          <cell r="C765" t="str">
            <v>GHA</v>
          </cell>
          <cell r="D765" t="str">
            <v>Takoradi</v>
          </cell>
          <cell r="E765" t="str">
            <v>Rotterdam</v>
          </cell>
          <cell r="F765">
            <v>20</v>
          </cell>
          <cell r="G765">
            <v>1225</v>
          </cell>
          <cell r="H765" t="str">
            <v>not included</v>
          </cell>
          <cell r="I765" t="str">
            <v>EUR</v>
          </cell>
          <cell r="J765">
            <v>0</v>
          </cell>
          <cell r="K765">
            <v>1225</v>
          </cell>
          <cell r="L765" t="str">
            <v>16</v>
          </cell>
          <cell r="M765">
            <v>45382</v>
          </cell>
          <cell r="N765">
            <v>0</v>
          </cell>
          <cell r="O765" t="str">
            <v>Grimaldi</v>
          </cell>
          <cell r="P765" t="str">
            <v>10 CD combined</v>
          </cell>
          <cell r="Q765"/>
        </row>
        <row r="766">
          <cell r="A766" t="str">
            <v>STS_Grimaldi</v>
          </cell>
          <cell r="B766" t="str">
            <v>TakoradiHamburg20</v>
          </cell>
          <cell r="C766" t="str">
            <v>GHA</v>
          </cell>
          <cell r="D766" t="str">
            <v>Takoradi</v>
          </cell>
          <cell r="E766" t="str">
            <v>Hamburg</v>
          </cell>
          <cell r="F766">
            <v>20</v>
          </cell>
          <cell r="G766">
            <v>1225</v>
          </cell>
          <cell r="H766" t="str">
            <v>not included</v>
          </cell>
          <cell r="I766" t="str">
            <v>EUR</v>
          </cell>
          <cell r="J766">
            <v>0</v>
          </cell>
          <cell r="K766">
            <v>1225</v>
          </cell>
          <cell r="L766" t="str">
            <v>16</v>
          </cell>
          <cell r="M766">
            <v>45382</v>
          </cell>
          <cell r="N766">
            <v>0</v>
          </cell>
          <cell r="O766" t="str">
            <v>Grimaldi</v>
          </cell>
          <cell r="P766" t="str">
            <v>21 CD combined</v>
          </cell>
          <cell r="Q766" t="str">
            <v>3 CD free storage</v>
          </cell>
        </row>
        <row r="767">
          <cell r="A767" t="str">
            <v>STS_ONE</v>
          </cell>
          <cell r="B767" t="str">
            <v>AbidjanBarcelona40</v>
          </cell>
          <cell r="C767" t="str">
            <v>IVC</v>
          </cell>
          <cell r="D767" t="str">
            <v>Abidjan</v>
          </cell>
          <cell r="E767" t="str">
            <v>Barcelona</v>
          </cell>
          <cell r="F767">
            <v>40</v>
          </cell>
          <cell r="G767">
            <v>1567</v>
          </cell>
          <cell r="H767" t="str">
            <v>not included</v>
          </cell>
          <cell r="I767" t="str">
            <v>EUR</v>
          </cell>
          <cell r="J767">
            <v>0</v>
          </cell>
          <cell r="K767">
            <v>1567</v>
          </cell>
          <cell r="L767" t="str">
            <v>30</v>
          </cell>
          <cell r="M767">
            <v>45382</v>
          </cell>
          <cell r="N767">
            <v>0</v>
          </cell>
          <cell r="O767" t="str">
            <v>ONE</v>
          </cell>
          <cell r="P767" t="str">
            <v>tariff</v>
          </cell>
          <cell r="Q767" t="str">
            <v xml:space="preserve"> </v>
          </cell>
        </row>
        <row r="768">
          <cell r="A768" t="str">
            <v>STS_ONE</v>
          </cell>
          <cell r="B768" t="str">
            <v>AbidjanHamburg20</v>
          </cell>
          <cell r="C768" t="str">
            <v>IVC</v>
          </cell>
          <cell r="D768" t="str">
            <v>Abidjan</v>
          </cell>
          <cell r="E768" t="str">
            <v>Hamburg</v>
          </cell>
          <cell r="F768">
            <v>20</v>
          </cell>
          <cell r="G768">
            <v>656</v>
          </cell>
          <cell r="H768" t="str">
            <v>not included</v>
          </cell>
          <cell r="I768" t="str">
            <v>EUR</v>
          </cell>
          <cell r="J768">
            <v>0</v>
          </cell>
          <cell r="K768">
            <v>656</v>
          </cell>
          <cell r="L768" t="str">
            <v>26</v>
          </cell>
          <cell r="M768">
            <v>45382</v>
          </cell>
          <cell r="N768">
            <v>0</v>
          </cell>
          <cell r="O768" t="str">
            <v>ONE</v>
          </cell>
          <cell r="P768" t="str">
            <v>tariff</v>
          </cell>
          <cell r="Q768" t="str">
            <v xml:space="preserve"> </v>
          </cell>
        </row>
        <row r="769">
          <cell r="A769" t="str">
            <v>STS_ONE</v>
          </cell>
          <cell r="B769" t="str">
            <v>AbidjanHamburg40</v>
          </cell>
          <cell r="C769" t="str">
            <v>IVC</v>
          </cell>
          <cell r="D769" t="str">
            <v>Abidjan</v>
          </cell>
          <cell r="E769" t="str">
            <v>Hamburg</v>
          </cell>
          <cell r="F769">
            <v>40</v>
          </cell>
          <cell r="G769">
            <v>827</v>
          </cell>
          <cell r="H769" t="str">
            <v>not included</v>
          </cell>
          <cell r="I769" t="str">
            <v>EUR</v>
          </cell>
          <cell r="J769">
            <v>0</v>
          </cell>
          <cell r="K769">
            <v>827</v>
          </cell>
          <cell r="L769" t="str">
            <v>26</v>
          </cell>
          <cell r="M769">
            <v>45382</v>
          </cell>
          <cell r="N769">
            <v>0</v>
          </cell>
          <cell r="O769" t="str">
            <v>ONE</v>
          </cell>
          <cell r="P769" t="str">
            <v>tariff</v>
          </cell>
          <cell r="Q769" t="str">
            <v xml:space="preserve"> </v>
          </cell>
        </row>
        <row r="770">
          <cell r="A770" t="str">
            <v>STS_ONE</v>
          </cell>
          <cell r="B770" t="str">
            <v>AbidjanAntwerp20</v>
          </cell>
          <cell r="C770" t="str">
            <v>IVC</v>
          </cell>
          <cell r="D770" t="str">
            <v>Abidjan</v>
          </cell>
          <cell r="E770" t="str">
            <v>Antwerp</v>
          </cell>
          <cell r="F770">
            <v>20</v>
          </cell>
          <cell r="G770">
            <v>536</v>
          </cell>
          <cell r="H770" t="str">
            <v>not included</v>
          </cell>
          <cell r="I770" t="str">
            <v>EUR</v>
          </cell>
          <cell r="J770">
            <v>0</v>
          </cell>
          <cell r="K770">
            <v>536</v>
          </cell>
          <cell r="L770" t="str">
            <v>26</v>
          </cell>
          <cell r="M770">
            <v>45382</v>
          </cell>
          <cell r="N770">
            <v>0</v>
          </cell>
          <cell r="O770" t="str">
            <v>ONE</v>
          </cell>
          <cell r="P770" t="str">
            <v>tariff</v>
          </cell>
          <cell r="Q770" t="str">
            <v xml:space="preserve"> </v>
          </cell>
        </row>
        <row r="771">
          <cell r="A771" t="str">
            <v>STS_ONE</v>
          </cell>
          <cell r="B771" t="str">
            <v>AbidjanAntwerp40</v>
          </cell>
          <cell r="C771" t="str">
            <v>IVC</v>
          </cell>
          <cell r="D771" t="str">
            <v>Abidjan</v>
          </cell>
          <cell r="E771" t="str">
            <v>Antwerp</v>
          </cell>
          <cell r="F771">
            <v>40</v>
          </cell>
          <cell r="G771">
            <v>707</v>
          </cell>
          <cell r="H771" t="str">
            <v>not included</v>
          </cell>
          <cell r="I771" t="str">
            <v>EUR</v>
          </cell>
          <cell r="J771">
            <v>0</v>
          </cell>
          <cell r="K771">
            <v>707</v>
          </cell>
          <cell r="L771" t="str">
            <v>26</v>
          </cell>
          <cell r="M771">
            <v>45382</v>
          </cell>
          <cell r="N771">
            <v>0</v>
          </cell>
          <cell r="O771" t="str">
            <v>ONE</v>
          </cell>
          <cell r="P771" t="str">
            <v>tariff</v>
          </cell>
          <cell r="Q771" t="str">
            <v xml:space="preserve"> </v>
          </cell>
        </row>
        <row r="772">
          <cell r="A772" t="str">
            <v>STS_ONE</v>
          </cell>
          <cell r="B772" t="str">
            <v>AbidjanTallinn20</v>
          </cell>
          <cell r="C772" t="str">
            <v>IVC</v>
          </cell>
          <cell r="D772" t="str">
            <v>Abidjan</v>
          </cell>
          <cell r="E772" t="str">
            <v>Tallinn</v>
          </cell>
          <cell r="F772">
            <v>20</v>
          </cell>
          <cell r="G772">
            <v>1216</v>
          </cell>
          <cell r="H772" t="str">
            <v>not included</v>
          </cell>
          <cell r="I772" t="str">
            <v xml:space="preserve">EUR </v>
          </cell>
          <cell r="J772">
            <v>0</v>
          </cell>
          <cell r="K772">
            <v>1216</v>
          </cell>
          <cell r="L772" t="str">
            <v>31</v>
          </cell>
          <cell r="M772">
            <v>45382</v>
          </cell>
          <cell r="N772">
            <v>0</v>
          </cell>
          <cell r="O772" t="str">
            <v>ONE</v>
          </cell>
          <cell r="P772" t="str">
            <v>tariff</v>
          </cell>
          <cell r="Q772"/>
        </row>
        <row r="773">
          <cell r="A773" t="str">
            <v>STS_ONE</v>
          </cell>
          <cell r="B773" t="str">
            <v>AbidjanTallinn40</v>
          </cell>
          <cell r="C773" t="str">
            <v>IVC</v>
          </cell>
          <cell r="D773" t="str">
            <v>Abidjan</v>
          </cell>
          <cell r="E773" t="str">
            <v>Tallinn</v>
          </cell>
          <cell r="F773">
            <v>40</v>
          </cell>
          <cell r="G773">
            <v>1317</v>
          </cell>
          <cell r="H773" t="str">
            <v>not included</v>
          </cell>
          <cell r="I773" t="str">
            <v>EUR</v>
          </cell>
          <cell r="J773">
            <v>0</v>
          </cell>
          <cell r="K773">
            <v>1317</v>
          </cell>
          <cell r="L773" t="str">
            <v>31</v>
          </cell>
          <cell r="M773">
            <v>45382</v>
          </cell>
          <cell r="N773">
            <v>0</v>
          </cell>
          <cell r="O773" t="str">
            <v>ONE</v>
          </cell>
          <cell r="P773" t="str">
            <v>tariff</v>
          </cell>
          <cell r="Q773"/>
        </row>
        <row r="774">
          <cell r="A774" t="str">
            <v>STS_ONE</v>
          </cell>
          <cell r="B774" t="str">
            <v>Apapa / TincanTallinn20</v>
          </cell>
          <cell r="C774" t="str">
            <v>NIG</v>
          </cell>
          <cell r="D774" t="str">
            <v>Apapa / Tincan</v>
          </cell>
          <cell r="E774" t="str">
            <v>Tallinn</v>
          </cell>
          <cell r="F774">
            <v>20</v>
          </cell>
          <cell r="G774">
            <v>1066</v>
          </cell>
          <cell r="H774" t="str">
            <v>not included</v>
          </cell>
          <cell r="I774" t="str">
            <v xml:space="preserve">EUR </v>
          </cell>
          <cell r="J774">
            <v>0</v>
          </cell>
          <cell r="K774">
            <v>1066</v>
          </cell>
          <cell r="L774" t="str">
            <v>35</v>
          </cell>
          <cell r="M774">
            <v>45382</v>
          </cell>
          <cell r="N774">
            <v>0</v>
          </cell>
          <cell r="O774" t="str">
            <v>ONE</v>
          </cell>
          <cell r="P774" t="str">
            <v>14 CD combined</v>
          </cell>
          <cell r="Q774"/>
        </row>
        <row r="775">
          <cell r="A775" t="str">
            <v>STS_Maersk</v>
          </cell>
          <cell r="B775" t="str">
            <v>TemaRotterdam20</v>
          </cell>
          <cell r="C775" t="str">
            <v>GHA</v>
          </cell>
          <cell r="D775" t="str">
            <v>Tema</v>
          </cell>
          <cell r="E775" t="str">
            <v>Rotterdam</v>
          </cell>
          <cell r="F775">
            <v>20</v>
          </cell>
          <cell r="G775">
            <v>727</v>
          </cell>
          <cell r="H775" t="str">
            <v>not included</v>
          </cell>
          <cell r="I775" t="str">
            <v>EUR</v>
          </cell>
          <cell r="J775">
            <v>0</v>
          </cell>
          <cell r="K775">
            <v>727</v>
          </cell>
          <cell r="L775" t="str">
            <v>18</v>
          </cell>
          <cell r="M775">
            <v>45382</v>
          </cell>
          <cell r="N775">
            <v>0</v>
          </cell>
          <cell r="O775" t="str">
            <v>Maersk</v>
          </cell>
          <cell r="P775" t="str">
            <v xml:space="preserve">4 CD </v>
          </cell>
          <cell r="Q775" t="str">
            <v>10 CD</v>
          </cell>
        </row>
        <row r="776">
          <cell r="A776" t="str">
            <v>STS_ONE</v>
          </cell>
          <cell r="B776" t="str">
            <v>TemaSurabaya20</v>
          </cell>
          <cell r="C776" t="str">
            <v>GHA</v>
          </cell>
          <cell r="D776" t="str">
            <v>Tema</v>
          </cell>
          <cell r="E776" t="str">
            <v>Surabaya</v>
          </cell>
          <cell r="F776">
            <v>20</v>
          </cell>
          <cell r="G776">
            <v>738</v>
          </cell>
          <cell r="H776" t="str">
            <v>not included</v>
          </cell>
          <cell r="I776" t="str">
            <v>USD</v>
          </cell>
          <cell r="J776">
            <v>0</v>
          </cell>
          <cell r="K776">
            <v>738</v>
          </cell>
          <cell r="L776" t="str">
            <v>66</v>
          </cell>
          <cell r="M776">
            <v>45382</v>
          </cell>
          <cell r="N776">
            <v>0</v>
          </cell>
          <cell r="O776" t="str">
            <v>ONE</v>
          </cell>
          <cell r="P776" t="str">
            <v>5 CD</v>
          </cell>
          <cell r="Q776" t="str">
            <v>21 CD</v>
          </cell>
        </row>
        <row r="777">
          <cell r="A777" t="str">
            <v>STS_ONE</v>
          </cell>
          <cell r="B777" t="str">
            <v>TemaSurabaya40</v>
          </cell>
          <cell r="C777" t="str">
            <v>GHA</v>
          </cell>
          <cell r="D777" t="str">
            <v>Tema</v>
          </cell>
          <cell r="E777" t="str">
            <v>Surabaya</v>
          </cell>
          <cell r="F777">
            <v>40</v>
          </cell>
          <cell r="G777">
            <v>1124</v>
          </cell>
          <cell r="H777" t="str">
            <v>not included</v>
          </cell>
          <cell r="I777" t="str">
            <v>USD</v>
          </cell>
          <cell r="J777">
            <v>0</v>
          </cell>
          <cell r="K777">
            <v>1124</v>
          </cell>
          <cell r="L777" t="str">
            <v>66</v>
          </cell>
          <cell r="M777">
            <v>45382</v>
          </cell>
          <cell r="N777">
            <v>0</v>
          </cell>
          <cell r="O777" t="str">
            <v>ONE</v>
          </cell>
          <cell r="P777" t="str">
            <v>5 CD</v>
          </cell>
          <cell r="Q777" t="str">
            <v>21 CD</v>
          </cell>
        </row>
        <row r="778">
          <cell r="A778" t="str">
            <v>STS_ONE</v>
          </cell>
          <cell r="B778" t="str">
            <v>TemaSurabaya40</v>
          </cell>
          <cell r="C778" t="str">
            <v>GHA</v>
          </cell>
          <cell r="D778" t="str">
            <v>Tema</v>
          </cell>
          <cell r="E778" t="str">
            <v>Surabaya</v>
          </cell>
          <cell r="F778">
            <v>40</v>
          </cell>
          <cell r="G778">
            <v>1411</v>
          </cell>
          <cell r="H778" t="str">
            <v>not included</v>
          </cell>
          <cell r="I778" t="str">
            <v>USD</v>
          </cell>
          <cell r="J778">
            <v>0</v>
          </cell>
          <cell r="K778">
            <v>1411</v>
          </cell>
          <cell r="L778" t="str">
            <v>66</v>
          </cell>
          <cell r="M778">
            <v>45382</v>
          </cell>
          <cell r="N778">
            <v>0</v>
          </cell>
          <cell r="O778" t="str">
            <v>ONE</v>
          </cell>
          <cell r="P778" t="str">
            <v>5 CD</v>
          </cell>
          <cell r="Q778" t="str">
            <v>21 CD</v>
          </cell>
        </row>
        <row r="779">
          <cell r="A779" t="str">
            <v>STS_ONE</v>
          </cell>
          <cell r="B779" t="str">
            <v>TemaSurabaya20</v>
          </cell>
          <cell r="C779" t="str">
            <v>GHA</v>
          </cell>
          <cell r="D779" t="str">
            <v>Tema</v>
          </cell>
          <cell r="E779" t="str">
            <v>Surabaya</v>
          </cell>
          <cell r="F779">
            <v>20</v>
          </cell>
          <cell r="G779">
            <v>1011</v>
          </cell>
          <cell r="H779" t="str">
            <v>not included</v>
          </cell>
          <cell r="I779" t="str">
            <v>USD</v>
          </cell>
          <cell r="J779">
            <v>0</v>
          </cell>
          <cell r="K779">
            <v>1011</v>
          </cell>
          <cell r="L779" t="str">
            <v>66</v>
          </cell>
          <cell r="M779">
            <v>45382</v>
          </cell>
          <cell r="N779">
            <v>0</v>
          </cell>
          <cell r="O779" t="str">
            <v>ONE</v>
          </cell>
          <cell r="P779" t="str">
            <v>5 CD</v>
          </cell>
          <cell r="Q779" t="str">
            <v>21 CD</v>
          </cell>
        </row>
        <row r="780">
          <cell r="A780" t="str">
            <v>STS_Maersk</v>
          </cell>
          <cell r="B780" t="str">
            <v>TemaSurabaya40</v>
          </cell>
          <cell r="C780" t="str">
            <v>GHA</v>
          </cell>
          <cell r="D780" t="str">
            <v>Tema</v>
          </cell>
          <cell r="E780" t="str">
            <v>Surabaya</v>
          </cell>
          <cell r="F780">
            <v>40</v>
          </cell>
          <cell r="G780">
            <v>1077</v>
          </cell>
          <cell r="H780">
            <v>400</v>
          </cell>
          <cell r="I780" t="str">
            <v>USD</v>
          </cell>
          <cell r="J780">
            <v>0</v>
          </cell>
          <cell r="K780">
            <v>1477</v>
          </cell>
          <cell r="L780" t="str">
            <v>44</v>
          </cell>
          <cell r="M780">
            <v>45382</v>
          </cell>
          <cell r="N780">
            <v>1</v>
          </cell>
          <cell r="O780" t="str">
            <v>Maersk</v>
          </cell>
          <cell r="P780" t="str">
            <v>21 CD combined</v>
          </cell>
          <cell r="Q780" t="str">
            <v>subject to port storage</v>
          </cell>
        </row>
        <row r="781">
          <cell r="A781" t="str">
            <v>STS_ONE</v>
          </cell>
          <cell r="B781" t="str">
            <v>TemaTallinn20</v>
          </cell>
          <cell r="C781" t="str">
            <v>GHA</v>
          </cell>
          <cell r="D781" t="str">
            <v>Tema</v>
          </cell>
          <cell r="E781" t="str">
            <v>Tallinn</v>
          </cell>
          <cell r="F781">
            <v>20</v>
          </cell>
          <cell r="G781">
            <v>1066</v>
          </cell>
          <cell r="H781" t="str">
            <v>not included</v>
          </cell>
          <cell r="I781" t="str">
            <v xml:space="preserve">EUR </v>
          </cell>
          <cell r="J781">
            <v>0</v>
          </cell>
          <cell r="K781">
            <v>1066</v>
          </cell>
          <cell r="L781" t="str">
            <v>34</v>
          </cell>
          <cell r="M781">
            <v>45382</v>
          </cell>
          <cell r="N781">
            <v>0</v>
          </cell>
          <cell r="O781" t="str">
            <v>ONE</v>
          </cell>
          <cell r="P781" t="str">
            <v>tariff</v>
          </cell>
          <cell r="Q781"/>
        </row>
        <row r="782">
          <cell r="A782" t="str">
            <v>STS_ONE</v>
          </cell>
          <cell r="B782" t="str">
            <v>TemaTallinn40</v>
          </cell>
          <cell r="C782" t="str">
            <v>GHA</v>
          </cell>
          <cell r="D782" t="str">
            <v>Tema</v>
          </cell>
          <cell r="E782" t="str">
            <v>Tallinn</v>
          </cell>
          <cell r="F782">
            <v>40</v>
          </cell>
          <cell r="G782">
            <v>1217</v>
          </cell>
          <cell r="H782" t="str">
            <v>not included</v>
          </cell>
          <cell r="I782" t="str">
            <v>EUR</v>
          </cell>
          <cell r="J782">
            <v>0</v>
          </cell>
          <cell r="K782">
            <v>1217</v>
          </cell>
          <cell r="L782" t="str">
            <v>34</v>
          </cell>
          <cell r="M782">
            <v>45382</v>
          </cell>
          <cell r="N782">
            <v>0</v>
          </cell>
          <cell r="O782" t="str">
            <v>ONE</v>
          </cell>
          <cell r="P782" t="str">
            <v>tariff</v>
          </cell>
          <cell r="Q782"/>
        </row>
        <row r="783">
          <cell r="A783" t="str">
            <v>STS_ONE</v>
          </cell>
          <cell r="B783" t="str">
            <v>TemaTallinn20</v>
          </cell>
          <cell r="C783" t="str">
            <v>GHA</v>
          </cell>
          <cell r="D783" t="str">
            <v>Tema</v>
          </cell>
          <cell r="E783" t="str">
            <v>Tallinn</v>
          </cell>
          <cell r="F783">
            <v>20</v>
          </cell>
          <cell r="G783">
            <v>1066</v>
          </cell>
          <cell r="H783" t="str">
            <v>not included</v>
          </cell>
          <cell r="I783" t="str">
            <v xml:space="preserve">EUR </v>
          </cell>
          <cell r="J783">
            <v>0</v>
          </cell>
          <cell r="K783">
            <v>1066</v>
          </cell>
          <cell r="L783" t="str">
            <v>34</v>
          </cell>
          <cell r="M783">
            <v>45382</v>
          </cell>
          <cell r="N783">
            <v>0</v>
          </cell>
          <cell r="O783" t="str">
            <v>ONE</v>
          </cell>
          <cell r="P783" t="str">
            <v>tariff</v>
          </cell>
          <cell r="Q783"/>
        </row>
        <row r="784">
          <cell r="A784" t="str">
            <v>STS_ONE</v>
          </cell>
          <cell r="B784" t="str">
            <v>TemaTallinn40</v>
          </cell>
          <cell r="C784" t="str">
            <v>GHA</v>
          </cell>
          <cell r="D784" t="str">
            <v>Tema</v>
          </cell>
          <cell r="E784" t="str">
            <v>Tallinn</v>
          </cell>
          <cell r="F784">
            <v>40</v>
          </cell>
          <cell r="G784">
            <v>1217</v>
          </cell>
          <cell r="H784" t="str">
            <v>not included</v>
          </cell>
          <cell r="I784" t="str">
            <v>EUR</v>
          </cell>
          <cell r="J784">
            <v>0</v>
          </cell>
          <cell r="K784">
            <v>1217</v>
          </cell>
          <cell r="L784" t="str">
            <v>34</v>
          </cell>
          <cell r="M784">
            <v>45382</v>
          </cell>
          <cell r="N784">
            <v>0</v>
          </cell>
          <cell r="O784" t="str">
            <v>ONE</v>
          </cell>
          <cell r="P784" t="str">
            <v>tariff</v>
          </cell>
          <cell r="Q784"/>
        </row>
        <row r="785">
          <cell r="A785" t="str">
            <v>STS_Maersk</v>
          </cell>
          <cell r="B785" t="str">
            <v>TemaTallinn20</v>
          </cell>
          <cell r="C785" t="str">
            <v>GHA</v>
          </cell>
          <cell r="D785" t="str">
            <v>Tema</v>
          </cell>
          <cell r="E785" t="str">
            <v>Tallinn</v>
          </cell>
          <cell r="F785">
            <v>20</v>
          </cell>
          <cell r="G785">
            <v>1322</v>
          </cell>
          <cell r="H785" t="str">
            <v>not included</v>
          </cell>
          <cell r="I785" t="str">
            <v>EUR</v>
          </cell>
          <cell r="J785">
            <v>0</v>
          </cell>
          <cell r="K785">
            <v>1322</v>
          </cell>
          <cell r="L785" t="str">
            <v>29</v>
          </cell>
          <cell r="M785">
            <v>45382</v>
          </cell>
          <cell r="N785">
            <v>0</v>
          </cell>
          <cell r="O785" t="str">
            <v>Maersk</v>
          </cell>
          <cell r="P785" t="str">
            <v>14 CD combided</v>
          </cell>
          <cell r="Q785" t="str">
            <v>7 Days Storage</v>
          </cell>
        </row>
        <row r="786">
          <cell r="A786" t="str">
            <v>STS_Maersk</v>
          </cell>
          <cell r="B786" t="str">
            <v>TincanAntwerp20</v>
          </cell>
          <cell r="C786" t="str">
            <v>NIG</v>
          </cell>
          <cell r="D786" t="str">
            <v>Tincan</v>
          </cell>
          <cell r="E786" t="str">
            <v>Antwerp</v>
          </cell>
          <cell r="F786">
            <v>20</v>
          </cell>
          <cell r="G786">
            <v>602</v>
          </cell>
          <cell r="H786">
            <v>300</v>
          </cell>
          <cell r="I786" t="str">
            <v>EUR</v>
          </cell>
          <cell r="J786">
            <v>0</v>
          </cell>
          <cell r="K786">
            <v>902</v>
          </cell>
          <cell r="L786" t="str">
            <v>26</v>
          </cell>
          <cell r="M786">
            <v>45382</v>
          </cell>
          <cell r="N786">
            <v>1</v>
          </cell>
          <cell r="O786" t="str">
            <v>Maersk</v>
          </cell>
          <cell r="P786" t="str">
            <v>5 CD</v>
          </cell>
          <cell r="Q786" t="str">
            <v>10 CD</v>
          </cell>
        </row>
        <row r="787">
          <cell r="A787" t="str">
            <v>STS_Maersk</v>
          </cell>
          <cell r="B787" t="str">
            <v>AbidjanAntwerp40</v>
          </cell>
          <cell r="C787" t="str">
            <v>IVC</v>
          </cell>
          <cell r="D787" t="str">
            <v>Abidjan</v>
          </cell>
          <cell r="E787" t="str">
            <v>Antwerp</v>
          </cell>
          <cell r="F787">
            <v>40</v>
          </cell>
          <cell r="G787">
            <v>837</v>
          </cell>
          <cell r="H787">
            <v>300</v>
          </cell>
          <cell r="I787" t="str">
            <v>EUR</v>
          </cell>
          <cell r="J787">
            <v>0</v>
          </cell>
          <cell r="K787">
            <v>1137</v>
          </cell>
          <cell r="L787" t="str">
            <v>27</v>
          </cell>
          <cell r="M787">
            <v>45382</v>
          </cell>
          <cell r="N787">
            <v>1</v>
          </cell>
          <cell r="O787" t="str">
            <v>Maersk</v>
          </cell>
          <cell r="P787" t="str">
            <v>5 CD</v>
          </cell>
          <cell r="Q787" t="str">
            <v>10 CD</v>
          </cell>
        </row>
        <row r="788">
          <cell r="A788" t="str">
            <v>STS_Maersk</v>
          </cell>
          <cell r="B788" t="str">
            <v>ApapaAntwerp40</v>
          </cell>
          <cell r="C788" t="str">
            <v>NIG</v>
          </cell>
          <cell r="D788" t="str">
            <v>Apapa</v>
          </cell>
          <cell r="E788" t="str">
            <v>Antwerp</v>
          </cell>
          <cell r="F788">
            <v>40</v>
          </cell>
          <cell r="G788">
            <v>927</v>
          </cell>
          <cell r="H788">
            <v>300</v>
          </cell>
          <cell r="I788" t="str">
            <v>EUR</v>
          </cell>
          <cell r="J788">
            <v>0</v>
          </cell>
          <cell r="K788">
            <v>1227</v>
          </cell>
          <cell r="L788" t="str">
            <v>32</v>
          </cell>
          <cell r="M788">
            <v>45382</v>
          </cell>
          <cell r="N788">
            <v>1</v>
          </cell>
          <cell r="O788" t="str">
            <v>Maersk</v>
          </cell>
          <cell r="P788" t="str">
            <v>5 CD</v>
          </cell>
          <cell r="Q788" t="str">
            <v>10 CD</v>
          </cell>
        </row>
        <row r="789">
          <cell r="A789" t="str">
            <v>STS_Maersk</v>
          </cell>
          <cell r="B789" t="str">
            <v>ApapaAntwerp40</v>
          </cell>
          <cell r="C789" t="str">
            <v>NIG</v>
          </cell>
          <cell r="D789" t="str">
            <v>Apapa</v>
          </cell>
          <cell r="E789" t="str">
            <v>Antwerp</v>
          </cell>
          <cell r="F789">
            <v>40</v>
          </cell>
          <cell r="G789">
            <v>777</v>
          </cell>
          <cell r="H789">
            <v>300</v>
          </cell>
          <cell r="I789" t="str">
            <v>EUR</v>
          </cell>
          <cell r="J789">
            <v>0</v>
          </cell>
          <cell r="K789">
            <v>1077</v>
          </cell>
          <cell r="L789" t="str">
            <v>32</v>
          </cell>
          <cell r="M789">
            <v>45382</v>
          </cell>
          <cell r="N789">
            <v>1</v>
          </cell>
          <cell r="O789" t="str">
            <v>Maersk</v>
          </cell>
          <cell r="P789" t="str">
            <v>5 CD</v>
          </cell>
          <cell r="Q789" t="str">
            <v>10 CD</v>
          </cell>
        </row>
        <row r="790">
          <cell r="A790" t="str">
            <v>STS_Maersk</v>
          </cell>
          <cell r="B790" t="str">
            <v>ConakryAntwerp40</v>
          </cell>
          <cell r="C790" t="str">
            <v>GUI</v>
          </cell>
          <cell r="D790" t="str">
            <v>Conakry</v>
          </cell>
          <cell r="E790" t="str">
            <v>Antwerp</v>
          </cell>
          <cell r="F790">
            <v>40</v>
          </cell>
          <cell r="G790">
            <v>1587</v>
          </cell>
          <cell r="H790">
            <v>300</v>
          </cell>
          <cell r="I790" t="str">
            <v>EUR</v>
          </cell>
          <cell r="J790">
            <v>0</v>
          </cell>
          <cell r="K790">
            <v>1887</v>
          </cell>
          <cell r="L790" t="str">
            <v>24</v>
          </cell>
          <cell r="M790">
            <v>45382</v>
          </cell>
          <cell r="N790">
            <v>1</v>
          </cell>
          <cell r="O790" t="str">
            <v>Maersk</v>
          </cell>
          <cell r="P790" t="str">
            <v>5 CD</v>
          </cell>
          <cell r="Q790" t="str">
            <v>10 CD</v>
          </cell>
        </row>
        <row r="791">
          <cell r="A791" t="str">
            <v>STS_Maersk</v>
          </cell>
          <cell r="B791" t="str">
            <v>DoualaAntwerp40</v>
          </cell>
          <cell r="C791" t="str">
            <v>CAM</v>
          </cell>
          <cell r="D791" t="str">
            <v>Douala</v>
          </cell>
          <cell r="E791" t="str">
            <v>Antwerp</v>
          </cell>
          <cell r="F791">
            <v>40</v>
          </cell>
          <cell r="G791">
            <v>777</v>
          </cell>
          <cell r="H791">
            <v>300</v>
          </cell>
          <cell r="I791" t="str">
            <v>EUR</v>
          </cell>
          <cell r="J791">
            <v>0</v>
          </cell>
          <cell r="K791">
            <v>1077</v>
          </cell>
          <cell r="L791" t="str">
            <v>30</v>
          </cell>
          <cell r="M791">
            <v>45382</v>
          </cell>
          <cell r="N791">
            <v>1</v>
          </cell>
          <cell r="O791" t="str">
            <v>Maersk</v>
          </cell>
          <cell r="P791" t="str">
            <v>5 CD</v>
          </cell>
          <cell r="Q791" t="str">
            <v>10 CD</v>
          </cell>
        </row>
        <row r="792">
          <cell r="A792" t="str">
            <v>STS_Maersk</v>
          </cell>
          <cell r="B792" t="str">
            <v>MonroviaAntwerp40</v>
          </cell>
          <cell r="C792" t="str">
            <v>LIB</v>
          </cell>
          <cell r="D792" t="str">
            <v>Monrovia</v>
          </cell>
          <cell r="E792" t="str">
            <v>Antwerp</v>
          </cell>
          <cell r="F792">
            <v>40</v>
          </cell>
          <cell r="G792">
            <v>1387</v>
          </cell>
          <cell r="H792">
            <v>300</v>
          </cell>
          <cell r="I792" t="str">
            <v>EUR</v>
          </cell>
          <cell r="J792">
            <v>0</v>
          </cell>
          <cell r="K792">
            <v>1687</v>
          </cell>
          <cell r="L792" t="str">
            <v>24</v>
          </cell>
          <cell r="M792">
            <v>45382</v>
          </cell>
          <cell r="N792">
            <v>1</v>
          </cell>
          <cell r="O792" t="str">
            <v>Maersk</v>
          </cell>
          <cell r="P792" t="str">
            <v>5 CD</v>
          </cell>
          <cell r="Q792" t="str">
            <v>10 CD</v>
          </cell>
        </row>
        <row r="793">
          <cell r="A793" t="str">
            <v>STS_Maersk</v>
          </cell>
          <cell r="B793" t="str">
            <v>San PedroAntwerp40</v>
          </cell>
          <cell r="C793" t="str">
            <v>IVC</v>
          </cell>
          <cell r="D793" t="str">
            <v>San Pedro</v>
          </cell>
          <cell r="E793" t="str">
            <v>Antwerp</v>
          </cell>
          <cell r="F793">
            <v>40</v>
          </cell>
          <cell r="G793">
            <v>972</v>
          </cell>
          <cell r="H793">
            <v>300</v>
          </cell>
          <cell r="I793" t="str">
            <v>EUR</v>
          </cell>
          <cell r="J793">
            <v>0</v>
          </cell>
          <cell r="K793">
            <v>1272</v>
          </cell>
          <cell r="L793" t="str">
            <v>29</v>
          </cell>
          <cell r="M793">
            <v>45382</v>
          </cell>
          <cell r="N793">
            <v>1</v>
          </cell>
          <cell r="O793" t="str">
            <v>Maersk</v>
          </cell>
          <cell r="P793" t="str">
            <v>5 CD</v>
          </cell>
          <cell r="Q793" t="str">
            <v>10 CD</v>
          </cell>
        </row>
        <row r="794">
          <cell r="A794" t="str">
            <v>STS_Maersk</v>
          </cell>
          <cell r="B794" t="str">
            <v>AbidjanBarcelona20</v>
          </cell>
          <cell r="C794" t="str">
            <v>IVC</v>
          </cell>
          <cell r="D794" t="str">
            <v>Abidjan</v>
          </cell>
          <cell r="E794" t="str">
            <v>Barcelona</v>
          </cell>
          <cell r="F794">
            <v>20</v>
          </cell>
          <cell r="G794">
            <v>785</v>
          </cell>
          <cell r="H794">
            <v>300</v>
          </cell>
          <cell r="I794" t="str">
            <v>EUR</v>
          </cell>
          <cell r="J794">
            <v>0</v>
          </cell>
          <cell r="K794">
            <v>1085</v>
          </cell>
          <cell r="L794" t="str">
            <v>20</v>
          </cell>
          <cell r="M794">
            <v>45382</v>
          </cell>
          <cell r="N794">
            <v>1</v>
          </cell>
          <cell r="O794" t="str">
            <v>Maersk</v>
          </cell>
          <cell r="P794" t="str">
            <v>14 CD combined</v>
          </cell>
          <cell r="Q794" t="str">
            <v>subject to port storage</v>
          </cell>
        </row>
        <row r="795">
          <cell r="A795" t="str">
            <v>STS_Maersk</v>
          </cell>
          <cell r="B795" t="str">
            <v>ApapaBarcelona20</v>
          </cell>
          <cell r="C795" t="str">
            <v>NIG</v>
          </cell>
          <cell r="D795" t="str">
            <v>Apapa</v>
          </cell>
          <cell r="E795" t="str">
            <v>Barcelona</v>
          </cell>
          <cell r="F795">
            <v>20</v>
          </cell>
          <cell r="G795">
            <v>785</v>
          </cell>
          <cell r="H795">
            <v>300</v>
          </cell>
          <cell r="I795" t="str">
            <v>EUR</v>
          </cell>
          <cell r="J795">
            <v>0</v>
          </cell>
          <cell r="K795">
            <v>1085</v>
          </cell>
          <cell r="L795" t="str">
            <v>19</v>
          </cell>
          <cell r="M795">
            <v>45382</v>
          </cell>
          <cell r="N795">
            <v>1</v>
          </cell>
          <cell r="O795" t="str">
            <v>Maersk</v>
          </cell>
          <cell r="P795" t="str">
            <v>14 CD combined</v>
          </cell>
          <cell r="Q795" t="str">
            <v>subject to port storage</v>
          </cell>
        </row>
        <row r="796">
          <cell r="A796" t="str">
            <v>STS_Maersk</v>
          </cell>
          <cell r="B796" t="str">
            <v>San PedroBarcelona20</v>
          </cell>
          <cell r="C796" t="str">
            <v>IVC</v>
          </cell>
          <cell r="D796" t="str">
            <v>San Pedro</v>
          </cell>
          <cell r="E796" t="str">
            <v>Barcelona</v>
          </cell>
          <cell r="F796">
            <v>20</v>
          </cell>
          <cell r="G796">
            <v>985</v>
          </cell>
          <cell r="H796">
            <v>300</v>
          </cell>
          <cell r="I796" t="str">
            <v>EUR</v>
          </cell>
          <cell r="J796">
            <v>0</v>
          </cell>
          <cell r="K796">
            <v>1285</v>
          </cell>
          <cell r="L796" t="str">
            <v>26</v>
          </cell>
          <cell r="M796">
            <v>45382</v>
          </cell>
          <cell r="N796">
            <v>1</v>
          </cell>
          <cell r="O796" t="str">
            <v>Maersk</v>
          </cell>
          <cell r="P796" t="str">
            <v>14 CD combined</v>
          </cell>
          <cell r="Q796" t="str">
            <v>subject to port storage</v>
          </cell>
        </row>
        <row r="797">
          <cell r="A797" t="str">
            <v>STS_Maersk</v>
          </cell>
          <cell r="B797" t="str">
            <v>TakoradiBarcelona20</v>
          </cell>
          <cell r="C797" t="str">
            <v>GHA</v>
          </cell>
          <cell r="D797" t="str">
            <v>Takoradi</v>
          </cell>
          <cell r="E797" t="str">
            <v>Barcelona</v>
          </cell>
          <cell r="F797">
            <v>20</v>
          </cell>
          <cell r="G797">
            <v>1535</v>
          </cell>
          <cell r="H797" t="str">
            <v>not included</v>
          </cell>
          <cell r="I797" t="str">
            <v>EUR</v>
          </cell>
          <cell r="J797">
            <v>0</v>
          </cell>
          <cell r="K797">
            <v>1535</v>
          </cell>
          <cell r="L797" t="str">
            <v>28</v>
          </cell>
          <cell r="M797">
            <v>45382</v>
          </cell>
          <cell r="N797">
            <v>0</v>
          </cell>
          <cell r="O797" t="str">
            <v>Maersk</v>
          </cell>
          <cell r="P797" t="str">
            <v>14 CD combined</v>
          </cell>
          <cell r="Q797" t="str">
            <v>subject to port storage</v>
          </cell>
        </row>
        <row r="798">
          <cell r="A798" t="str">
            <v>STS_ONE</v>
          </cell>
          <cell r="B798" t="str">
            <v>TemaPTP20</v>
          </cell>
          <cell r="C798" t="str">
            <v>GHA</v>
          </cell>
          <cell r="D798" t="str">
            <v>Tema</v>
          </cell>
          <cell r="E798" t="str">
            <v>PTP</v>
          </cell>
          <cell r="F798">
            <v>20</v>
          </cell>
          <cell r="G798">
            <v>738</v>
          </cell>
          <cell r="H798" t="str">
            <v>not included</v>
          </cell>
          <cell r="I798" t="str">
            <v>USD</v>
          </cell>
          <cell r="J798">
            <v>0</v>
          </cell>
          <cell r="K798">
            <v>738</v>
          </cell>
          <cell r="L798" t="str">
            <v>60</v>
          </cell>
          <cell r="M798">
            <v>45382</v>
          </cell>
          <cell r="N798">
            <v>0</v>
          </cell>
          <cell r="O798" t="str">
            <v>ONE</v>
          </cell>
          <cell r="P798" t="str">
            <v>5 CD</v>
          </cell>
          <cell r="Q798" t="str">
            <v>21 CD</v>
          </cell>
        </row>
        <row r="799">
          <cell r="A799" t="str">
            <v>STS_Maersk</v>
          </cell>
          <cell r="B799" t="str">
            <v>AbidjanBarcelona40</v>
          </cell>
          <cell r="C799" t="str">
            <v>IVC</v>
          </cell>
          <cell r="D799" t="str">
            <v>Abidjan</v>
          </cell>
          <cell r="E799" t="str">
            <v>Barcelona</v>
          </cell>
          <cell r="F799">
            <v>40</v>
          </cell>
          <cell r="G799">
            <v>774</v>
          </cell>
          <cell r="H799">
            <v>300</v>
          </cell>
          <cell r="I799" t="str">
            <v>EUR</v>
          </cell>
          <cell r="J799">
            <v>0</v>
          </cell>
          <cell r="K799">
            <v>1074</v>
          </cell>
          <cell r="L799" t="str">
            <v>20</v>
          </cell>
          <cell r="M799">
            <v>45382</v>
          </cell>
          <cell r="N799">
            <v>1</v>
          </cell>
          <cell r="O799" t="str">
            <v>Maersk</v>
          </cell>
          <cell r="P799" t="str">
            <v>14 CD combined</v>
          </cell>
          <cell r="Q799" t="str">
            <v>subject to port storage</v>
          </cell>
        </row>
        <row r="800">
          <cell r="A800" t="str">
            <v>STS_Maersk</v>
          </cell>
          <cell r="B800" t="str">
            <v>ApapaBarcelona40</v>
          </cell>
          <cell r="C800" t="str">
            <v>NIG</v>
          </cell>
          <cell r="D800" t="str">
            <v>Apapa</v>
          </cell>
          <cell r="E800" t="str">
            <v>Barcelona</v>
          </cell>
          <cell r="F800">
            <v>40</v>
          </cell>
          <cell r="G800">
            <v>784</v>
          </cell>
          <cell r="H800">
            <v>300</v>
          </cell>
          <cell r="I800" t="str">
            <v>EUR</v>
          </cell>
          <cell r="J800">
            <v>0</v>
          </cell>
          <cell r="K800">
            <v>1084</v>
          </cell>
          <cell r="L800" t="str">
            <v>21</v>
          </cell>
          <cell r="M800">
            <v>45382</v>
          </cell>
          <cell r="N800">
            <v>1</v>
          </cell>
          <cell r="O800" t="str">
            <v>Maersk</v>
          </cell>
          <cell r="P800" t="str">
            <v>14 CD combined</v>
          </cell>
          <cell r="Q800" t="str">
            <v>subject to port storage</v>
          </cell>
        </row>
        <row r="801">
          <cell r="A801" t="str">
            <v>STS_Maersk</v>
          </cell>
          <cell r="B801" t="str">
            <v>ConakryBarcelona40</v>
          </cell>
          <cell r="C801" t="str">
            <v>GUI</v>
          </cell>
          <cell r="D801" t="str">
            <v>Conakry</v>
          </cell>
          <cell r="E801" t="str">
            <v>Barcelona</v>
          </cell>
          <cell r="F801">
            <v>40</v>
          </cell>
          <cell r="G801">
            <v>1157</v>
          </cell>
          <cell r="H801">
            <v>300</v>
          </cell>
          <cell r="I801" t="str">
            <v>EUR</v>
          </cell>
          <cell r="J801">
            <v>0</v>
          </cell>
          <cell r="K801">
            <v>1457</v>
          </cell>
          <cell r="L801" t="str">
            <v>18</v>
          </cell>
          <cell r="M801">
            <v>45382</v>
          </cell>
          <cell r="N801">
            <v>1</v>
          </cell>
          <cell r="O801" t="str">
            <v>Maersk</v>
          </cell>
          <cell r="P801" t="str">
            <v>14 CD combined</v>
          </cell>
          <cell r="Q801" t="str">
            <v>subject to port storage</v>
          </cell>
        </row>
        <row r="802">
          <cell r="A802" t="str">
            <v>STS_Maersk</v>
          </cell>
          <cell r="B802" t="str">
            <v>DoualaBarcelona40</v>
          </cell>
          <cell r="C802" t="str">
            <v>CAM</v>
          </cell>
          <cell r="D802" t="str">
            <v>Douala</v>
          </cell>
          <cell r="E802" t="str">
            <v>Barcelona</v>
          </cell>
          <cell r="F802">
            <v>40</v>
          </cell>
          <cell r="G802">
            <v>959</v>
          </cell>
          <cell r="H802">
            <v>300</v>
          </cell>
          <cell r="I802" t="str">
            <v>EUR</v>
          </cell>
          <cell r="J802">
            <v>0</v>
          </cell>
          <cell r="K802">
            <v>1259</v>
          </cell>
          <cell r="L802" t="str">
            <v>16</v>
          </cell>
          <cell r="M802">
            <v>45382</v>
          </cell>
          <cell r="N802">
            <v>1</v>
          </cell>
          <cell r="O802" t="str">
            <v>Maersk</v>
          </cell>
          <cell r="P802" t="str">
            <v>14 CD combined</v>
          </cell>
          <cell r="Q802" t="str">
            <v>subject to port storage</v>
          </cell>
        </row>
        <row r="803">
          <cell r="A803" t="str">
            <v>STS_Maersk</v>
          </cell>
          <cell r="B803" t="str">
            <v>MonroviaBarcelona40</v>
          </cell>
          <cell r="C803" t="str">
            <v>LIB</v>
          </cell>
          <cell r="D803" t="str">
            <v>Monrovia</v>
          </cell>
          <cell r="E803" t="str">
            <v>Barcelona</v>
          </cell>
          <cell r="F803">
            <v>40</v>
          </cell>
          <cell r="G803">
            <v>1574</v>
          </cell>
          <cell r="H803">
            <v>300</v>
          </cell>
          <cell r="I803" t="str">
            <v>EUR</v>
          </cell>
          <cell r="J803">
            <v>0</v>
          </cell>
          <cell r="K803">
            <v>1874</v>
          </cell>
          <cell r="L803" t="str">
            <v>28</v>
          </cell>
          <cell r="M803">
            <v>45382</v>
          </cell>
          <cell r="N803">
            <v>1</v>
          </cell>
          <cell r="O803" t="str">
            <v>Maersk</v>
          </cell>
          <cell r="P803" t="str">
            <v>14 CD combined</v>
          </cell>
          <cell r="Q803" t="str">
            <v>subject to port storage</v>
          </cell>
        </row>
        <row r="804">
          <cell r="A804" t="str">
            <v>STS_Maersk</v>
          </cell>
          <cell r="B804" t="str">
            <v>MonroviaBarcelona40</v>
          </cell>
          <cell r="C804" t="str">
            <v>LIB</v>
          </cell>
          <cell r="D804" t="str">
            <v>Monrovia</v>
          </cell>
          <cell r="E804" t="str">
            <v>Barcelona</v>
          </cell>
          <cell r="F804">
            <v>40</v>
          </cell>
          <cell r="G804">
            <v>1374</v>
          </cell>
          <cell r="H804">
            <v>300</v>
          </cell>
          <cell r="I804" t="str">
            <v>EUR</v>
          </cell>
          <cell r="J804">
            <v>0</v>
          </cell>
          <cell r="K804">
            <v>1674</v>
          </cell>
          <cell r="L804" t="str">
            <v>28</v>
          </cell>
          <cell r="M804">
            <v>45382</v>
          </cell>
          <cell r="N804">
            <v>1</v>
          </cell>
          <cell r="O804" t="str">
            <v>Maersk</v>
          </cell>
          <cell r="P804" t="str">
            <v>14 CD combined</v>
          </cell>
          <cell r="Q804" t="str">
            <v>subject to port storage</v>
          </cell>
        </row>
        <row r="805">
          <cell r="A805" t="str">
            <v>STS_Maersk</v>
          </cell>
          <cell r="B805" t="str">
            <v>San PedroBarcelona40</v>
          </cell>
          <cell r="C805" t="str">
            <v>IVC</v>
          </cell>
          <cell r="D805" t="str">
            <v>San Pedro</v>
          </cell>
          <cell r="E805" t="str">
            <v>Barcelona</v>
          </cell>
          <cell r="F805">
            <v>40</v>
          </cell>
          <cell r="G805">
            <v>1189</v>
          </cell>
          <cell r="H805">
            <v>300</v>
          </cell>
          <cell r="I805" t="str">
            <v>EUR</v>
          </cell>
          <cell r="J805">
            <v>0</v>
          </cell>
          <cell r="K805">
            <v>1489</v>
          </cell>
          <cell r="L805" t="str">
            <v>26</v>
          </cell>
          <cell r="M805">
            <v>45382</v>
          </cell>
          <cell r="N805">
            <v>1</v>
          </cell>
          <cell r="O805" t="str">
            <v>Maersk</v>
          </cell>
          <cell r="P805" t="str">
            <v>14 CD combined</v>
          </cell>
          <cell r="Q805" t="str">
            <v>subject to port storage</v>
          </cell>
        </row>
        <row r="806">
          <cell r="A806" t="str">
            <v>STS_Maersk</v>
          </cell>
          <cell r="B806" t="str">
            <v>AbidjanBatam40</v>
          </cell>
          <cell r="C806" t="str">
            <v>IVC</v>
          </cell>
          <cell r="D806" t="str">
            <v>Abidjan</v>
          </cell>
          <cell r="E806" t="str">
            <v>Batam</v>
          </cell>
          <cell r="F806">
            <v>40</v>
          </cell>
          <cell r="G806">
            <v>1419</v>
          </cell>
          <cell r="H806">
            <v>400</v>
          </cell>
          <cell r="I806" t="str">
            <v>USD</v>
          </cell>
          <cell r="J806">
            <v>0</v>
          </cell>
          <cell r="K806">
            <v>1819</v>
          </cell>
          <cell r="L806" t="str">
            <v>40</v>
          </cell>
          <cell r="M806">
            <v>45382</v>
          </cell>
          <cell r="N806">
            <v>1</v>
          </cell>
          <cell r="O806" t="str">
            <v>Maersk</v>
          </cell>
          <cell r="P806" t="str">
            <v>21 CD combined</v>
          </cell>
          <cell r="Q806" t="str">
            <v>subject to port storage</v>
          </cell>
        </row>
        <row r="807">
          <cell r="A807" t="str">
            <v>STS_Maersk</v>
          </cell>
          <cell r="B807" t="str">
            <v>ApapaBatam40</v>
          </cell>
          <cell r="C807" t="str">
            <v>NIG</v>
          </cell>
          <cell r="D807" t="str">
            <v>Apapa</v>
          </cell>
          <cell r="E807" t="str">
            <v>Batam</v>
          </cell>
          <cell r="F807">
            <v>40</v>
          </cell>
          <cell r="G807">
            <v>1371</v>
          </cell>
          <cell r="H807">
            <v>400</v>
          </cell>
          <cell r="I807" t="str">
            <v>USD</v>
          </cell>
          <cell r="J807">
            <v>0</v>
          </cell>
          <cell r="K807">
            <v>1771</v>
          </cell>
          <cell r="L807" t="str">
            <v>40</v>
          </cell>
          <cell r="M807">
            <v>45382</v>
          </cell>
          <cell r="N807">
            <v>1</v>
          </cell>
          <cell r="O807" t="str">
            <v>Maersk</v>
          </cell>
          <cell r="P807" t="str">
            <v>21 CD combined</v>
          </cell>
          <cell r="Q807" t="str">
            <v>subject to port storage</v>
          </cell>
        </row>
        <row r="808">
          <cell r="A808" t="str">
            <v>STS_Maersk</v>
          </cell>
          <cell r="B808" t="str">
            <v>ConakryBatam40</v>
          </cell>
          <cell r="C808" t="str">
            <v>GUI</v>
          </cell>
          <cell r="D808" t="str">
            <v>Conakry</v>
          </cell>
          <cell r="E808" t="str">
            <v>Batam</v>
          </cell>
          <cell r="F808">
            <v>40</v>
          </cell>
          <cell r="G808">
            <v>2054</v>
          </cell>
          <cell r="H808">
            <v>400</v>
          </cell>
          <cell r="I808" t="str">
            <v>USD</v>
          </cell>
          <cell r="J808">
            <v>0</v>
          </cell>
          <cell r="K808">
            <v>2454</v>
          </cell>
          <cell r="L808" t="str">
            <v>43</v>
          </cell>
          <cell r="M808">
            <v>45382</v>
          </cell>
          <cell r="N808">
            <v>1</v>
          </cell>
          <cell r="O808" t="str">
            <v>Maersk</v>
          </cell>
          <cell r="P808" t="str">
            <v>21 CD combined</v>
          </cell>
          <cell r="Q808" t="str">
            <v>subject to port storage</v>
          </cell>
        </row>
        <row r="809">
          <cell r="A809" t="str">
            <v>STS_Maersk</v>
          </cell>
          <cell r="B809" t="str">
            <v>DoualaBatam40</v>
          </cell>
          <cell r="C809" t="str">
            <v>CAM</v>
          </cell>
          <cell r="D809" t="str">
            <v>Douala</v>
          </cell>
          <cell r="E809" t="str">
            <v>Batam</v>
          </cell>
          <cell r="F809">
            <v>40</v>
          </cell>
          <cell r="G809">
            <v>1419</v>
          </cell>
          <cell r="H809">
            <v>400</v>
          </cell>
          <cell r="I809" t="str">
            <v>USD</v>
          </cell>
          <cell r="J809">
            <v>0</v>
          </cell>
          <cell r="K809">
            <v>1819</v>
          </cell>
          <cell r="L809" t="str">
            <v>53</v>
          </cell>
          <cell r="M809">
            <v>45382</v>
          </cell>
          <cell r="N809">
            <v>1</v>
          </cell>
          <cell r="O809" t="str">
            <v>Maersk</v>
          </cell>
          <cell r="P809" t="str">
            <v>21 CD combined</v>
          </cell>
          <cell r="Q809" t="str">
            <v>subject to port storage</v>
          </cell>
        </row>
        <row r="810">
          <cell r="A810" t="str">
            <v>STS_Maersk</v>
          </cell>
          <cell r="B810" t="str">
            <v>MonroviaBatam40</v>
          </cell>
          <cell r="C810" t="str">
            <v>LIB</v>
          </cell>
          <cell r="D810" t="str">
            <v>Monrovia</v>
          </cell>
          <cell r="E810" t="str">
            <v>Batam</v>
          </cell>
          <cell r="F810">
            <v>40</v>
          </cell>
          <cell r="G810">
            <v>1791</v>
          </cell>
          <cell r="H810">
            <v>400</v>
          </cell>
          <cell r="I810" t="str">
            <v>USD</v>
          </cell>
          <cell r="J810">
            <v>0</v>
          </cell>
          <cell r="K810">
            <v>2191</v>
          </cell>
          <cell r="L810" t="str">
            <v>55</v>
          </cell>
          <cell r="M810">
            <v>45382</v>
          </cell>
          <cell r="N810">
            <v>1</v>
          </cell>
          <cell r="O810" t="str">
            <v>Maersk</v>
          </cell>
          <cell r="P810" t="str">
            <v>21 CD combined</v>
          </cell>
          <cell r="Q810" t="str">
            <v>subject to port storage</v>
          </cell>
        </row>
        <row r="811">
          <cell r="A811" t="str">
            <v>STS_Maersk</v>
          </cell>
          <cell r="B811" t="str">
            <v>San PedroBatam40</v>
          </cell>
          <cell r="C811" t="str">
            <v>IVC</v>
          </cell>
          <cell r="D811" t="str">
            <v>San Pedro</v>
          </cell>
          <cell r="E811" t="str">
            <v>Batam</v>
          </cell>
          <cell r="F811">
            <v>40</v>
          </cell>
          <cell r="G811">
            <v>1646</v>
          </cell>
          <cell r="H811">
            <v>400</v>
          </cell>
          <cell r="I811" t="str">
            <v>USD</v>
          </cell>
          <cell r="J811">
            <v>0</v>
          </cell>
          <cell r="K811">
            <v>2046</v>
          </cell>
          <cell r="L811" t="str">
            <v>58</v>
          </cell>
          <cell r="M811">
            <v>45382</v>
          </cell>
          <cell r="N811">
            <v>1</v>
          </cell>
          <cell r="O811" t="str">
            <v>Maersk</v>
          </cell>
          <cell r="P811" t="str">
            <v>21 CD combined</v>
          </cell>
          <cell r="Q811" t="str">
            <v>subject to port storage</v>
          </cell>
        </row>
        <row r="812">
          <cell r="A812" t="str">
            <v>STS_Maersk</v>
          </cell>
          <cell r="B812" t="str">
            <v>TakoradiBatam40</v>
          </cell>
          <cell r="C812" t="str">
            <v>GHA</v>
          </cell>
          <cell r="D812" t="str">
            <v>Takoradi</v>
          </cell>
          <cell r="E812" t="str">
            <v>Batam</v>
          </cell>
          <cell r="F812">
            <v>40</v>
          </cell>
          <cell r="G812">
            <v>2111</v>
          </cell>
          <cell r="H812">
            <v>400</v>
          </cell>
          <cell r="I812" t="str">
            <v>USD</v>
          </cell>
          <cell r="J812">
            <v>0</v>
          </cell>
          <cell r="K812">
            <v>2511</v>
          </cell>
          <cell r="L812" t="str">
            <v>53</v>
          </cell>
          <cell r="M812">
            <v>45382</v>
          </cell>
          <cell r="N812">
            <v>1</v>
          </cell>
          <cell r="O812" t="str">
            <v>Maersk</v>
          </cell>
          <cell r="P812" t="str">
            <v>21 CD combined</v>
          </cell>
          <cell r="Q812" t="str">
            <v>subject to port storage</v>
          </cell>
        </row>
        <row r="813">
          <cell r="A813" t="str">
            <v>STS_Maersk</v>
          </cell>
          <cell r="B813" t="str">
            <v>AbidjanHamburg20</v>
          </cell>
          <cell r="C813" t="str">
            <v>IVC</v>
          </cell>
          <cell r="D813" t="str">
            <v>Abidjan</v>
          </cell>
          <cell r="E813" t="str">
            <v>Hamburg</v>
          </cell>
          <cell r="F813">
            <v>20</v>
          </cell>
          <cell r="G813">
            <v>977</v>
          </cell>
          <cell r="H813">
            <v>300</v>
          </cell>
          <cell r="I813" t="str">
            <v>EUR</v>
          </cell>
          <cell r="J813">
            <v>0</v>
          </cell>
          <cell r="K813">
            <v>1277</v>
          </cell>
          <cell r="L813" t="str">
            <v>20</v>
          </cell>
          <cell r="M813">
            <v>45382</v>
          </cell>
          <cell r="N813">
            <v>1</v>
          </cell>
          <cell r="O813" t="str">
            <v>Maersk</v>
          </cell>
          <cell r="P813" t="str">
            <v>3 CD</v>
          </cell>
          <cell r="Q813" t="str">
            <v>10 CD</v>
          </cell>
        </row>
        <row r="814">
          <cell r="A814" t="str">
            <v>STS_Maersk</v>
          </cell>
          <cell r="B814" t="str">
            <v>AbidjanHamburg20</v>
          </cell>
          <cell r="C814" t="str">
            <v>IVC</v>
          </cell>
          <cell r="D814" t="str">
            <v>Abidjan</v>
          </cell>
          <cell r="E814" t="str">
            <v>Hamburg</v>
          </cell>
          <cell r="F814">
            <v>20</v>
          </cell>
          <cell r="G814">
            <v>547</v>
          </cell>
          <cell r="H814">
            <v>300</v>
          </cell>
          <cell r="I814" t="str">
            <v>EUR</v>
          </cell>
          <cell r="J814">
            <v>0</v>
          </cell>
          <cell r="K814">
            <v>847</v>
          </cell>
          <cell r="L814" t="str">
            <v>20</v>
          </cell>
          <cell r="M814">
            <v>45382</v>
          </cell>
          <cell r="N814">
            <v>1</v>
          </cell>
          <cell r="O814" t="str">
            <v>Maersk</v>
          </cell>
          <cell r="P814" t="str">
            <v>3 CD</v>
          </cell>
          <cell r="Q814" t="str">
            <v>10 CD</v>
          </cell>
        </row>
        <row r="815">
          <cell r="A815" t="str">
            <v>STS_Maersk</v>
          </cell>
          <cell r="B815" t="str">
            <v>ApapaHamburg20</v>
          </cell>
          <cell r="C815" t="str">
            <v>NIG</v>
          </cell>
          <cell r="D815" t="str">
            <v>Apapa</v>
          </cell>
          <cell r="E815" t="str">
            <v>Hamburg</v>
          </cell>
          <cell r="F815">
            <v>20</v>
          </cell>
          <cell r="G815">
            <v>777</v>
          </cell>
          <cell r="H815">
            <v>300</v>
          </cell>
          <cell r="I815" t="str">
            <v>EUR</v>
          </cell>
          <cell r="J815">
            <v>0</v>
          </cell>
          <cell r="K815">
            <v>1077</v>
          </cell>
          <cell r="L815" t="str">
            <v>28</v>
          </cell>
          <cell r="M815">
            <v>45382</v>
          </cell>
          <cell r="N815">
            <v>1</v>
          </cell>
          <cell r="O815" t="str">
            <v>Maersk</v>
          </cell>
          <cell r="P815" t="str">
            <v>3 CD</v>
          </cell>
          <cell r="Q815" t="str">
            <v>10 CD</v>
          </cell>
        </row>
        <row r="816">
          <cell r="A816" t="str">
            <v>STS_Maersk</v>
          </cell>
          <cell r="B816" t="str">
            <v>ApapaHamburg20</v>
          </cell>
          <cell r="C816" t="str">
            <v>NIG</v>
          </cell>
          <cell r="D816" t="str">
            <v>Apapa</v>
          </cell>
          <cell r="E816" t="str">
            <v>Hamburg</v>
          </cell>
          <cell r="F816">
            <v>20</v>
          </cell>
          <cell r="G816">
            <v>577</v>
          </cell>
          <cell r="H816">
            <v>300</v>
          </cell>
          <cell r="I816" t="str">
            <v>EUR</v>
          </cell>
          <cell r="J816">
            <v>0</v>
          </cell>
          <cell r="K816">
            <v>877</v>
          </cell>
          <cell r="L816" t="str">
            <v>28</v>
          </cell>
          <cell r="M816">
            <v>45382</v>
          </cell>
          <cell r="N816">
            <v>1</v>
          </cell>
          <cell r="O816" t="str">
            <v>Maersk</v>
          </cell>
          <cell r="P816" t="str">
            <v>3 CD</v>
          </cell>
          <cell r="Q816" t="str">
            <v>10 CD</v>
          </cell>
        </row>
        <row r="817">
          <cell r="A817" t="str">
            <v>STS_Maersk</v>
          </cell>
          <cell r="B817" t="str">
            <v>DoualaHamburg20</v>
          </cell>
          <cell r="C817" t="str">
            <v>CAM</v>
          </cell>
          <cell r="D817" t="str">
            <v>Douala</v>
          </cell>
          <cell r="E817" t="str">
            <v>Hamburg</v>
          </cell>
          <cell r="F817">
            <v>20</v>
          </cell>
          <cell r="G817">
            <v>677</v>
          </cell>
          <cell r="H817">
            <v>300</v>
          </cell>
          <cell r="I817" t="str">
            <v>EUR</v>
          </cell>
          <cell r="J817">
            <v>0</v>
          </cell>
          <cell r="K817">
            <v>977</v>
          </cell>
          <cell r="L817" t="str">
            <v>23</v>
          </cell>
          <cell r="M817">
            <v>45382</v>
          </cell>
          <cell r="N817">
            <v>1</v>
          </cell>
          <cell r="O817" t="str">
            <v>Maersk</v>
          </cell>
          <cell r="P817" t="str">
            <v>3 CD</v>
          </cell>
          <cell r="Q817" t="str">
            <v>10 CD</v>
          </cell>
        </row>
        <row r="818">
          <cell r="A818" t="str">
            <v>STS_Maersk</v>
          </cell>
          <cell r="B818" t="str">
            <v>San PedroHamburg20</v>
          </cell>
          <cell r="C818" t="str">
            <v>IVC</v>
          </cell>
          <cell r="D818" t="str">
            <v>San Pedro</v>
          </cell>
          <cell r="E818" t="str">
            <v>Hamburg</v>
          </cell>
          <cell r="F818">
            <v>20</v>
          </cell>
          <cell r="G818">
            <v>1327</v>
          </cell>
          <cell r="H818">
            <v>300</v>
          </cell>
          <cell r="I818" t="str">
            <v>EUR</v>
          </cell>
          <cell r="J818">
            <v>0</v>
          </cell>
          <cell r="K818">
            <v>1627</v>
          </cell>
          <cell r="L818" t="str">
            <v>25</v>
          </cell>
          <cell r="M818">
            <v>45382</v>
          </cell>
          <cell r="N818">
            <v>1</v>
          </cell>
          <cell r="O818" t="str">
            <v>Maersk</v>
          </cell>
          <cell r="P818" t="str">
            <v>3 CD</v>
          </cell>
          <cell r="Q818" t="str">
            <v>10 CD</v>
          </cell>
        </row>
        <row r="819">
          <cell r="A819" t="str">
            <v>STS_Maersk</v>
          </cell>
          <cell r="B819" t="str">
            <v>San PedroHamburg20</v>
          </cell>
          <cell r="C819" t="str">
            <v>IVC</v>
          </cell>
          <cell r="D819" t="str">
            <v>San Pedro</v>
          </cell>
          <cell r="E819" t="str">
            <v>Hamburg</v>
          </cell>
          <cell r="F819">
            <v>20</v>
          </cell>
          <cell r="G819">
            <v>677</v>
          </cell>
          <cell r="H819">
            <v>300</v>
          </cell>
          <cell r="I819" t="str">
            <v>EUR</v>
          </cell>
          <cell r="J819">
            <v>0</v>
          </cell>
          <cell r="K819">
            <v>977</v>
          </cell>
          <cell r="L819" t="str">
            <v>25</v>
          </cell>
          <cell r="M819">
            <v>45382</v>
          </cell>
          <cell r="N819">
            <v>1</v>
          </cell>
          <cell r="O819" t="str">
            <v>Maersk</v>
          </cell>
          <cell r="P819" t="str">
            <v>3 CD</v>
          </cell>
          <cell r="Q819" t="str">
            <v>10 CD</v>
          </cell>
        </row>
        <row r="820">
          <cell r="A820" t="str">
            <v>STS_Maersk</v>
          </cell>
          <cell r="B820" t="str">
            <v>TakoradiHamburg20</v>
          </cell>
          <cell r="C820" t="str">
            <v>GHA</v>
          </cell>
          <cell r="D820" t="str">
            <v>Takoradi</v>
          </cell>
          <cell r="E820" t="str">
            <v>Hamburg</v>
          </cell>
          <cell r="F820">
            <v>20</v>
          </cell>
          <cell r="G820">
            <v>1612</v>
          </cell>
          <cell r="H820" t="str">
            <v>not included</v>
          </cell>
          <cell r="I820" t="str">
            <v>EUR</v>
          </cell>
          <cell r="J820">
            <v>0</v>
          </cell>
          <cell r="K820">
            <v>1612</v>
          </cell>
          <cell r="L820" t="str">
            <v>28</v>
          </cell>
          <cell r="M820">
            <v>45382</v>
          </cell>
          <cell r="N820">
            <v>0</v>
          </cell>
          <cell r="O820" t="str">
            <v>Maersk</v>
          </cell>
          <cell r="P820" t="str">
            <v>3 CD</v>
          </cell>
          <cell r="Q820" t="str">
            <v>10 CD</v>
          </cell>
        </row>
        <row r="821">
          <cell r="A821" t="str">
            <v>STS_ONE</v>
          </cell>
          <cell r="B821" t="str">
            <v>TemaPTP40</v>
          </cell>
          <cell r="C821" t="str">
            <v>GHA</v>
          </cell>
          <cell r="D821" t="str">
            <v>Tema</v>
          </cell>
          <cell r="E821" t="str">
            <v>PTP</v>
          </cell>
          <cell r="F821">
            <v>40</v>
          </cell>
          <cell r="G821">
            <v>924</v>
          </cell>
          <cell r="H821" t="str">
            <v>not included</v>
          </cell>
          <cell r="I821" t="str">
            <v>USD</v>
          </cell>
          <cell r="J821">
            <v>0</v>
          </cell>
          <cell r="K821">
            <v>924</v>
          </cell>
          <cell r="L821" t="str">
            <v>60</v>
          </cell>
          <cell r="M821">
            <v>45382</v>
          </cell>
          <cell r="N821">
            <v>0</v>
          </cell>
          <cell r="O821" t="str">
            <v>ONE</v>
          </cell>
          <cell r="P821" t="str">
            <v>5 CD</v>
          </cell>
          <cell r="Q821" t="str">
            <v>21 CD</v>
          </cell>
        </row>
        <row r="822">
          <cell r="A822" t="str">
            <v>STS_Maersk</v>
          </cell>
          <cell r="B822" t="str">
            <v>TincanHamburg20</v>
          </cell>
          <cell r="C822" t="str">
            <v>NIG</v>
          </cell>
          <cell r="D822" t="str">
            <v>Tincan</v>
          </cell>
          <cell r="E822" t="str">
            <v>Hamburg</v>
          </cell>
          <cell r="F822">
            <v>20</v>
          </cell>
          <cell r="G822">
            <v>607</v>
          </cell>
          <cell r="H822">
            <v>300</v>
          </cell>
          <cell r="I822" t="str">
            <v>EUR</v>
          </cell>
          <cell r="J822">
            <v>0</v>
          </cell>
          <cell r="K822">
            <v>907</v>
          </cell>
          <cell r="L822" t="str">
            <v>26</v>
          </cell>
          <cell r="M822">
            <v>45382</v>
          </cell>
          <cell r="N822">
            <v>1</v>
          </cell>
          <cell r="O822" t="str">
            <v>Maersk</v>
          </cell>
          <cell r="P822" t="str">
            <v>3 CD</v>
          </cell>
          <cell r="Q822" t="str">
            <v>10 CD</v>
          </cell>
        </row>
        <row r="823">
          <cell r="A823" t="str">
            <v>STS_Maersk</v>
          </cell>
          <cell r="B823" t="str">
            <v>AbidjanHamburg40</v>
          </cell>
          <cell r="C823" t="str">
            <v>IVC</v>
          </cell>
          <cell r="D823" t="str">
            <v>Abidjan</v>
          </cell>
          <cell r="E823" t="str">
            <v>Hamburg</v>
          </cell>
          <cell r="F823">
            <v>40</v>
          </cell>
          <cell r="G823">
            <v>837</v>
          </cell>
          <cell r="H823">
            <v>300</v>
          </cell>
          <cell r="I823" t="str">
            <v>EUR</v>
          </cell>
          <cell r="J823">
            <v>0</v>
          </cell>
          <cell r="K823">
            <v>1137</v>
          </cell>
          <cell r="L823" t="str">
            <v>20</v>
          </cell>
          <cell r="M823">
            <v>45382</v>
          </cell>
          <cell r="N823">
            <v>1</v>
          </cell>
          <cell r="O823" t="str">
            <v>Maersk</v>
          </cell>
          <cell r="P823" t="str">
            <v>3 CD</v>
          </cell>
          <cell r="Q823" t="str">
            <v>10 CD</v>
          </cell>
        </row>
        <row r="824">
          <cell r="A824" t="str">
            <v>STS_Maersk</v>
          </cell>
          <cell r="B824" t="str">
            <v>ApapaHamburg40</v>
          </cell>
          <cell r="C824" t="str">
            <v>NIG</v>
          </cell>
          <cell r="D824" t="str">
            <v>Apapa</v>
          </cell>
          <cell r="E824" t="str">
            <v>Hamburg</v>
          </cell>
          <cell r="F824">
            <v>40</v>
          </cell>
          <cell r="G824">
            <v>777</v>
          </cell>
          <cell r="H824">
            <v>300</v>
          </cell>
          <cell r="I824" t="str">
            <v>EUR</v>
          </cell>
          <cell r="J824">
            <v>0</v>
          </cell>
          <cell r="K824">
            <v>1077</v>
          </cell>
          <cell r="L824" t="str">
            <v>28</v>
          </cell>
          <cell r="M824">
            <v>45382</v>
          </cell>
          <cell r="N824">
            <v>1</v>
          </cell>
          <cell r="O824" t="str">
            <v>Maersk</v>
          </cell>
          <cell r="P824" t="str">
            <v>3 CD</v>
          </cell>
          <cell r="Q824" t="str">
            <v>10 CD</v>
          </cell>
        </row>
        <row r="825">
          <cell r="A825" t="str">
            <v>STS_Maersk</v>
          </cell>
          <cell r="B825" t="str">
            <v>ConakryHamburg40</v>
          </cell>
          <cell r="C825" t="str">
            <v>GUI</v>
          </cell>
          <cell r="D825" t="str">
            <v>Conakry</v>
          </cell>
          <cell r="E825" t="str">
            <v>Hamburg</v>
          </cell>
          <cell r="F825">
            <v>40</v>
          </cell>
          <cell r="G825">
            <v>1587</v>
          </cell>
          <cell r="H825">
            <v>300</v>
          </cell>
          <cell r="I825" t="str">
            <v>EUR</v>
          </cell>
          <cell r="J825">
            <v>0</v>
          </cell>
          <cell r="K825">
            <v>1887</v>
          </cell>
          <cell r="L825" t="str">
            <v>17</v>
          </cell>
          <cell r="M825">
            <v>45382</v>
          </cell>
          <cell r="N825">
            <v>1</v>
          </cell>
          <cell r="O825" t="str">
            <v>Maersk</v>
          </cell>
          <cell r="P825" t="str">
            <v>3 CD</v>
          </cell>
          <cell r="Q825" t="str">
            <v>10 CD</v>
          </cell>
        </row>
        <row r="826">
          <cell r="A826" t="str">
            <v>STS_Maersk</v>
          </cell>
          <cell r="B826" t="str">
            <v>DoualaHamburg40</v>
          </cell>
          <cell r="C826" t="str">
            <v>CAM</v>
          </cell>
          <cell r="D826" t="str">
            <v>Douala</v>
          </cell>
          <cell r="E826" t="str">
            <v>Hamburg</v>
          </cell>
          <cell r="F826">
            <v>40</v>
          </cell>
          <cell r="G826">
            <v>856</v>
          </cell>
          <cell r="H826">
            <v>300</v>
          </cell>
          <cell r="I826" t="str">
            <v>EUR</v>
          </cell>
          <cell r="J826">
            <v>0</v>
          </cell>
          <cell r="K826">
            <v>1156</v>
          </cell>
          <cell r="L826" t="str">
            <v>23</v>
          </cell>
          <cell r="M826">
            <v>45382</v>
          </cell>
          <cell r="N826">
            <v>1</v>
          </cell>
          <cell r="O826" t="str">
            <v>Maersk</v>
          </cell>
          <cell r="P826" t="str">
            <v>3 CD</v>
          </cell>
          <cell r="Q826" t="str">
            <v>10 CD</v>
          </cell>
        </row>
        <row r="827">
          <cell r="A827" t="str">
            <v>STS_Maersk</v>
          </cell>
          <cell r="B827" t="str">
            <v>MonroviaHamburg40</v>
          </cell>
          <cell r="C827" t="str">
            <v>LIB</v>
          </cell>
          <cell r="D827" t="str">
            <v>Monrovia</v>
          </cell>
          <cell r="E827" t="str">
            <v>Hamburg</v>
          </cell>
          <cell r="F827">
            <v>40</v>
          </cell>
          <cell r="G827">
            <v>1387</v>
          </cell>
          <cell r="H827">
            <v>300</v>
          </cell>
          <cell r="I827" t="str">
            <v>EUR</v>
          </cell>
          <cell r="J827">
            <v>0</v>
          </cell>
          <cell r="K827">
            <v>1687</v>
          </cell>
          <cell r="L827" t="str">
            <v>30</v>
          </cell>
          <cell r="M827">
            <v>45382</v>
          </cell>
          <cell r="N827">
            <v>1</v>
          </cell>
          <cell r="O827" t="str">
            <v>Maersk</v>
          </cell>
          <cell r="P827" t="str">
            <v>3 CD</v>
          </cell>
          <cell r="Q827" t="str">
            <v>10 CD</v>
          </cell>
        </row>
        <row r="828">
          <cell r="A828" t="str">
            <v>STS_Maersk</v>
          </cell>
          <cell r="B828" t="str">
            <v>San PedroHamburg40</v>
          </cell>
          <cell r="C828" t="str">
            <v>IVC</v>
          </cell>
          <cell r="D828" t="str">
            <v>San Pedro</v>
          </cell>
          <cell r="E828" t="str">
            <v>Hamburg</v>
          </cell>
          <cell r="F828">
            <v>40</v>
          </cell>
          <cell r="G828">
            <v>1037</v>
          </cell>
          <cell r="H828">
            <v>300</v>
          </cell>
          <cell r="I828" t="str">
            <v>EUR</v>
          </cell>
          <cell r="J828">
            <v>0</v>
          </cell>
          <cell r="K828">
            <v>1337</v>
          </cell>
          <cell r="L828" t="str">
            <v>25</v>
          </cell>
          <cell r="M828">
            <v>45382</v>
          </cell>
          <cell r="N828">
            <v>1</v>
          </cell>
          <cell r="O828" t="str">
            <v>Maersk</v>
          </cell>
          <cell r="P828" t="str">
            <v>3 CD</v>
          </cell>
          <cell r="Q828" t="str">
            <v>10 CD</v>
          </cell>
        </row>
        <row r="829">
          <cell r="A829" t="str">
            <v>STS_Maersk</v>
          </cell>
          <cell r="B829" t="str">
            <v>AbidjanJakarta40</v>
          </cell>
          <cell r="C829" t="str">
            <v>IVC</v>
          </cell>
          <cell r="D829" t="str">
            <v>Abidjan</v>
          </cell>
          <cell r="E829" t="str">
            <v>Jakarta</v>
          </cell>
          <cell r="F829">
            <v>40</v>
          </cell>
          <cell r="G829">
            <v>854</v>
          </cell>
          <cell r="H829">
            <v>400</v>
          </cell>
          <cell r="I829" t="str">
            <v>USD</v>
          </cell>
          <cell r="J829">
            <v>0</v>
          </cell>
          <cell r="K829">
            <v>1254</v>
          </cell>
          <cell r="L829" t="str">
            <v>40</v>
          </cell>
          <cell r="M829">
            <v>45382</v>
          </cell>
          <cell r="N829">
            <v>1</v>
          </cell>
          <cell r="O829" t="str">
            <v>Maersk</v>
          </cell>
          <cell r="P829" t="str">
            <v>21 CD combined</v>
          </cell>
          <cell r="Q829" t="str">
            <v>subject to port storage</v>
          </cell>
        </row>
        <row r="830">
          <cell r="A830" t="str">
            <v>STS_Maersk</v>
          </cell>
          <cell r="B830" t="str">
            <v>ApapaJakarta40</v>
          </cell>
          <cell r="C830" t="str">
            <v>NIG</v>
          </cell>
          <cell r="D830" t="str">
            <v>Apapa</v>
          </cell>
          <cell r="E830" t="str">
            <v>Jakarta</v>
          </cell>
          <cell r="F830">
            <v>40</v>
          </cell>
          <cell r="G830">
            <v>821</v>
          </cell>
          <cell r="H830">
            <v>400</v>
          </cell>
          <cell r="I830" t="str">
            <v>USD</v>
          </cell>
          <cell r="J830">
            <v>0</v>
          </cell>
          <cell r="K830">
            <v>1221</v>
          </cell>
          <cell r="L830" t="str">
            <v>39</v>
          </cell>
          <cell r="M830">
            <v>45382</v>
          </cell>
          <cell r="N830">
            <v>1</v>
          </cell>
          <cell r="O830" t="str">
            <v>Maersk</v>
          </cell>
          <cell r="P830" t="str">
            <v>21 CD combined</v>
          </cell>
          <cell r="Q830" t="str">
            <v>subject to port storage</v>
          </cell>
        </row>
        <row r="831">
          <cell r="A831" t="str">
            <v>STS_Maersk</v>
          </cell>
          <cell r="B831" t="str">
            <v>ConakryJakarta40</v>
          </cell>
          <cell r="C831" t="str">
            <v>GUI</v>
          </cell>
          <cell r="D831" t="str">
            <v>Conakry</v>
          </cell>
          <cell r="E831" t="str">
            <v>Jakarta</v>
          </cell>
          <cell r="F831">
            <v>40</v>
          </cell>
          <cell r="G831">
            <v>1222</v>
          </cell>
          <cell r="H831">
            <v>400</v>
          </cell>
          <cell r="I831" t="str">
            <v>USD</v>
          </cell>
          <cell r="J831">
            <v>0</v>
          </cell>
          <cell r="K831">
            <v>1622</v>
          </cell>
          <cell r="L831" t="str">
            <v>43</v>
          </cell>
          <cell r="M831">
            <v>45382</v>
          </cell>
          <cell r="N831">
            <v>1</v>
          </cell>
          <cell r="O831" t="str">
            <v>Maersk</v>
          </cell>
          <cell r="P831" t="str">
            <v>21 CD combined</v>
          </cell>
          <cell r="Q831" t="str">
            <v>subject to port storage</v>
          </cell>
        </row>
        <row r="832">
          <cell r="A832" t="str">
            <v>STS_Maersk</v>
          </cell>
          <cell r="B832" t="str">
            <v>DoualaJakarta40</v>
          </cell>
          <cell r="C832" t="str">
            <v>CAM</v>
          </cell>
          <cell r="D832" t="str">
            <v>Douala</v>
          </cell>
          <cell r="E832" t="str">
            <v>Jakarta</v>
          </cell>
          <cell r="F832">
            <v>40</v>
          </cell>
          <cell r="G832">
            <v>1111</v>
          </cell>
          <cell r="H832">
            <v>400</v>
          </cell>
          <cell r="I832" t="str">
            <v>USD</v>
          </cell>
          <cell r="J832">
            <v>0</v>
          </cell>
          <cell r="K832">
            <v>1511</v>
          </cell>
          <cell r="L832" t="str">
            <v>49</v>
          </cell>
          <cell r="M832">
            <v>45382</v>
          </cell>
          <cell r="N832">
            <v>1</v>
          </cell>
          <cell r="O832" t="str">
            <v>Maersk</v>
          </cell>
          <cell r="P832" t="str">
            <v>21 CD combined</v>
          </cell>
          <cell r="Q832" t="str">
            <v>subject to port storage</v>
          </cell>
        </row>
        <row r="833">
          <cell r="A833" t="str">
            <v>STS_Maersk</v>
          </cell>
          <cell r="B833" t="str">
            <v>MonroviaJakarta40</v>
          </cell>
          <cell r="C833" t="str">
            <v>LIB</v>
          </cell>
          <cell r="D833" t="str">
            <v>Monrovia</v>
          </cell>
          <cell r="E833" t="str">
            <v>Jakarta</v>
          </cell>
          <cell r="F833">
            <v>40</v>
          </cell>
          <cell r="G833">
            <v>1301</v>
          </cell>
          <cell r="H833">
            <v>400</v>
          </cell>
          <cell r="I833" t="str">
            <v>USD</v>
          </cell>
          <cell r="J833">
            <v>0</v>
          </cell>
          <cell r="K833">
            <v>1701</v>
          </cell>
          <cell r="L833" t="str">
            <v>56</v>
          </cell>
          <cell r="M833">
            <v>45382</v>
          </cell>
          <cell r="N833">
            <v>1</v>
          </cell>
          <cell r="O833" t="str">
            <v>Maersk</v>
          </cell>
          <cell r="P833" t="str">
            <v>21 CD combined</v>
          </cell>
          <cell r="Q833" t="str">
            <v>subject to port storage</v>
          </cell>
        </row>
        <row r="834">
          <cell r="A834" t="str">
            <v>STS_Maersk</v>
          </cell>
          <cell r="B834" t="str">
            <v>San PedroJakarta40</v>
          </cell>
          <cell r="C834" t="str">
            <v>IVC</v>
          </cell>
          <cell r="D834" t="str">
            <v>San Pedro</v>
          </cell>
          <cell r="E834" t="str">
            <v>Jakarta</v>
          </cell>
          <cell r="F834">
            <v>40</v>
          </cell>
          <cell r="G834">
            <v>929</v>
          </cell>
          <cell r="H834">
            <v>400</v>
          </cell>
          <cell r="I834" t="str">
            <v>USD</v>
          </cell>
          <cell r="J834">
            <v>0</v>
          </cell>
          <cell r="K834">
            <v>1329</v>
          </cell>
          <cell r="L834" t="str">
            <v>51</v>
          </cell>
          <cell r="M834">
            <v>45382</v>
          </cell>
          <cell r="N834">
            <v>1</v>
          </cell>
          <cell r="O834" t="str">
            <v>Maersk</v>
          </cell>
          <cell r="P834" t="str">
            <v>21 CD combined</v>
          </cell>
          <cell r="Q834" t="str">
            <v>subject to port storage</v>
          </cell>
        </row>
        <row r="835">
          <cell r="A835" t="str">
            <v>STS_Maersk</v>
          </cell>
          <cell r="B835" t="str">
            <v>TakoradiJakarta40</v>
          </cell>
          <cell r="C835" t="str">
            <v>GHA</v>
          </cell>
          <cell r="D835" t="str">
            <v>Takoradi</v>
          </cell>
          <cell r="E835" t="str">
            <v>Jakarta</v>
          </cell>
          <cell r="F835">
            <v>40</v>
          </cell>
          <cell r="G835">
            <v>1621</v>
          </cell>
          <cell r="H835">
            <v>400</v>
          </cell>
          <cell r="I835" t="str">
            <v>USD</v>
          </cell>
          <cell r="J835">
            <v>0</v>
          </cell>
          <cell r="K835">
            <v>2021</v>
          </cell>
          <cell r="L835" t="str">
            <v>43</v>
          </cell>
          <cell r="M835">
            <v>45382</v>
          </cell>
          <cell r="N835">
            <v>1</v>
          </cell>
          <cell r="O835" t="str">
            <v>Maersk</v>
          </cell>
          <cell r="P835" t="str">
            <v>21 CD combined</v>
          </cell>
          <cell r="Q835" t="str">
            <v>subject to port storage</v>
          </cell>
        </row>
        <row r="836">
          <cell r="A836" t="str">
            <v>STS_ONE</v>
          </cell>
          <cell r="B836" t="str">
            <v>TemaPTP40</v>
          </cell>
          <cell r="C836" t="str">
            <v>GHA</v>
          </cell>
          <cell r="D836" t="str">
            <v>Tema</v>
          </cell>
          <cell r="E836" t="str">
            <v>PTP</v>
          </cell>
          <cell r="F836">
            <v>40</v>
          </cell>
          <cell r="G836">
            <v>1411</v>
          </cell>
          <cell r="H836" t="str">
            <v>not included</v>
          </cell>
          <cell r="I836" t="str">
            <v>USD</v>
          </cell>
          <cell r="J836">
            <v>0</v>
          </cell>
          <cell r="K836">
            <v>1411</v>
          </cell>
          <cell r="L836" t="str">
            <v>60</v>
          </cell>
          <cell r="M836">
            <v>45382</v>
          </cell>
          <cell r="N836">
            <v>0</v>
          </cell>
          <cell r="O836" t="str">
            <v>ONE</v>
          </cell>
          <cell r="P836" t="str">
            <v>5 CD</v>
          </cell>
          <cell r="Q836" t="str">
            <v>21 CD</v>
          </cell>
        </row>
        <row r="837">
          <cell r="A837" t="str">
            <v>STS_ONE</v>
          </cell>
          <cell r="B837" t="str">
            <v>TemaPTP20</v>
          </cell>
          <cell r="C837" t="str">
            <v>GHA</v>
          </cell>
          <cell r="D837" t="str">
            <v>Tema</v>
          </cell>
          <cell r="E837" t="str">
            <v>PTP</v>
          </cell>
          <cell r="F837">
            <v>20</v>
          </cell>
          <cell r="G837">
            <v>1011</v>
          </cell>
          <cell r="H837" t="str">
            <v>not included</v>
          </cell>
          <cell r="I837" t="str">
            <v>USD</v>
          </cell>
          <cell r="J837">
            <v>0</v>
          </cell>
          <cell r="K837">
            <v>1011</v>
          </cell>
          <cell r="L837" t="str">
            <v>60</v>
          </cell>
          <cell r="M837">
            <v>45382</v>
          </cell>
          <cell r="N837">
            <v>0</v>
          </cell>
          <cell r="O837" t="str">
            <v>ONE</v>
          </cell>
          <cell r="P837" t="str">
            <v>5 CD</v>
          </cell>
          <cell r="Q837" t="str">
            <v>21 CD</v>
          </cell>
        </row>
        <row r="838">
          <cell r="A838" t="str">
            <v>STS_Maersk</v>
          </cell>
          <cell r="B838" t="str">
            <v>AbidjanLiverpool20</v>
          </cell>
          <cell r="C838" t="str">
            <v>IVC</v>
          </cell>
          <cell r="D838" t="str">
            <v>Abidjan</v>
          </cell>
          <cell r="E838" t="str">
            <v>Liverpool</v>
          </cell>
          <cell r="F838">
            <v>20</v>
          </cell>
          <cell r="G838">
            <v>1117</v>
          </cell>
          <cell r="H838">
            <v>300</v>
          </cell>
          <cell r="I838" t="str">
            <v>EUR</v>
          </cell>
          <cell r="J838">
            <v>0</v>
          </cell>
          <cell r="K838">
            <v>1417</v>
          </cell>
          <cell r="L838" t="str">
            <v>25</v>
          </cell>
          <cell r="M838">
            <v>45382</v>
          </cell>
          <cell r="N838">
            <v>1</v>
          </cell>
          <cell r="O838" t="str">
            <v>Maersk</v>
          </cell>
          <cell r="P838" t="str">
            <v>5 days</v>
          </cell>
          <cell r="Q838" t="str">
            <v>7 days</v>
          </cell>
        </row>
        <row r="839">
          <cell r="A839" t="str">
            <v>STS_Maersk</v>
          </cell>
          <cell r="B839" t="str">
            <v>ApapaLiverpool20</v>
          </cell>
          <cell r="C839" t="str">
            <v>NIG</v>
          </cell>
          <cell r="D839" t="str">
            <v>Apapa</v>
          </cell>
          <cell r="E839" t="str">
            <v>Liverpool</v>
          </cell>
          <cell r="F839">
            <v>20</v>
          </cell>
          <cell r="G839">
            <v>1217</v>
          </cell>
          <cell r="H839">
            <v>300</v>
          </cell>
          <cell r="I839" t="str">
            <v>EUR</v>
          </cell>
          <cell r="J839">
            <v>0</v>
          </cell>
          <cell r="K839">
            <v>1517</v>
          </cell>
          <cell r="L839" t="str">
            <v>26</v>
          </cell>
          <cell r="M839">
            <v>45382</v>
          </cell>
          <cell r="N839">
            <v>1</v>
          </cell>
          <cell r="O839" t="str">
            <v>Maersk</v>
          </cell>
          <cell r="P839" t="str">
            <v>5 days</v>
          </cell>
          <cell r="Q839" t="str">
            <v>7 days</v>
          </cell>
        </row>
        <row r="840">
          <cell r="A840" t="str">
            <v>STS_Maersk</v>
          </cell>
          <cell r="B840" t="str">
            <v>ConakryLiverpool20</v>
          </cell>
          <cell r="C840" t="str">
            <v>GUI</v>
          </cell>
          <cell r="D840" t="str">
            <v>Conakry</v>
          </cell>
          <cell r="E840" t="str">
            <v>Liverpool</v>
          </cell>
          <cell r="F840">
            <v>20</v>
          </cell>
          <cell r="G840">
            <v>1217</v>
          </cell>
          <cell r="H840">
            <v>300</v>
          </cell>
          <cell r="I840" t="str">
            <v>EUR</v>
          </cell>
          <cell r="J840">
            <v>0</v>
          </cell>
          <cell r="K840">
            <v>1517</v>
          </cell>
          <cell r="L840" t="str">
            <v>25</v>
          </cell>
          <cell r="M840">
            <v>45382</v>
          </cell>
          <cell r="N840">
            <v>1</v>
          </cell>
          <cell r="O840" t="str">
            <v>Maersk</v>
          </cell>
          <cell r="P840" t="str">
            <v>5 days</v>
          </cell>
          <cell r="Q840" t="str">
            <v>7 days</v>
          </cell>
        </row>
        <row r="841">
          <cell r="A841" t="str">
            <v>STS_Maersk</v>
          </cell>
          <cell r="B841" t="str">
            <v>DoualaLiverpool20</v>
          </cell>
          <cell r="C841" t="str">
            <v>CAM</v>
          </cell>
          <cell r="D841" t="str">
            <v>Douala</v>
          </cell>
          <cell r="E841" t="str">
            <v>Liverpool</v>
          </cell>
          <cell r="F841">
            <v>20</v>
          </cell>
          <cell r="G841">
            <v>1217</v>
          </cell>
          <cell r="H841">
            <v>300</v>
          </cell>
          <cell r="I841" t="str">
            <v>EUR</v>
          </cell>
          <cell r="J841">
            <v>0</v>
          </cell>
          <cell r="K841">
            <v>1517</v>
          </cell>
          <cell r="L841" t="str">
            <v>21</v>
          </cell>
          <cell r="M841">
            <v>45382</v>
          </cell>
          <cell r="N841">
            <v>1</v>
          </cell>
          <cell r="O841" t="str">
            <v>Maersk</v>
          </cell>
          <cell r="P841" t="str">
            <v>5 days</v>
          </cell>
          <cell r="Q841" t="str">
            <v>7 days</v>
          </cell>
        </row>
        <row r="842">
          <cell r="A842" t="str">
            <v>STS_Maersk</v>
          </cell>
          <cell r="B842" t="str">
            <v>San PedroLiverpool20</v>
          </cell>
          <cell r="C842" t="str">
            <v>IVC</v>
          </cell>
          <cell r="D842" t="str">
            <v>San Pedro</v>
          </cell>
          <cell r="E842" t="str">
            <v>Liverpool</v>
          </cell>
          <cell r="F842">
            <v>20</v>
          </cell>
          <cell r="G842">
            <v>1217</v>
          </cell>
          <cell r="H842">
            <v>300</v>
          </cell>
          <cell r="I842" t="str">
            <v>EUR</v>
          </cell>
          <cell r="J842">
            <v>0</v>
          </cell>
          <cell r="K842">
            <v>1517</v>
          </cell>
          <cell r="L842" t="str">
            <v>25</v>
          </cell>
          <cell r="M842">
            <v>45382</v>
          </cell>
          <cell r="N842">
            <v>1</v>
          </cell>
          <cell r="O842" t="str">
            <v>Maersk</v>
          </cell>
          <cell r="P842" t="str">
            <v>5 days</v>
          </cell>
          <cell r="Q842" t="str">
            <v>7 days</v>
          </cell>
        </row>
        <row r="843">
          <cell r="A843" t="str">
            <v>STS_Maersk</v>
          </cell>
          <cell r="B843" t="str">
            <v>TincanLiverpool20</v>
          </cell>
          <cell r="C843" t="str">
            <v>NIG</v>
          </cell>
          <cell r="D843" t="str">
            <v>Tincan</v>
          </cell>
          <cell r="E843" t="str">
            <v>Liverpool</v>
          </cell>
          <cell r="F843">
            <v>20</v>
          </cell>
          <cell r="G843">
            <v>1217</v>
          </cell>
          <cell r="H843">
            <v>300</v>
          </cell>
          <cell r="I843" t="str">
            <v>EUR</v>
          </cell>
          <cell r="J843">
            <v>0</v>
          </cell>
          <cell r="K843">
            <v>1517</v>
          </cell>
          <cell r="L843" t="str">
            <v>31</v>
          </cell>
          <cell r="M843">
            <v>45382</v>
          </cell>
          <cell r="N843">
            <v>1</v>
          </cell>
          <cell r="O843" t="str">
            <v>Maersk</v>
          </cell>
          <cell r="P843" t="str">
            <v>5 days</v>
          </cell>
          <cell r="Q843" t="str">
            <v>7 days</v>
          </cell>
        </row>
        <row r="844">
          <cell r="A844" t="str">
            <v>STS_Maersk</v>
          </cell>
          <cell r="B844" t="str">
            <v>TemaPTP40</v>
          </cell>
          <cell r="C844" t="str">
            <v>GHA</v>
          </cell>
          <cell r="D844" t="str">
            <v>Tema</v>
          </cell>
          <cell r="E844" t="str">
            <v>PTP</v>
          </cell>
          <cell r="F844">
            <v>40</v>
          </cell>
          <cell r="G844">
            <v>877</v>
          </cell>
          <cell r="H844">
            <v>400</v>
          </cell>
          <cell r="I844" t="str">
            <v>USD</v>
          </cell>
          <cell r="J844">
            <v>0</v>
          </cell>
          <cell r="K844">
            <v>1277</v>
          </cell>
          <cell r="L844" t="str">
            <v>37</v>
          </cell>
          <cell r="M844">
            <v>45382</v>
          </cell>
          <cell r="N844">
            <v>1</v>
          </cell>
          <cell r="O844" t="str">
            <v>Maersk</v>
          </cell>
          <cell r="P844" t="str">
            <v>21 CD combined</v>
          </cell>
          <cell r="Q844" t="str">
            <v>subject to port storage</v>
          </cell>
        </row>
        <row r="845">
          <cell r="A845" t="str">
            <v>STS_Maersk</v>
          </cell>
          <cell r="B845" t="str">
            <v>AbidjanPasir Gudang40</v>
          </cell>
          <cell r="C845" t="str">
            <v>IVC</v>
          </cell>
          <cell r="D845" t="str">
            <v>Abidjan</v>
          </cell>
          <cell r="E845" t="str">
            <v>Pasir Gudang</v>
          </cell>
          <cell r="F845">
            <v>40</v>
          </cell>
          <cell r="G845">
            <v>854</v>
          </cell>
          <cell r="H845">
            <v>400</v>
          </cell>
          <cell r="I845" t="str">
            <v>USD</v>
          </cell>
          <cell r="J845">
            <v>0</v>
          </cell>
          <cell r="K845">
            <v>1254</v>
          </cell>
          <cell r="L845" t="str">
            <v>47</v>
          </cell>
          <cell r="M845">
            <v>45382</v>
          </cell>
          <cell r="N845">
            <v>1</v>
          </cell>
          <cell r="O845" t="str">
            <v>Maersk</v>
          </cell>
          <cell r="P845" t="str">
            <v>21 CD combined</v>
          </cell>
          <cell r="Q845" t="str">
            <v>subject to port storage</v>
          </cell>
        </row>
        <row r="846">
          <cell r="A846" t="str">
            <v>STS_Maersk</v>
          </cell>
          <cell r="B846" t="str">
            <v>ApapaPasir Gudang40</v>
          </cell>
          <cell r="C846" t="str">
            <v>NIG</v>
          </cell>
          <cell r="D846" t="str">
            <v>Apapa</v>
          </cell>
          <cell r="E846" t="str">
            <v>Pasir Gudang</v>
          </cell>
          <cell r="F846">
            <v>40</v>
          </cell>
          <cell r="G846">
            <v>801</v>
          </cell>
          <cell r="H846">
            <v>400</v>
          </cell>
          <cell r="I846" t="str">
            <v>USD</v>
          </cell>
          <cell r="J846">
            <v>0</v>
          </cell>
          <cell r="K846">
            <v>1201</v>
          </cell>
          <cell r="L846" t="str">
            <v>39</v>
          </cell>
          <cell r="M846">
            <v>45382</v>
          </cell>
          <cell r="N846">
            <v>1</v>
          </cell>
          <cell r="O846" t="str">
            <v>Maersk</v>
          </cell>
          <cell r="P846" t="str">
            <v>21 CD combined</v>
          </cell>
          <cell r="Q846" t="str">
            <v>subject to port storage</v>
          </cell>
        </row>
        <row r="847">
          <cell r="A847" t="str">
            <v>STS_Maersk</v>
          </cell>
          <cell r="B847" t="str">
            <v>ConakryPasir Gudang40</v>
          </cell>
          <cell r="C847" t="str">
            <v>GUI</v>
          </cell>
          <cell r="D847" t="str">
            <v>Conakry</v>
          </cell>
          <cell r="E847" t="str">
            <v>Pasir Gudang</v>
          </cell>
          <cell r="F847">
            <v>40</v>
          </cell>
          <cell r="G847">
            <v>1209</v>
          </cell>
          <cell r="H847">
            <v>400</v>
          </cell>
          <cell r="I847" t="str">
            <v>USD</v>
          </cell>
          <cell r="J847">
            <v>0</v>
          </cell>
          <cell r="K847">
            <v>1609</v>
          </cell>
          <cell r="L847" t="str">
            <v>50</v>
          </cell>
          <cell r="M847">
            <v>45382</v>
          </cell>
          <cell r="N847">
            <v>1</v>
          </cell>
          <cell r="O847" t="str">
            <v>Maersk</v>
          </cell>
          <cell r="P847" t="str">
            <v>21 CD combined</v>
          </cell>
          <cell r="Q847" t="str">
            <v>subject to port storage</v>
          </cell>
        </row>
        <row r="848">
          <cell r="A848" t="str">
            <v>STS_Maersk</v>
          </cell>
          <cell r="B848" t="str">
            <v>DoualaPasir Gudang40</v>
          </cell>
          <cell r="C848" t="str">
            <v>CAM</v>
          </cell>
          <cell r="D848" t="str">
            <v>Douala</v>
          </cell>
          <cell r="E848" t="str">
            <v>Pasir Gudang</v>
          </cell>
          <cell r="F848">
            <v>40</v>
          </cell>
          <cell r="G848">
            <v>976</v>
          </cell>
          <cell r="H848">
            <v>400</v>
          </cell>
          <cell r="I848" t="str">
            <v>USD</v>
          </cell>
          <cell r="J848">
            <v>0</v>
          </cell>
          <cell r="K848">
            <v>1376</v>
          </cell>
          <cell r="L848" t="str">
            <v>56</v>
          </cell>
          <cell r="M848">
            <v>45382</v>
          </cell>
          <cell r="N848">
            <v>1</v>
          </cell>
          <cell r="O848" t="str">
            <v>Maersk</v>
          </cell>
          <cell r="P848" t="str">
            <v>21 CD combined</v>
          </cell>
          <cell r="Q848" t="str">
            <v>subject to port storage</v>
          </cell>
        </row>
        <row r="849">
          <cell r="A849" t="str">
            <v>STS_Maersk</v>
          </cell>
          <cell r="B849" t="str">
            <v>MonroviaPasir Gudang40</v>
          </cell>
          <cell r="C849" t="str">
            <v>LIB</v>
          </cell>
          <cell r="D849" t="str">
            <v>Monrovia</v>
          </cell>
          <cell r="E849" t="str">
            <v>Pasir Gudang</v>
          </cell>
          <cell r="F849">
            <v>40</v>
          </cell>
          <cell r="G849">
            <v>1251</v>
          </cell>
          <cell r="H849">
            <v>400</v>
          </cell>
          <cell r="I849" t="str">
            <v>USD</v>
          </cell>
          <cell r="J849">
            <v>0</v>
          </cell>
          <cell r="K849">
            <v>1651</v>
          </cell>
          <cell r="L849" t="str">
            <v>63</v>
          </cell>
          <cell r="M849">
            <v>45382</v>
          </cell>
          <cell r="N849">
            <v>1</v>
          </cell>
          <cell r="O849" t="str">
            <v>Maersk</v>
          </cell>
          <cell r="P849" t="str">
            <v>21 CD combined</v>
          </cell>
          <cell r="Q849" t="str">
            <v>subject to port storage</v>
          </cell>
        </row>
        <row r="850">
          <cell r="A850" t="str">
            <v>STS_Maersk</v>
          </cell>
          <cell r="B850" t="str">
            <v>San PedroPasir Gudang40</v>
          </cell>
          <cell r="C850" t="str">
            <v>IVC</v>
          </cell>
          <cell r="D850" t="str">
            <v>San Pedro</v>
          </cell>
          <cell r="E850" t="str">
            <v>Pasir Gudang</v>
          </cell>
          <cell r="F850">
            <v>40</v>
          </cell>
          <cell r="G850">
            <v>1029</v>
          </cell>
          <cell r="H850">
            <v>400</v>
          </cell>
          <cell r="I850" t="str">
            <v>USD</v>
          </cell>
          <cell r="J850">
            <v>0</v>
          </cell>
          <cell r="K850">
            <v>1429</v>
          </cell>
          <cell r="L850" t="str">
            <v>58</v>
          </cell>
          <cell r="M850">
            <v>45382</v>
          </cell>
          <cell r="N850">
            <v>1</v>
          </cell>
          <cell r="O850" t="str">
            <v>Maersk</v>
          </cell>
          <cell r="P850" t="str">
            <v>21 CD combined</v>
          </cell>
          <cell r="Q850" t="str">
            <v>subject to port storage</v>
          </cell>
        </row>
        <row r="851">
          <cell r="A851" t="str">
            <v>STS_Maersk</v>
          </cell>
          <cell r="B851" t="str">
            <v>TakoradiPasir Gudang40</v>
          </cell>
          <cell r="C851" t="str">
            <v>GHA</v>
          </cell>
          <cell r="D851" t="str">
            <v>Takoradi</v>
          </cell>
          <cell r="E851" t="str">
            <v>Pasir Gudang</v>
          </cell>
          <cell r="F851">
            <v>40</v>
          </cell>
          <cell r="G851">
            <v>1621</v>
          </cell>
          <cell r="H851">
            <v>400</v>
          </cell>
          <cell r="I851" t="str">
            <v>USD</v>
          </cell>
          <cell r="J851">
            <v>0</v>
          </cell>
          <cell r="K851">
            <v>2021</v>
          </cell>
          <cell r="L851" t="str">
            <v>60</v>
          </cell>
          <cell r="M851">
            <v>45382</v>
          </cell>
          <cell r="N851">
            <v>1</v>
          </cell>
          <cell r="O851" t="str">
            <v>Maersk</v>
          </cell>
          <cell r="P851" t="str">
            <v>21 CD combined</v>
          </cell>
          <cell r="Q851" t="str">
            <v>subject to port storage</v>
          </cell>
        </row>
        <row r="852">
          <cell r="A852" t="str">
            <v>STS_Maersk</v>
          </cell>
          <cell r="B852" t="str">
            <v>AbidjanRotterdam20</v>
          </cell>
          <cell r="C852" t="str">
            <v>IVC</v>
          </cell>
          <cell r="D852" t="str">
            <v>Abidjan</v>
          </cell>
          <cell r="E852" t="str">
            <v>Rotterdam</v>
          </cell>
          <cell r="F852">
            <v>20</v>
          </cell>
          <cell r="G852">
            <v>877</v>
          </cell>
          <cell r="H852">
            <v>300</v>
          </cell>
          <cell r="I852" t="str">
            <v>EUR</v>
          </cell>
          <cell r="J852">
            <v>0</v>
          </cell>
          <cell r="K852">
            <v>1177</v>
          </cell>
          <cell r="L852" t="str">
            <v>24</v>
          </cell>
          <cell r="M852">
            <v>45382</v>
          </cell>
          <cell r="N852">
            <v>1</v>
          </cell>
          <cell r="O852" t="str">
            <v>Maersk</v>
          </cell>
          <cell r="P852" t="str">
            <v xml:space="preserve">4 CD </v>
          </cell>
          <cell r="Q852" t="str">
            <v>10 CD</v>
          </cell>
        </row>
        <row r="853">
          <cell r="A853" t="str">
            <v>STS_Maersk</v>
          </cell>
          <cell r="B853" t="str">
            <v>AbidjanRotterdam20</v>
          </cell>
          <cell r="C853" t="str">
            <v>IVC</v>
          </cell>
          <cell r="D853" t="str">
            <v>Abidjan</v>
          </cell>
          <cell r="E853" t="str">
            <v>Rotterdam</v>
          </cell>
          <cell r="F853">
            <v>20</v>
          </cell>
          <cell r="G853">
            <v>827</v>
          </cell>
          <cell r="H853">
            <v>300</v>
          </cell>
          <cell r="I853" t="str">
            <v>EUR</v>
          </cell>
          <cell r="J853">
            <v>0</v>
          </cell>
          <cell r="K853">
            <v>1127</v>
          </cell>
          <cell r="L853" t="str">
            <v>21</v>
          </cell>
          <cell r="M853">
            <v>45382</v>
          </cell>
          <cell r="N853">
            <v>1</v>
          </cell>
          <cell r="O853" t="str">
            <v>Maersk</v>
          </cell>
          <cell r="P853" t="str">
            <v xml:space="preserve">4 CD </v>
          </cell>
          <cell r="Q853" t="str">
            <v>10 CD</v>
          </cell>
        </row>
        <row r="854">
          <cell r="A854" t="str">
            <v>STS_Maersk</v>
          </cell>
          <cell r="B854" t="str">
            <v>ApapaRotterdam20</v>
          </cell>
          <cell r="C854" t="str">
            <v>NIG</v>
          </cell>
          <cell r="D854" t="str">
            <v>Apapa</v>
          </cell>
          <cell r="E854" t="str">
            <v>Rotterdam</v>
          </cell>
          <cell r="F854">
            <v>20</v>
          </cell>
          <cell r="G854">
            <v>727</v>
          </cell>
          <cell r="H854">
            <v>300</v>
          </cell>
          <cell r="I854" t="str">
            <v>EUR</v>
          </cell>
          <cell r="J854">
            <v>0</v>
          </cell>
          <cell r="K854">
            <v>1027</v>
          </cell>
          <cell r="L854" t="str">
            <v>26</v>
          </cell>
          <cell r="M854">
            <v>45382</v>
          </cell>
          <cell r="N854">
            <v>1</v>
          </cell>
          <cell r="O854" t="str">
            <v>Maersk</v>
          </cell>
          <cell r="P854" t="str">
            <v xml:space="preserve">4 CD </v>
          </cell>
          <cell r="Q854" t="str">
            <v>10 CD</v>
          </cell>
        </row>
        <row r="855">
          <cell r="A855" t="str">
            <v>STS_Maersk</v>
          </cell>
          <cell r="B855" t="str">
            <v>TakoradiRotterdam20</v>
          </cell>
          <cell r="C855" t="str">
            <v>GHA</v>
          </cell>
          <cell r="D855" t="str">
            <v>Takoradi</v>
          </cell>
          <cell r="E855" t="str">
            <v>Rotterdam</v>
          </cell>
          <cell r="F855">
            <v>20</v>
          </cell>
          <cell r="G855">
            <v>1327</v>
          </cell>
          <cell r="H855" t="str">
            <v>not included</v>
          </cell>
          <cell r="I855" t="str">
            <v>EUR</v>
          </cell>
          <cell r="J855">
            <v>0</v>
          </cell>
          <cell r="K855">
            <v>1327</v>
          </cell>
          <cell r="L855" t="str">
            <v>29</v>
          </cell>
          <cell r="M855">
            <v>45382</v>
          </cell>
          <cell r="N855">
            <v>0</v>
          </cell>
          <cell r="O855" t="str">
            <v>Maersk</v>
          </cell>
          <cell r="P855" t="str">
            <v xml:space="preserve">4 CD </v>
          </cell>
          <cell r="Q855" t="str">
            <v>10 CD</v>
          </cell>
        </row>
        <row r="856">
          <cell r="A856" t="str">
            <v>STS_Maersk</v>
          </cell>
          <cell r="B856" t="str">
            <v>AbidjanSurabaya40</v>
          </cell>
          <cell r="C856" t="str">
            <v>IVC</v>
          </cell>
          <cell r="D856" t="str">
            <v>Abidjan</v>
          </cell>
          <cell r="E856" t="str">
            <v>Surabaya</v>
          </cell>
          <cell r="F856">
            <v>40</v>
          </cell>
          <cell r="G856">
            <v>979</v>
          </cell>
          <cell r="H856">
            <v>400</v>
          </cell>
          <cell r="I856" t="str">
            <v>USD</v>
          </cell>
          <cell r="J856">
            <v>0</v>
          </cell>
          <cell r="K856">
            <v>1379</v>
          </cell>
          <cell r="L856" t="str">
            <v>42</v>
          </cell>
          <cell r="M856">
            <v>45382</v>
          </cell>
          <cell r="N856">
            <v>1</v>
          </cell>
          <cell r="O856" t="str">
            <v>Maersk</v>
          </cell>
          <cell r="P856" t="str">
            <v>21 CD combined</v>
          </cell>
          <cell r="Q856" t="str">
            <v>subject to port storage</v>
          </cell>
        </row>
        <row r="857">
          <cell r="A857" t="str">
            <v>STS_Maersk</v>
          </cell>
          <cell r="B857" t="str">
            <v>ApapaSurabaya40</v>
          </cell>
          <cell r="C857" t="str">
            <v>NIG</v>
          </cell>
          <cell r="D857" t="str">
            <v>Apapa</v>
          </cell>
          <cell r="E857" t="str">
            <v>Surabaya</v>
          </cell>
          <cell r="F857">
            <v>40</v>
          </cell>
          <cell r="G857">
            <v>876</v>
          </cell>
          <cell r="H857">
            <v>400</v>
          </cell>
          <cell r="I857" t="str">
            <v>USD</v>
          </cell>
          <cell r="J857">
            <v>0</v>
          </cell>
          <cell r="K857">
            <v>1276</v>
          </cell>
          <cell r="L857" t="str">
            <v>44</v>
          </cell>
          <cell r="M857">
            <v>45382</v>
          </cell>
          <cell r="N857">
            <v>1</v>
          </cell>
          <cell r="O857" t="str">
            <v>Maersk</v>
          </cell>
          <cell r="P857" t="str">
            <v>21 CD combined</v>
          </cell>
          <cell r="Q857" t="str">
            <v>subject to port storage</v>
          </cell>
        </row>
        <row r="858">
          <cell r="A858" t="str">
            <v>STS_Maersk</v>
          </cell>
          <cell r="B858" t="str">
            <v>ConakrySurabaya40</v>
          </cell>
          <cell r="C858" t="str">
            <v>GUI</v>
          </cell>
          <cell r="D858" t="str">
            <v>Conakry</v>
          </cell>
          <cell r="E858" t="str">
            <v>Surabaya</v>
          </cell>
          <cell r="F858">
            <v>40</v>
          </cell>
          <cell r="G858">
            <v>1352</v>
          </cell>
          <cell r="H858">
            <v>400</v>
          </cell>
          <cell r="I858" t="str">
            <v>USD</v>
          </cell>
          <cell r="J858">
            <v>0</v>
          </cell>
          <cell r="K858">
            <v>1752</v>
          </cell>
          <cell r="L858" t="str">
            <v>45</v>
          </cell>
          <cell r="M858">
            <v>45382</v>
          </cell>
          <cell r="N858">
            <v>1</v>
          </cell>
          <cell r="O858" t="str">
            <v>Maersk</v>
          </cell>
          <cell r="P858" t="str">
            <v>21 CD combined</v>
          </cell>
          <cell r="Q858" t="str">
            <v>subject to port storage</v>
          </cell>
        </row>
        <row r="859">
          <cell r="A859" t="str">
            <v>STS_Maersk</v>
          </cell>
          <cell r="B859" t="str">
            <v>DoualaSurabaya40</v>
          </cell>
          <cell r="C859" t="str">
            <v>CAM</v>
          </cell>
          <cell r="D859" t="str">
            <v>Douala</v>
          </cell>
          <cell r="E859" t="str">
            <v>Surabaya</v>
          </cell>
          <cell r="F859">
            <v>40</v>
          </cell>
          <cell r="G859">
            <v>1101</v>
          </cell>
          <cell r="H859">
            <v>400</v>
          </cell>
          <cell r="I859" t="str">
            <v>USD</v>
          </cell>
          <cell r="J859">
            <v>0</v>
          </cell>
          <cell r="K859">
            <v>1501</v>
          </cell>
          <cell r="L859" t="str">
            <v>56</v>
          </cell>
          <cell r="M859">
            <v>45382</v>
          </cell>
          <cell r="N859">
            <v>1</v>
          </cell>
          <cell r="O859" t="str">
            <v>Maersk</v>
          </cell>
          <cell r="P859" t="str">
            <v>21 CD combined</v>
          </cell>
          <cell r="Q859" t="str">
            <v>subject to port storage</v>
          </cell>
        </row>
        <row r="860">
          <cell r="A860" t="str">
            <v>STS_Maersk</v>
          </cell>
          <cell r="B860" t="str">
            <v>MonroviaSurabaya40</v>
          </cell>
          <cell r="C860" t="str">
            <v>LIB</v>
          </cell>
          <cell r="D860" t="str">
            <v>Monrovia</v>
          </cell>
          <cell r="E860" t="str">
            <v>Surabaya</v>
          </cell>
          <cell r="F860">
            <v>40</v>
          </cell>
          <cell r="G860">
            <v>1301</v>
          </cell>
          <cell r="H860">
            <v>400</v>
          </cell>
          <cell r="I860" t="str">
            <v>USD</v>
          </cell>
          <cell r="J860">
            <v>0</v>
          </cell>
          <cell r="K860">
            <v>1701</v>
          </cell>
          <cell r="L860" t="str">
            <v>58</v>
          </cell>
          <cell r="M860">
            <v>45382</v>
          </cell>
          <cell r="N860">
            <v>1</v>
          </cell>
          <cell r="O860" t="str">
            <v>Maersk</v>
          </cell>
          <cell r="P860" t="str">
            <v>21 CD combined</v>
          </cell>
          <cell r="Q860" t="str">
            <v>subject to port storage</v>
          </cell>
        </row>
        <row r="861">
          <cell r="A861" t="str">
            <v>STS_Maersk</v>
          </cell>
          <cell r="B861" t="str">
            <v>San PedroSurabaya40</v>
          </cell>
          <cell r="C861" t="str">
            <v>IVC</v>
          </cell>
          <cell r="D861" t="str">
            <v>San Pedro</v>
          </cell>
          <cell r="E861" t="str">
            <v>Surabaya</v>
          </cell>
          <cell r="F861">
            <v>40</v>
          </cell>
          <cell r="G861">
            <v>1156</v>
          </cell>
          <cell r="H861">
            <v>400</v>
          </cell>
          <cell r="I861" t="str">
            <v>USD</v>
          </cell>
          <cell r="J861">
            <v>0</v>
          </cell>
          <cell r="K861">
            <v>1556</v>
          </cell>
          <cell r="L861" t="str">
            <v>53</v>
          </cell>
          <cell r="M861">
            <v>45382</v>
          </cell>
          <cell r="N861">
            <v>1</v>
          </cell>
          <cell r="O861" t="str">
            <v>Maersk</v>
          </cell>
          <cell r="P861" t="str">
            <v>21 CD combined</v>
          </cell>
          <cell r="Q861" t="str">
            <v>subject to port storage</v>
          </cell>
        </row>
        <row r="862">
          <cell r="A862" t="str">
            <v>STS_Maersk</v>
          </cell>
          <cell r="B862" t="str">
            <v>TakoradiSurabaya40</v>
          </cell>
          <cell r="C862" t="str">
            <v>GHA</v>
          </cell>
          <cell r="D862" t="str">
            <v>Takoradi</v>
          </cell>
          <cell r="E862" t="str">
            <v>Surabaya</v>
          </cell>
          <cell r="F862">
            <v>40</v>
          </cell>
          <cell r="G862">
            <v>1621</v>
          </cell>
          <cell r="H862">
            <v>400</v>
          </cell>
          <cell r="I862" t="str">
            <v>USD</v>
          </cell>
          <cell r="J862">
            <v>0</v>
          </cell>
          <cell r="K862">
            <v>2021</v>
          </cell>
          <cell r="L862" t="str">
            <v>45</v>
          </cell>
          <cell r="M862">
            <v>45382</v>
          </cell>
          <cell r="N862">
            <v>1</v>
          </cell>
          <cell r="O862" t="str">
            <v>Maersk</v>
          </cell>
          <cell r="P862" t="str">
            <v>21 CD combined</v>
          </cell>
          <cell r="Q862" t="str">
            <v>subject to port storage</v>
          </cell>
        </row>
        <row r="863">
          <cell r="A863" t="str">
            <v>STS_Maersk</v>
          </cell>
          <cell r="B863" t="str">
            <v>ApapaTallinn20</v>
          </cell>
          <cell r="C863" t="str">
            <v>NIG</v>
          </cell>
          <cell r="D863" t="str">
            <v>Apapa</v>
          </cell>
          <cell r="E863" t="str">
            <v>Tallinn</v>
          </cell>
          <cell r="F863">
            <v>20</v>
          </cell>
          <cell r="G863">
            <v>1042</v>
          </cell>
          <cell r="H863" t="str">
            <v>not included</v>
          </cell>
          <cell r="I863" t="str">
            <v>EUR</v>
          </cell>
          <cell r="J863">
            <v>0</v>
          </cell>
          <cell r="K863">
            <v>1042</v>
          </cell>
          <cell r="L863" t="str">
            <v>35</v>
          </cell>
          <cell r="M863">
            <v>45382</v>
          </cell>
          <cell r="N863">
            <v>0</v>
          </cell>
          <cell r="O863" t="str">
            <v>Maersk</v>
          </cell>
          <cell r="P863" t="str">
            <v>14 CD combided</v>
          </cell>
          <cell r="Q863" t="str">
            <v>7 Days Storage</v>
          </cell>
        </row>
        <row r="864">
          <cell r="A864" t="str">
            <v>STS_Maersk</v>
          </cell>
          <cell r="B864" t="str">
            <v>ApapaTallinn20</v>
          </cell>
          <cell r="C864" t="str">
            <v>NIG</v>
          </cell>
          <cell r="D864" t="str">
            <v>Apapa</v>
          </cell>
          <cell r="E864" t="str">
            <v>Tallinn</v>
          </cell>
          <cell r="F864">
            <v>20</v>
          </cell>
          <cell r="G864">
            <v>1292</v>
          </cell>
          <cell r="H864" t="str">
            <v>not included</v>
          </cell>
          <cell r="I864" t="str">
            <v>EUR</v>
          </cell>
          <cell r="J864">
            <v>0</v>
          </cell>
          <cell r="K864">
            <v>1292</v>
          </cell>
          <cell r="L864" t="str">
            <v>35</v>
          </cell>
          <cell r="M864">
            <v>45382</v>
          </cell>
          <cell r="N864">
            <v>0</v>
          </cell>
          <cell r="O864" t="str">
            <v>Maersk</v>
          </cell>
          <cell r="P864" t="str">
            <v>14 CD combided</v>
          </cell>
          <cell r="Q864" t="str">
            <v>7 Days Storage</v>
          </cell>
        </row>
        <row r="865">
          <cell r="A865" t="str">
            <v>STS_Maersk</v>
          </cell>
          <cell r="B865" t="str">
            <v>San PedroTallinn20</v>
          </cell>
          <cell r="C865" t="str">
            <v>IVC</v>
          </cell>
          <cell r="D865" t="str">
            <v>San Pedro</v>
          </cell>
          <cell r="E865" t="str">
            <v>Tallinn</v>
          </cell>
          <cell r="F865">
            <v>20</v>
          </cell>
          <cell r="G865">
            <v>1722</v>
          </cell>
          <cell r="H865" t="str">
            <v>not included</v>
          </cell>
          <cell r="I865" t="str">
            <v>EUR</v>
          </cell>
          <cell r="J865">
            <v>0</v>
          </cell>
          <cell r="K865">
            <v>1722</v>
          </cell>
          <cell r="L865" t="str">
            <v>41</v>
          </cell>
          <cell r="M865">
            <v>45382</v>
          </cell>
          <cell r="N865">
            <v>0</v>
          </cell>
          <cell r="O865" t="str">
            <v>Maersk</v>
          </cell>
          <cell r="P865" t="str">
            <v>14 CD combided</v>
          </cell>
          <cell r="Q865" t="str">
            <v>7 Days Storage</v>
          </cell>
        </row>
        <row r="866">
          <cell r="A866" t="str">
            <v>STS_Maersk</v>
          </cell>
          <cell r="B866" t="str">
            <v>TakoradiTallinn20</v>
          </cell>
          <cell r="C866" t="str">
            <v>GHA</v>
          </cell>
          <cell r="D866" t="str">
            <v>Takoradi</v>
          </cell>
          <cell r="E866" t="str">
            <v>Tallinn</v>
          </cell>
          <cell r="F866">
            <v>20</v>
          </cell>
          <cell r="G866">
            <v>2222</v>
          </cell>
          <cell r="H866" t="str">
            <v>not included</v>
          </cell>
          <cell r="I866" t="str">
            <v>EUR</v>
          </cell>
          <cell r="J866">
            <v>0</v>
          </cell>
          <cell r="K866">
            <v>2222</v>
          </cell>
          <cell r="L866" t="str">
            <v>43</v>
          </cell>
          <cell r="M866">
            <v>45382</v>
          </cell>
          <cell r="N866">
            <v>0</v>
          </cell>
          <cell r="O866" t="str">
            <v>Maersk</v>
          </cell>
          <cell r="P866" t="str">
            <v>14 CD combided</v>
          </cell>
          <cell r="Q866" t="str">
            <v>7 Days Storage</v>
          </cell>
        </row>
        <row r="867">
          <cell r="A867" t="str">
            <v>STS_Maersk</v>
          </cell>
          <cell r="B867" t="str">
            <v>TincanTallinn20</v>
          </cell>
          <cell r="C867" t="str">
            <v>NIG</v>
          </cell>
          <cell r="D867" t="str">
            <v>Tincan</v>
          </cell>
          <cell r="E867" t="str">
            <v>Tallinn</v>
          </cell>
          <cell r="F867">
            <v>20</v>
          </cell>
          <cell r="G867">
            <v>1392</v>
          </cell>
          <cell r="H867" t="str">
            <v>not included</v>
          </cell>
          <cell r="I867" t="str">
            <v>EUR</v>
          </cell>
          <cell r="J867">
            <v>0</v>
          </cell>
          <cell r="K867">
            <v>1392</v>
          </cell>
          <cell r="L867" t="str">
            <v>35</v>
          </cell>
          <cell r="M867">
            <v>45382</v>
          </cell>
          <cell r="N867">
            <v>0</v>
          </cell>
          <cell r="O867" t="str">
            <v>Maersk</v>
          </cell>
          <cell r="P867" t="str">
            <v>14 CD combided</v>
          </cell>
          <cell r="Q867" t="str">
            <v>7 Days Storage</v>
          </cell>
        </row>
        <row r="868">
          <cell r="A868" t="str">
            <v>STS_Maersk</v>
          </cell>
          <cell r="B868" t="str">
            <v>AbidjanTallinn40</v>
          </cell>
          <cell r="C868" t="str">
            <v>IVC</v>
          </cell>
          <cell r="D868" t="str">
            <v>Abidjan</v>
          </cell>
          <cell r="E868" t="str">
            <v>Tallinn</v>
          </cell>
          <cell r="F868">
            <v>40</v>
          </cell>
          <cell r="G868">
            <v>1312</v>
          </cell>
          <cell r="H868" t="str">
            <v>not included</v>
          </cell>
          <cell r="I868" t="str">
            <v>EUR</v>
          </cell>
          <cell r="J868">
            <v>0</v>
          </cell>
          <cell r="K868">
            <v>1312</v>
          </cell>
          <cell r="L868" t="str">
            <v>35</v>
          </cell>
          <cell r="M868">
            <v>45382</v>
          </cell>
          <cell r="N868">
            <v>0</v>
          </cell>
          <cell r="O868" t="str">
            <v>Maersk</v>
          </cell>
          <cell r="P868" t="str">
            <v>14 CD combided</v>
          </cell>
          <cell r="Q868" t="str">
            <v>7 Days Storage</v>
          </cell>
        </row>
        <row r="869">
          <cell r="A869" t="str">
            <v>STS_Maersk</v>
          </cell>
          <cell r="B869" t="str">
            <v>ApapaTallinn40</v>
          </cell>
          <cell r="C869" t="str">
            <v>NIG</v>
          </cell>
          <cell r="D869" t="str">
            <v>Apapa</v>
          </cell>
          <cell r="E869" t="str">
            <v>Tallinn</v>
          </cell>
          <cell r="F869">
            <v>40</v>
          </cell>
          <cell r="G869">
            <v>1037</v>
          </cell>
          <cell r="H869" t="str">
            <v>not included</v>
          </cell>
          <cell r="I869" t="str">
            <v>EUR</v>
          </cell>
          <cell r="J869">
            <v>0</v>
          </cell>
          <cell r="K869">
            <v>1037</v>
          </cell>
          <cell r="L869" t="str">
            <v>35</v>
          </cell>
          <cell r="M869">
            <v>45382</v>
          </cell>
          <cell r="N869">
            <v>0</v>
          </cell>
          <cell r="O869" t="str">
            <v>Maersk</v>
          </cell>
          <cell r="P869" t="str">
            <v>14 CD combided</v>
          </cell>
          <cell r="Q869" t="str">
            <v>7 Days Storage</v>
          </cell>
        </row>
        <row r="870">
          <cell r="A870" t="str">
            <v>STS_Maersk</v>
          </cell>
          <cell r="B870" t="str">
            <v>TincanTallinn40</v>
          </cell>
          <cell r="C870" t="str">
            <v>NIG</v>
          </cell>
          <cell r="D870" t="str">
            <v>Tincan</v>
          </cell>
          <cell r="E870" t="str">
            <v>Tallinn</v>
          </cell>
          <cell r="F870">
            <v>40</v>
          </cell>
          <cell r="G870">
            <v>1717</v>
          </cell>
          <cell r="H870" t="str">
            <v>not included</v>
          </cell>
          <cell r="I870" t="str">
            <v>EUR</v>
          </cell>
          <cell r="J870">
            <v>0</v>
          </cell>
          <cell r="K870">
            <v>1717</v>
          </cell>
          <cell r="L870" t="str">
            <v>35</v>
          </cell>
          <cell r="M870">
            <v>45382</v>
          </cell>
          <cell r="N870">
            <v>0</v>
          </cell>
          <cell r="O870" t="str">
            <v>Maersk</v>
          </cell>
          <cell r="P870" t="str">
            <v>14 CD combided</v>
          </cell>
          <cell r="Q870" t="str">
            <v>7 Days Storage</v>
          </cell>
        </row>
        <row r="871">
          <cell r="A871" t="str">
            <v>STS_Maersk</v>
          </cell>
          <cell r="B871" t="str">
            <v>AbidjanPTP40</v>
          </cell>
          <cell r="C871" t="str">
            <v>IVC</v>
          </cell>
          <cell r="D871" t="str">
            <v>Abidjan</v>
          </cell>
          <cell r="E871" t="str">
            <v>PTP</v>
          </cell>
          <cell r="F871">
            <v>40</v>
          </cell>
          <cell r="G871">
            <v>801</v>
          </cell>
          <cell r="H871">
            <v>400</v>
          </cell>
          <cell r="I871" t="str">
            <v>USD</v>
          </cell>
          <cell r="J871">
            <v>0</v>
          </cell>
          <cell r="K871">
            <v>1201</v>
          </cell>
          <cell r="L871" t="str">
            <v>41</v>
          </cell>
          <cell r="M871">
            <v>45382</v>
          </cell>
          <cell r="N871">
            <v>1</v>
          </cell>
          <cell r="O871" t="str">
            <v>Maersk</v>
          </cell>
          <cell r="P871" t="str">
            <v>21 CD combined</v>
          </cell>
          <cell r="Q871" t="str">
            <v>subject to port storage</v>
          </cell>
        </row>
        <row r="872">
          <cell r="A872" t="str">
            <v>STS_Maersk</v>
          </cell>
          <cell r="B872" t="str">
            <v>ApapaPTP40</v>
          </cell>
          <cell r="C872" t="str">
            <v>NIG</v>
          </cell>
          <cell r="D872" t="str">
            <v>Apapa</v>
          </cell>
          <cell r="E872" t="str">
            <v>PTP</v>
          </cell>
          <cell r="F872">
            <v>40</v>
          </cell>
          <cell r="G872">
            <v>937</v>
          </cell>
          <cell r="H872">
            <v>400</v>
          </cell>
          <cell r="I872" t="str">
            <v>USD</v>
          </cell>
          <cell r="J872">
            <v>0</v>
          </cell>
          <cell r="K872">
            <v>1337</v>
          </cell>
          <cell r="L872" t="str">
            <v>32</v>
          </cell>
          <cell r="M872">
            <v>45382</v>
          </cell>
          <cell r="N872">
            <v>1</v>
          </cell>
          <cell r="O872" t="str">
            <v>Maersk</v>
          </cell>
          <cell r="P872" t="str">
            <v>21 CD combined</v>
          </cell>
          <cell r="Q872" t="str">
            <v>subject to port storage</v>
          </cell>
        </row>
        <row r="873">
          <cell r="A873" t="str">
            <v>STS_Maersk</v>
          </cell>
          <cell r="B873" t="str">
            <v>ConakryPTP40</v>
          </cell>
          <cell r="C873" t="str">
            <v>GUI</v>
          </cell>
          <cell r="D873" t="str">
            <v>Conakry</v>
          </cell>
          <cell r="E873" t="str">
            <v>PTP</v>
          </cell>
          <cell r="F873">
            <v>40</v>
          </cell>
          <cell r="G873">
            <v>1312</v>
          </cell>
          <cell r="H873">
            <v>400</v>
          </cell>
          <cell r="I873" t="str">
            <v>USD</v>
          </cell>
          <cell r="J873">
            <v>0</v>
          </cell>
          <cell r="K873">
            <v>1712</v>
          </cell>
          <cell r="L873" t="str">
            <v>74</v>
          </cell>
          <cell r="M873">
            <v>45382</v>
          </cell>
          <cell r="N873">
            <v>1</v>
          </cell>
          <cell r="O873" t="str">
            <v>Maersk</v>
          </cell>
          <cell r="P873" t="str">
            <v>21 CD combined</v>
          </cell>
          <cell r="Q873" t="str">
            <v>subject to port storage</v>
          </cell>
        </row>
        <row r="874">
          <cell r="A874" t="str">
            <v>STS_Maersk</v>
          </cell>
          <cell r="B874" t="str">
            <v>DoualaPTP40</v>
          </cell>
          <cell r="C874" t="str">
            <v>CAM</v>
          </cell>
          <cell r="D874" t="str">
            <v>Douala</v>
          </cell>
          <cell r="E874" t="str">
            <v>PTP</v>
          </cell>
          <cell r="F874">
            <v>40</v>
          </cell>
          <cell r="G874">
            <v>1001</v>
          </cell>
          <cell r="H874">
            <v>400</v>
          </cell>
          <cell r="I874" t="str">
            <v>USD</v>
          </cell>
          <cell r="J874">
            <v>0</v>
          </cell>
          <cell r="K874">
            <v>1401</v>
          </cell>
          <cell r="L874" t="str">
            <v>45</v>
          </cell>
          <cell r="M874">
            <v>45382</v>
          </cell>
          <cell r="N874">
            <v>1</v>
          </cell>
          <cell r="O874" t="str">
            <v>Maersk</v>
          </cell>
          <cell r="P874" t="str">
            <v>21 CD combined</v>
          </cell>
          <cell r="Q874" t="str">
            <v>subject to port storage</v>
          </cell>
        </row>
        <row r="875">
          <cell r="A875" t="str">
            <v>STS_Maersk</v>
          </cell>
          <cell r="B875" t="str">
            <v>MonroviaPTP40</v>
          </cell>
          <cell r="C875" t="str">
            <v>LIB</v>
          </cell>
          <cell r="D875" t="str">
            <v>Monrovia</v>
          </cell>
          <cell r="E875" t="str">
            <v>PTP</v>
          </cell>
          <cell r="F875">
            <v>40</v>
          </cell>
          <cell r="G875">
            <v>1201</v>
          </cell>
          <cell r="H875">
            <v>400</v>
          </cell>
          <cell r="I875" t="str">
            <v>USD</v>
          </cell>
          <cell r="J875">
            <v>0</v>
          </cell>
          <cell r="K875">
            <v>1601</v>
          </cell>
          <cell r="L875" t="str">
            <v>56</v>
          </cell>
          <cell r="M875">
            <v>45382</v>
          </cell>
          <cell r="N875">
            <v>1</v>
          </cell>
          <cell r="O875" t="str">
            <v>Maersk</v>
          </cell>
          <cell r="P875" t="str">
            <v>21 CD combined</v>
          </cell>
          <cell r="Q875" t="str">
            <v>subject to port storage</v>
          </cell>
        </row>
        <row r="876">
          <cell r="A876" t="str">
            <v>STS_Maersk</v>
          </cell>
          <cell r="B876" t="str">
            <v>San PedroPTP40</v>
          </cell>
          <cell r="C876" t="str">
            <v>IVC</v>
          </cell>
          <cell r="D876" t="str">
            <v>San Pedro</v>
          </cell>
          <cell r="E876" t="str">
            <v>PTP</v>
          </cell>
          <cell r="F876">
            <v>40</v>
          </cell>
          <cell r="G876">
            <v>1156</v>
          </cell>
          <cell r="H876">
            <v>400</v>
          </cell>
          <cell r="I876" t="str">
            <v>USD</v>
          </cell>
          <cell r="J876">
            <v>0</v>
          </cell>
          <cell r="K876">
            <v>1556</v>
          </cell>
          <cell r="L876" t="str">
            <v>52</v>
          </cell>
          <cell r="M876">
            <v>45382</v>
          </cell>
          <cell r="N876">
            <v>1</v>
          </cell>
          <cell r="O876" t="str">
            <v>Maersk</v>
          </cell>
          <cell r="P876" t="str">
            <v>21 CD combined</v>
          </cell>
          <cell r="Q876" t="str">
            <v>subject to port storage</v>
          </cell>
        </row>
        <row r="877">
          <cell r="A877" t="str">
            <v>STS_Maersk</v>
          </cell>
          <cell r="B877" t="str">
            <v>TakoradiPTP40</v>
          </cell>
          <cell r="C877" t="str">
            <v>GHA</v>
          </cell>
          <cell r="D877" t="str">
            <v>Takoradi</v>
          </cell>
          <cell r="E877" t="str">
            <v>PTP</v>
          </cell>
          <cell r="F877">
            <v>40</v>
          </cell>
          <cell r="G877">
            <v>1401</v>
          </cell>
          <cell r="H877">
            <v>400</v>
          </cell>
          <cell r="I877" t="str">
            <v>USD</v>
          </cell>
          <cell r="J877">
            <v>0</v>
          </cell>
          <cell r="K877">
            <v>1801</v>
          </cell>
          <cell r="L877" t="str">
            <v>54</v>
          </cell>
          <cell r="M877">
            <v>45382</v>
          </cell>
          <cell r="N877">
            <v>1</v>
          </cell>
          <cell r="O877" t="str">
            <v>Maersk</v>
          </cell>
          <cell r="P877" t="str">
            <v>21 CD combined</v>
          </cell>
          <cell r="Q877" t="str">
            <v>subject to port storage</v>
          </cell>
        </row>
        <row r="878">
          <cell r="A878" t="str">
            <v>STS_Maersk</v>
          </cell>
          <cell r="B878" t="str">
            <v>AbidjanValencia20</v>
          </cell>
          <cell r="C878" t="str">
            <v>IVC</v>
          </cell>
          <cell r="D878" t="str">
            <v>Abidjan</v>
          </cell>
          <cell r="E878" t="str">
            <v>Valencia</v>
          </cell>
          <cell r="F878">
            <v>20</v>
          </cell>
          <cell r="G878">
            <v>885</v>
          </cell>
          <cell r="H878">
            <v>300</v>
          </cell>
          <cell r="I878" t="str">
            <v>EUR</v>
          </cell>
          <cell r="J878">
            <v>0</v>
          </cell>
          <cell r="K878">
            <v>1185</v>
          </cell>
          <cell r="L878" t="str">
            <v>17</v>
          </cell>
          <cell r="M878">
            <v>45382</v>
          </cell>
          <cell r="N878">
            <v>1</v>
          </cell>
          <cell r="O878" t="str">
            <v>Maersk</v>
          </cell>
          <cell r="P878" t="str">
            <v>14 CD combined</v>
          </cell>
          <cell r="Q878" t="str">
            <v>subject to port storage</v>
          </cell>
        </row>
        <row r="879">
          <cell r="A879" t="str">
            <v>STS_Maersk</v>
          </cell>
          <cell r="B879" t="str">
            <v>ApapaValencia20</v>
          </cell>
          <cell r="C879" t="str">
            <v>NIG</v>
          </cell>
          <cell r="D879" t="str">
            <v>Apapa</v>
          </cell>
          <cell r="E879" t="str">
            <v>Valencia</v>
          </cell>
          <cell r="F879">
            <v>20</v>
          </cell>
          <cell r="G879">
            <v>785</v>
          </cell>
          <cell r="H879">
            <v>300</v>
          </cell>
          <cell r="I879" t="str">
            <v>EUR</v>
          </cell>
          <cell r="J879">
            <v>0</v>
          </cell>
          <cell r="K879">
            <v>1085</v>
          </cell>
          <cell r="L879" t="str">
            <v>19</v>
          </cell>
          <cell r="M879">
            <v>45382</v>
          </cell>
          <cell r="N879">
            <v>1</v>
          </cell>
          <cell r="O879" t="str">
            <v>Maersk</v>
          </cell>
          <cell r="P879" t="str">
            <v>14 CD combined</v>
          </cell>
          <cell r="Q879" t="str">
            <v>subject to port storage</v>
          </cell>
        </row>
        <row r="880">
          <cell r="A880" t="str">
            <v>STS_Maersk</v>
          </cell>
          <cell r="B880" t="str">
            <v>San PedroValencia20</v>
          </cell>
          <cell r="C880" t="str">
            <v>IVC</v>
          </cell>
          <cell r="D880" t="str">
            <v>San Pedro</v>
          </cell>
          <cell r="E880" t="str">
            <v>Valencia</v>
          </cell>
          <cell r="F880">
            <v>20</v>
          </cell>
          <cell r="G880">
            <v>985</v>
          </cell>
          <cell r="H880">
            <v>300</v>
          </cell>
          <cell r="I880" t="str">
            <v>EUR</v>
          </cell>
          <cell r="J880">
            <v>0</v>
          </cell>
          <cell r="K880">
            <v>1285</v>
          </cell>
          <cell r="L880" t="str">
            <v>21</v>
          </cell>
          <cell r="M880">
            <v>45382</v>
          </cell>
          <cell r="N880">
            <v>1</v>
          </cell>
          <cell r="O880" t="str">
            <v>Maersk</v>
          </cell>
          <cell r="P880" t="str">
            <v>14 CD combined</v>
          </cell>
          <cell r="Q880" t="str">
            <v>subject to port storage</v>
          </cell>
        </row>
        <row r="881">
          <cell r="A881" t="str">
            <v>STS_Maersk</v>
          </cell>
          <cell r="B881" t="str">
            <v>TakoradiValencia20</v>
          </cell>
          <cell r="C881" t="str">
            <v>GHA</v>
          </cell>
          <cell r="D881" t="str">
            <v>Takoradi</v>
          </cell>
          <cell r="E881" t="str">
            <v>Valencia</v>
          </cell>
          <cell r="F881">
            <v>20</v>
          </cell>
          <cell r="G881">
            <v>1535</v>
          </cell>
          <cell r="H881" t="str">
            <v>not included</v>
          </cell>
          <cell r="I881" t="str">
            <v>EUR</v>
          </cell>
          <cell r="J881">
            <v>0</v>
          </cell>
          <cell r="K881">
            <v>1535</v>
          </cell>
          <cell r="L881" t="str">
            <v>24</v>
          </cell>
          <cell r="M881">
            <v>45382</v>
          </cell>
          <cell r="N881">
            <v>0</v>
          </cell>
          <cell r="O881" t="str">
            <v>Maersk</v>
          </cell>
          <cell r="P881" t="str">
            <v>14 CD combined</v>
          </cell>
          <cell r="Q881" t="str">
            <v>subject to port storage</v>
          </cell>
        </row>
        <row r="882">
          <cell r="A882" t="str">
            <v>STS_Maersk</v>
          </cell>
          <cell r="B882" t="str">
            <v>TemaValencia20</v>
          </cell>
          <cell r="C882" t="str">
            <v>GHA</v>
          </cell>
          <cell r="D882" t="str">
            <v>Tema</v>
          </cell>
          <cell r="E882" t="str">
            <v>Valencia</v>
          </cell>
          <cell r="F882">
            <v>20</v>
          </cell>
          <cell r="G882">
            <v>835</v>
          </cell>
          <cell r="H882" t="str">
            <v>not included</v>
          </cell>
          <cell r="I882" t="str">
            <v>EUR</v>
          </cell>
          <cell r="J882">
            <v>0</v>
          </cell>
          <cell r="K882">
            <v>835</v>
          </cell>
          <cell r="L882" t="str">
            <v>14</v>
          </cell>
          <cell r="M882">
            <v>45382</v>
          </cell>
          <cell r="N882">
            <v>0</v>
          </cell>
          <cell r="O882" t="str">
            <v>Maersk</v>
          </cell>
          <cell r="P882" t="str">
            <v>14 CD combined</v>
          </cell>
          <cell r="Q882" t="str">
            <v>subject to port storage</v>
          </cell>
        </row>
        <row r="883">
          <cell r="A883" t="str">
            <v>STS_Maersk</v>
          </cell>
          <cell r="B883" t="str">
            <v>AbidjanValencia40</v>
          </cell>
          <cell r="C883" t="str">
            <v>IVC</v>
          </cell>
          <cell r="D883" t="str">
            <v>Abidjan</v>
          </cell>
          <cell r="E883" t="str">
            <v>Valencia</v>
          </cell>
          <cell r="F883">
            <v>40</v>
          </cell>
          <cell r="G883">
            <v>774</v>
          </cell>
          <cell r="H883">
            <v>300</v>
          </cell>
          <cell r="I883" t="str">
            <v>EUR</v>
          </cell>
          <cell r="J883">
            <v>0</v>
          </cell>
          <cell r="K883">
            <v>1074</v>
          </cell>
          <cell r="L883" t="str">
            <v>17</v>
          </cell>
          <cell r="M883">
            <v>45382</v>
          </cell>
          <cell r="N883">
            <v>1</v>
          </cell>
          <cell r="O883" t="str">
            <v>Maersk</v>
          </cell>
          <cell r="P883" t="str">
            <v>14 CD combined</v>
          </cell>
          <cell r="Q883" t="str">
            <v>subject to port storage</v>
          </cell>
        </row>
        <row r="884">
          <cell r="A884" t="str">
            <v>STS_Maersk</v>
          </cell>
          <cell r="B884" t="str">
            <v>ApapaValencia40</v>
          </cell>
          <cell r="C884" t="str">
            <v>NIG</v>
          </cell>
          <cell r="D884" t="str">
            <v>Apapa</v>
          </cell>
          <cell r="E884" t="str">
            <v>Valencia</v>
          </cell>
          <cell r="F884">
            <v>40</v>
          </cell>
          <cell r="G884">
            <v>849</v>
          </cell>
          <cell r="H884">
            <v>300</v>
          </cell>
          <cell r="I884" t="str">
            <v>EUR</v>
          </cell>
          <cell r="J884">
            <v>0</v>
          </cell>
          <cell r="K884">
            <v>1149</v>
          </cell>
          <cell r="L884" t="str">
            <v>19</v>
          </cell>
          <cell r="M884">
            <v>45382</v>
          </cell>
          <cell r="N884">
            <v>1</v>
          </cell>
          <cell r="O884" t="str">
            <v>Maersk</v>
          </cell>
          <cell r="P884" t="str">
            <v>14 CD combined</v>
          </cell>
          <cell r="Q884" t="str">
            <v>subject to port storage</v>
          </cell>
        </row>
        <row r="885">
          <cell r="A885" t="str">
            <v>STS_Maersk</v>
          </cell>
          <cell r="B885" t="str">
            <v>ConakryValencia40</v>
          </cell>
          <cell r="C885" t="str">
            <v>GUI</v>
          </cell>
          <cell r="D885" t="str">
            <v>Conakry</v>
          </cell>
          <cell r="E885" t="str">
            <v>Valencia</v>
          </cell>
          <cell r="F885">
            <v>40</v>
          </cell>
          <cell r="G885">
            <v>1204</v>
          </cell>
          <cell r="H885">
            <v>300</v>
          </cell>
          <cell r="I885" t="str">
            <v>EUR</v>
          </cell>
          <cell r="J885">
            <v>0</v>
          </cell>
          <cell r="K885">
            <v>1504</v>
          </cell>
          <cell r="L885" t="str">
            <v>15</v>
          </cell>
          <cell r="M885">
            <v>45382</v>
          </cell>
          <cell r="N885">
            <v>1</v>
          </cell>
          <cell r="O885" t="str">
            <v>Maersk</v>
          </cell>
          <cell r="P885" t="str">
            <v>14 CD combined</v>
          </cell>
          <cell r="Q885" t="str">
            <v>subject to port storage</v>
          </cell>
        </row>
        <row r="886">
          <cell r="A886" t="str">
            <v>STS_Maersk</v>
          </cell>
          <cell r="B886" t="str">
            <v>DoualaValencia40</v>
          </cell>
          <cell r="C886" t="str">
            <v>CAM</v>
          </cell>
          <cell r="D886" t="str">
            <v>Douala</v>
          </cell>
          <cell r="E886" t="str">
            <v>Valencia</v>
          </cell>
          <cell r="F886">
            <v>40</v>
          </cell>
          <cell r="G886">
            <v>874</v>
          </cell>
          <cell r="H886">
            <v>300</v>
          </cell>
          <cell r="I886" t="str">
            <v>EUR</v>
          </cell>
          <cell r="J886">
            <v>0</v>
          </cell>
          <cell r="K886">
            <v>1174</v>
          </cell>
          <cell r="L886" t="str">
            <v>21</v>
          </cell>
          <cell r="M886">
            <v>45382</v>
          </cell>
          <cell r="N886">
            <v>1</v>
          </cell>
          <cell r="O886" t="str">
            <v>Maersk</v>
          </cell>
          <cell r="P886" t="str">
            <v>14 CD combined</v>
          </cell>
          <cell r="Q886" t="str">
            <v>subject to port storage</v>
          </cell>
        </row>
        <row r="887">
          <cell r="A887" t="str">
            <v>STS_Maersk</v>
          </cell>
          <cell r="B887" t="str">
            <v>MonroviaValencia40</v>
          </cell>
          <cell r="C887" t="str">
            <v>LIB</v>
          </cell>
          <cell r="D887" t="str">
            <v>Monrovia</v>
          </cell>
          <cell r="E887" t="str">
            <v>Valencia</v>
          </cell>
          <cell r="F887">
            <v>40</v>
          </cell>
          <cell r="G887">
            <v>1374</v>
          </cell>
          <cell r="H887">
            <v>300</v>
          </cell>
          <cell r="I887" t="str">
            <v>EUR</v>
          </cell>
          <cell r="J887">
            <v>0</v>
          </cell>
          <cell r="K887">
            <v>1674</v>
          </cell>
          <cell r="L887" t="str">
            <v>28</v>
          </cell>
          <cell r="M887">
            <v>45382</v>
          </cell>
          <cell r="N887">
            <v>1</v>
          </cell>
          <cell r="O887" t="str">
            <v>Maersk</v>
          </cell>
          <cell r="P887" t="str">
            <v>14 CD combined</v>
          </cell>
          <cell r="Q887" t="str">
            <v>subject to port storage</v>
          </cell>
        </row>
        <row r="888">
          <cell r="A888" t="str">
            <v>STS_Maersk</v>
          </cell>
          <cell r="B888" t="str">
            <v>San PedroValencia40</v>
          </cell>
          <cell r="C888" t="str">
            <v>IVC</v>
          </cell>
          <cell r="D888" t="str">
            <v>San Pedro</v>
          </cell>
          <cell r="E888" t="str">
            <v>Valencia</v>
          </cell>
          <cell r="F888">
            <v>40</v>
          </cell>
          <cell r="G888">
            <v>924</v>
          </cell>
          <cell r="H888">
            <v>300</v>
          </cell>
          <cell r="I888" t="str">
            <v>EUR</v>
          </cell>
          <cell r="J888">
            <v>0</v>
          </cell>
          <cell r="K888">
            <v>1224</v>
          </cell>
          <cell r="L888" t="str">
            <v>21</v>
          </cell>
          <cell r="M888">
            <v>45382</v>
          </cell>
          <cell r="N888">
            <v>1</v>
          </cell>
          <cell r="O888" t="str">
            <v>Maersk</v>
          </cell>
          <cell r="P888" t="str">
            <v>14 CD combined</v>
          </cell>
          <cell r="Q888" t="str">
            <v>subject to port storage</v>
          </cell>
        </row>
        <row r="889">
          <cell r="A889" t="str">
            <v>STS_ONE</v>
          </cell>
          <cell r="B889" t="str">
            <v>GuayaquilBatam40</v>
          </cell>
          <cell r="C889" t="str">
            <v>ECU</v>
          </cell>
          <cell r="D889" t="str">
            <v>Guayaquil</v>
          </cell>
          <cell r="E889" t="str">
            <v>Batam</v>
          </cell>
          <cell r="F889">
            <v>40</v>
          </cell>
          <cell r="G889">
            <v>715</v>
          </cell>
          <cell r="H889">
            <v>340</v>
          </cell>
          <cell r="I889" t="str">
            <v>USD</v>
          </cell>
          <cell r="J889">
            <v>0</v>
          </cell>
          <cell r="K889">
            <v>1055</v>
          </cell>
          <cell r="L889">
            <v>56</v>
          </cell>
          <cell r="M889">
            <v>45382</v>
          </cell>
          <cell r="N889">
            <v>1</v>
          </cell>
          <cell r="O889" t="str">
            <v>One</v>
          </cell>
          <cell r="P889" t="str">
            <v>14 CD Combined</v>
          </cell>
          <cell r="Q889" t="str">
            <v xml:space="preserve"> </v>
          </cell>
        </row>
        <row r="890">
          <cell r="A890" t="str">
            <v>STS_ONE</v>
          </cell>
          <cell r="B890" t="str">
            <v>GuayaquilBatam40</v>
          </cell>
          <cell r="C890" t="str">
            <v>ECU</v>
          </cell>
          <cell r="D890" t="str">
            <v>Guayaquil</v>
          </cell>
          <cell r="E890" t="str">
            <v>Batam</v>
          </cell>
          <cell r="F890">
            <v>40</v>
          </cell>
          <cell r="G890">
            <v>965</v>
          </cell>
          <cell r="H890">
            <v>340</v>
          </cell>
          <cell r="I890" t="str">
            <v>USD</v>
          </cell>
          <cell r="J890">
            <v>0</v>
          </cell>
          <cell r="K890">
            <v>1305</v>
          </cell>
          <cell r="L890">
            <v>56</v>
          </cell>
          <cell r="M890">
            <v>45382</v>
          </cell>
          <cell r="N890">
            <v>1</v>
          </cell>
          <cell r="O890" t="str">
            <v>One</v>
          </cell>
          <cell r="P890" t="str">
            <v>14 CD Combined</v>
          </cell>
          <cell r="Q890" t="str">
            <v xml:space="preserve"> </v>
          </cell>
        </row>
        <row r="891">
          <cell r="A891" t="str">
            <v>STS_ONE</v>
          </cell>
          <cell r="B891" t="str">
            <v>GuayaquilJakarta40</v>
          </cell>
          <cell r="C891" t="str">
            <v>ECU</v>
          </cell>
          <cell r="D891" t="str">
            <v>Guayaquil</v>
          </cell>
          <cell r="E891" t="str">
            <v>Jakarta</v>
          </cell>
          <cell r="F891">
            <v>40</v>
          </cell>
          <cell r="G891">
            <v>545</v>
          </cell>
          <cell r="H891">
            <v>340</v>
          </cell>
          <cell r="I891" t="str">
            <v>USD</v>
          </cell>
          <cell r="J891">
            <v>0</v>
          </cell>
          <cell r="K891">
            <v>885</v>
          </cell>
          <cell r="L891">
            <v>55</v>
          </cell>
          <cell r="M891">
            <v>45382</v>
          </cell>
          <cell r="N891">
            <v>1</v>
          </cell>
          <cell r="O891" t="str">
            <v>One</v>
          </cell>
          <cell r="P891" t="str">
            <v>14 CD Combined</v>
          </cell>
          <cell r="Q891" t="str">
            <v xml:space="preserve"> </v>
          </cell>
        </row>
        <row r="892">
          <cell r="A892" t="str">
            <v>STS_ONE</v>
          </cell>
          <cell r="B892" t="str">
            <v>GuayaquilJakarta40</v>
          </cell>
          <cell r="C892" t="str">
            <v>ECU</v>
          </cell>
          <cell r="D892" t="str">
            <v>Guayaquil</v>
          </cell>
          <cell r="E892" t="str">
            <v>Jakarta</v>
          </cell>
          <cell r="F892">
            <v>40</v>
          </cell>
          <cell r="G892">
            <v>795</v>
          </cell>
          <cell r="H892">
            <v>340</v>
          </cell>
          <cell r="I892" t="str">
            <v>USD</v>
          </cell>
          <cell r="J892">
            <v>0</v>
          </cell>
          <cell r="K892">
            <v>1135</v>
          </cell>
          <cell r="L892">
            <v>55</v>
          </cell>
          <cell r="M892">
            <v>45382</v>
          </cell>
          <cell r="N892">
            <v>1</v>
          </cell>
          <cell r="O892" t="str">
            <v>One</v>
          </cell>
          <cell r="P892" t="str">
            <v>14 CD Combined</v>
          </cell>
          <cell r="Q892" t="str">
            <v xml:space="preserve"> </v>
          </cell>
        </row>
        <row r="893">
          <cell r="A893" t="str">
            <v>STS_ONE</v>
          </cell>
          <cell r="B893" t="str">
            <v>GuayaquilPasir Gudang40</v>
          </cell>
          <cell r="C893" t="str">
            <v>ECU</v>
          </cell>
          <cell r="D893" t="str">
            <v>Guayaquil</v>
          </cell>
          <cell r="E893" t="str">
            <v>Pasir Gudang</v>
          </cell>
          <cell r="F893">
            <v>40</v>
          </cell>
          <cell r="G893">
            <v>385</v>
          </cell>
          <cell r="H893">
            <v>340</v>
          </cell>
          <cell r="I893" t="str">
            <v>USD</v>
          </cell>
          <cell r="J893">
            <v>0</v>
          </cell>
          <cell r="K893">
            <v>725</v>
          </cell>
          <cell r="L893">
            <v>55</v>
          </cell>
          <cell r="M893">
            <v>45382</v>
          </cell>
          <cell r="N893">
            <v>1</v>
          </cell>
          <cell r="O893" t="str">
            <v>One</v>
          </cell>
          <cell r="P893" t="str">
            <v>5 CD</v>
          </cell>
          <cell r="Q893" t="str">
            <v>10 CD</v>
          </cell>
        </row>
        <row r="894">
          <cell r="A894" t="str">
            <v>STS_ONE</v>
          </cell>
          <cell r="B894" t="str">
            <v>GuayaquilPasir Gudang40</v>
          </cell>
          <cell r="C894" t="str">
            <v>ECU</v>
          </cell>
          <cell r="D894" t="str">
            <v>Guayaquil</v>
          </cell>
          <cell r="E894" t="str">
            <v>Pasir Gudang</v>
          </cell>
          <cell r="F894">
            <v>40</v>
          </cell>
          <cell r="G894">
            <v>695</v>
          </cell>
          <cell r="H894">
            <v>340</v>
          </cell>
          <cell r="I894" t="str">
            <v>USD</v>
          </cell>
          <cell r="J894">
            <v>0</v>
          </cell>
          <cell r="K894">
            <v>1035</v>
          </cell>
          <cell r="L894">
            <v>55</v>
          </cell>
          <cell r="M894">
            <v>45382</v>
          </cell>
          <cell r="N894">
            <v>1</v>
          </cell>
          <cell r="O894" t="str">
            <v>One</v>
          </cell>
          <cell r="P894" t="str">
            <v>5 CD</v>
          </cell>
          <cell r="Q894" t="str">
            <v>10 CD</v>
          </cell>
        </row>
        <row r="895">
          <cell r="A895" t="str">
            <v>STS_ONE</v>
          </cell>
          <cell r="B895" t="str">
            <v>GuayaquilSurabaya40</v>
          </cell>
          <cell r="C895" t="str">
            <v>ECU</v>
          </cell>
          <cell r="D895" t="str">
            <v>Guayaquil</v>
          </cell>
          <cell r="E895" t="str">
            <v>Surabaya</v>
          </cell>
          <cell r="F895">
            <v>40</v>
          </cell>
          <cell r="G895">
            <v>545</v>
          </cell>
          <cell r="H895">
            <v>340</v>
          </cell>
          <cell r="I895" t="str">
            <v>USD</v>
          </cell>
          <cell r="J895">
            <v>0</v>
          </cell>
          <cell r="K895">
            <v>885</v>
          </cell>
          <cell r="L895">
            <v>55</v>
          </cell>
          <cell r="M895">
            <v>45382</v>
          </cell>
          <cell r="N895">
            <v>1</v>
          </cell>
          <cell r="O895" t="str">
            <v>One</v>
          </cell>
          <cell r="P895" t="str">
            <v>14 CD Combined</v>
          </cell>
          <cell r="Q895" t="str">
            <v xml:space="preserve"> </v>
          </cell>
        </row>
        <row r="896">
          <cell r="A896" t="str">
            <v>STS_ONE</v>
          </cell>
          <cell r="B896" t="str">
            <v>GuayaquilSurabaya40</v>
          </cell>
          <cell r="C896" t="str">
            <v>ECU</v>
          </cell>
          <cell r="D896" t="str">
            <v>Guayaquil</v>
          </cell>
          <cell r="E896" t="str">
            <v>Surabaya</v>
          </cell>
          <cell r="F896">
            <v>40</v>
          </cell>
          <cell r="G896">
            <v>795</v>
          </cell>
          <cell r="H896">
            <v>340</v>
          </cell>
          <cell r="I896" t="str">
            <v>USD</v>
          </cell>
          <cell r="J896">
            <v>0</v>
          </cell>
          <cell r="K896">
            <v>1135</v>
          </cell>
          <cell r="L896">
            <v>55</v>
          </cell>
          <cell r="M896">
            <v>45382</v>
          </cell>
          <cell r="N896">
            <v>1</v>
          </cell>
          <cell r="O896" t="str">
            <v>One</v>
          </cell>
          <cell r="P896" t="str">
            <v>14 CD Combined</v>
          </cell>
          <cell r="Q896" t="str">
            <v xml:space="preserve"> </v>
          </cell>
        </row>
        <row r="897">
          <cell r="A897" t="str">
            <v>STS_ONE</v>
          </cell>
          <cell r="B897" t="str">
            <v>GuayaquilPTP40</v>
          </cell>
          <cell r="C897" t="str">
            <v>ECU</v>
          </cell>
          <cell r="D897" t="str">
            <v>Guayaquil</v>
          </cell>
          <cell r="E897" t="str">
            <v>PTP</v>
          </cell>
          <cell r="F897">
            <v>40</v>
          </cell>
          <cell r="G897">
            <v>665</v>
          </cell>
          <cell r="H897">
            <v>340</v>
          </cell>
          <cell r="I897" t="str">
            <v>USD</v>
          </cell>
          <cell r="J897">
            <v>0</v>
          </cell>
          <cell r="K897">
            <v>1005</v>
          </cell>
          <cell r="L897">
            <v>55</v>
          </cell>
          <cell r="M897">
            <v>45382</v>
          </cell>
          <cell r="N897">
            <v>1</v>
          </cell>
          <cell r="O897" t="str">
            <v>One</v>
          </cell>
          <cell r="P897" t="str">
            <v>5 CD</v>
          </cell>
          <cell r="Q897" t="str">
            <v>10 CD</v>
          </cell>
        </row>
        <row r="898">
          <cell r="A898" t="str">
            <v>STS_ONE</v>
          </cell>
          <cell r="B898" t="str">
            <v>GuayaquilPTP40</v>
          </cell>
          <cell r="C898" t="str">
            <v>ECU</v>
          </cell>
          <cell r="D898" t="str">
            <v>Guayaquil</v>
          </cell>
          <cell r="E898" t="str">
            <v>PTP</v>
          </cell>
          <cell r="F898">
            <v>40</v>
          </cell>
          <cell r="G898">
            <v>915</v>
          </cell>
          <cell r="H898">
            <v>340</v>
          </cell>
          <cell r="I898" t="str">
            <v>USD</v>
          </cell>
          <cell r="J898">
            <v>0</v>
          </cell>
          <cell r="K898">
            <v>1255</v>
          </cell>
          <cell r="L898">
            <v>55</v>
          </cell>
          <cell r="M898">
            <v>45382</v>
          </cell>
          <cell r="N898">
            <v>1</v>
          </cell>
          <cell r="O898" t="str">
            <v>One</v>
          </cell>
          <cell r="P898" t="str">
            <v>5 CD</v>
          </cell>
          <cell r="Q898" t="str">
            <v>10 CD</v>
          </cell>
        </row>
        <row r="899">
          <cell r="A899" t="str">
            <v>STS_OOCL</v>
          </cell>
          <cell r="B899" t="str">
            <v>AbidjanAmsterdam20</v>
          </cell>
          <cell r="C899" t="str">
            <v>IVC</v>
          </cell>
          <cell r="D899" t="str">
            <v>Abidjan</v>
          </cell>
          <cell r="E899" t="str">
            <v>Amsterdam</v>
          </cell>
          <cell r="F899">
            <v>20</v>
          </cell>
          <cell r="G899">
            <v>786</v>
          </cell>
          <cell r="H899" t="str">
            <v>not included</v>
          </cell>
          <cell r="I899" t="str">
            <v>EUR</v>
          </cell>
          <cell r="J899">
            <v>0</v>
          </cell>
          <cell r="K899">
            <v>786</v>
          </cell>
          <cell r="L899" t="str">
            <v xml:space="preserve">25 </v>
          </cell>
          <cell r="M899">
            <v>45382</v>
          </cell>
          <cell r="N899">
            <v>0</v>
          </cell>
          <cell r="O899" t="str">
            <v>OOCL</v>
          </cell>
          <cell r="P899" t="str">
            <v>14 CD combined</v>
          </cell>
          <cell r="Q899" t="str">
            <v>storage free time 5 CD</v>
          </cell>
        </row>
        <row r="900">
          <cell r="A900" t="str">
            <v>STS_OOCL</v>
          </cell>
          <cell r="B900" t="str">
            <v>AbidjanAmsterdam40</v>
          </cell>
          <cell r="C900" t="str">
            <v>IVC</v>
          </cell>
          <cell r="D900" t="str">
            <v>Abidjan</v>
          </cell>
          <cell r="E900" t="str">
            <v>Amsterdam</v>
          </cell>
          <cell r="F900">
            <v>40</v>
          </cell>
          <cell r="G900">
            <v>876</v>
          </cell>
          <cell r="H900" t="str">
            <v>not included</v>
          </cell>
          <cell r="I900" t="str">
            <v>EUR</v>
          </cell>
          <cell r="J900">
            <v>0</v>
          </cell>
          <cell r="K900">
            <v>876</v>
          </cell>
          <cell r="L900" t="str">
            <v xml:space="preserve">25 </v>
          </cell>
          <cell r="M900">
            <v>45382</v>
          </cell>
          <cell r="N900">
            <v>0</v>
          </cell>
          <cell r="O900" t="str">
            <v>OOCL</v>
          </cell>
          <cell r="P900" t="str">
            <v>14 CD combined</v>
          </cell>
          <cell r="Q900" t="str">
            <v>storage free time 5 CD</v>
          </cell>
        </row>
        <row r="901">
          <cell r="A901" t="str">
            <v>STS_OOCL</v>
          </cell>
          <cell r="B901" t="str">
            <v>ApapaAmsterdam20</v>
          </cell>
          <cell r="C901" t="str">
            <v>NIG</v>
          </cell>
          <cell r="D901" t="str">
            <v>Apapa</v>
          </cell>
          <cell r="E901" t="str">
            <v>Amsterdam</v>
          </cell>
          <cell r="F901">
            <v>20</v>
          </cell>
          <cell r="G901">
            <v>946</v>
          </cell>
          <cell r="H901" t="str">
            <v>not included</v>
          </cell>
          <cell r="I901" t="str">
            <v>EUR</v>
          </cell>
          <cell r="J901">
            <v>0</v>
          </cell>
          <cell r="K901">
            <v>946</v>
          </cell>
          <cell r="L901" t="str">
            <v xml:space="preserve">38 </v>
          </cell>
          <cell r="M901">
            <v>45382</v>
          </cell>
          <cell r="N901">
            <v>0</v>
          </cell>
          <cell r="O901" t="str">
            <v>OOCL</v>
          </cell>
          <cell r="P901" t="str">
            <v>14 CD combined</v>
          </cell>
          <cell r="Q901" t="str">
            <v>storage free time 5 CD</v>
          </cell>
        </row>
        <row r="902">
          <cell r="A902" t="str">
            <v>STS_OOCL</v>
          </cell>
          <cell r="B902" t="str">
            <v>ApapaAmsterdam40</v>
          </cell>
          <cell r="C902" t="str">
            <v>NIG</v>
          </cell>
          <cell r="D902" t="str">
            <v>Apapa</v>
          </cell>
          <cell r="E902" t="str">
            <v>Amsterdam</v>
          </cell>
          <cell r="F902">
            <v>40</v>
          </cell>
          <cell r="G902">
            <v>1353</v>
          </cell>
          <cell r="H902" t="str">
            <v>not included</v>
          </cell>
          <cell r="I902" t="str">
            <v>EUR</v>
          </cell>
          <cell r="J902">
            <v>0</v>
          </cell>
          <cell r="K902">
            <v>1353</v>
          </cell>
          <cell r="L902" t="str">
            <v xml:space="preserve">38 </v>
          </cell>
          <cell r="M902">
            <v>45382</v>
          </cell>
          <cell r="N902">
            <v>0</v>
          </cell>
          <cell r="O902" t="str">
            <v>OOCL</v>
          </cell>
          <cell r="P902" t="str">
            <v>14 CD combined</v>
          </cell>
          <cell r="Q902" t="str">
            <v>storage free time 5 CD</v>
          </cell>
        </row>
        <row r="903">
          <cell r="A903" t="str">
            <v>STS_OOCL</v>
          </cell>
          <cell r="B903" t="str">
            <v>CallaoAmsterdam20</v>
          </cell>
          <cell r="C903" t="str">
            <v>PER</v>
          </cell>
          <cell r="D903" t="str">
            <v>Callao</v>
          </cell>
          <cell r="E903" t="str">
            <v>Amsterdam</v>
          </cell>
          <cell r="F903">
            <v>20</v>
          </cell>
          <cell r="G903">
            <v>1018</v>
          </cell>
          <cell r="H903" t="str">
            <v>not included</v>
          </cell>
          <cell r="I903" t="str">
            <v>USD</v>
          </cell>
          <cell r="J903">
            <v>0</v>
          </cell>
          <cell r="K903">
            <v>1018</v>
          </cell>
          <cell r="L903" t="str">
            <v xml:space="preserve">31 </v>
          </cell>
          <cell r="M903">
            <v>45382</v>
          </cell>
          <cell r="N903">
            <v>0</v>
          </cell>
          <cell r="O903" t="str">
            <v>OOCL</v>
          </cell>
          <cell r="P903" t="str">
            <v>14 CD combined</v>
          </cell>
          <cell r="Q903" t="str">
            <v>storage free time 5 CD</v>
          </cell>
        </row>
        <row r="904">
          <cell r="A904" t="str">
            <v>STS_OOCL</v>
          </cell>
          <cell r="B904" t="str">
            <v>CallaoAmsterdam40</v>
          </cell>
          <cell r="C904" t="str">
            <v>PER</v>
          </cell>
          <cell r="D904" t="str">
            <v>Callao</v>
          </cell>
          <cell r="E904" t="str">
            <v>Amsterdam</v>
          </cell>
          <cell r="F904">
            <v>40</v>
          </cell>
          <cell r="G904">
            <v>1031</v>
          </cell>
          <cell r="H904" t="str">
            <v>not included</v>
          </cell>
          <cell r="I904" t="str">
            <v>USD</v>
          </cell>
          <cell r="J904">
            <v>0</v>
          </cell>
          <cell r="K904">
            <v>1031</v>
          </cell>
          <cell r="L904" t="str">
            <v xml:space="preserve">31 </v>
          </cell>
          <cell r="M904">
            <v>45382</v>
          </cell>
          <cell r="N904">
            <v>0</v>
          </cell>
          <cell r="O904" t="str">
            <v>OOCL</v>
          </cell>
          <cell r="P904" t="str">
            <v>14 CD combined</v>
          </cell>
          <cell r="Q904" t="str">
            <v>storage free time 5 CD</v>
          </cell>
        </row>
        <row r="905">
          <cell r="A905" t="str">
            <v>STS_OOCL</v>
          </cell>
          <cell r="B905" t="str">
            <v>CaucedoAmsterdam20</v>
          </cell>
          <cell r="C905" t="str">
            <v>REP</v>
          </cell>
          <cell r="D905" t="str">
            <v>Caucedo</v>
          </cell>
          <cell r="E905" t="str">
            <v>Amsterdam</v>
          </cell>
          <cell r="F905">
            <v>20</v>
          </cell>
          <cell r="G905">
            <v>768</v>
          </cell>
          <cell r="H905" t="str">
            <v>not included</v>
          </cell>
          <cell r="I905" t="str">
            <v>USD</v>
          </cell>
          <cell r="J905">
            <v>0</v>
          </cell>
          <cell r="K905">
            <v>768</v>
          </cell>
          <cell r="L905" t="str">
            <v xml:space="preserve">13 </v>
          </cell>
          <cell r="M905">
            <v>45382</v>
          </cell>
          <cell r="N905">
            <v>0</v>
          </cell>
          <cell r="O905" t="str">
            <v>OOCL</v>
          </cell>
          <cell r="P905" t="str">
            <v>14 CD combined</v>
          </cell>
          <cell r="Q905" t="str">
            <v>storage free time 5 CD</v>
          </cell>
        </row>
        <row r="906">
          <cell r="A906" t="str">
            <v>STS_OOCL</v>
          </cell>
          <cell r="B906" t="str">
            <v>CaucedoAmsterdam40</v>
          </cell>
          <cell r="C906" t="str">
            <v>REP</v>
          </cell>
          <cell r="D906" t="str">
            <v>Caucedo</v>
          </cell>
          <cell r="E906" t="str">
            <v>Amsterdam</v>
          </cell>
          <cell r="F906">
            <v>40</v>
          </cell>
          <cell r="G906">
            <v>961</v>
          </cell>
          <cell r="H906" t="str">
            <v>not included</v>
          </cell>
          <cell r="I906" t="str">
            <v>USD</v>
          </cell>
          <cell r="J906">
            <v>0</v>
          </cell>
          <cell r="K906">
            <v>961</v>
          </cell>
          <cell r="L906" t="str">
            <v xml:space="preserve">13 </v>
          </cell>
          <cell r="M906">
            <v>45382</v>
          </cell>
          <cell r="N906">
            <v>0</v>
          </cell>
          <cell r="O906" t="str">
            <v>OOCL</v>
          </cell>
          <cell r="P906" t="str">
            <v>14 CD combined</v>
          </cell>
          <cell r="Q906" t="str">
            <v>storage free time 5 CD</v>
          </cell>
        </row>
        <row r="907">
          <cell r="A907" t="str">
            <v>STS_OOCL</v>
          </cell>
          <cell r="B907" t="str">
            <v>TincanAmsterdam20</v>
          </cell>
          <cell r="C907" t="str">
            <v>NIG</v>
          </cell>
          <cell r="D907" t="str">
            <v>Tincan</v>
          </cell>
          <cell r="E907" t="str">
            <v>Amsterdam</v>
          </cell>
          <cell r="F907">
            <v>20</v>
          </cell>
          <cell r="G907">
            <v>946</v>
          </cell>
          <cell r="H907" t="str">
            <v>not included</v>
          </cell>
          <cell r="I907" t="str">
            <v>EUR</v>
          </cell>
          <cell r="J907">
            <v>0</v>
          </cell>
          <cell r="K907">
            <v>946</v>
          </cell>
          <cell r="L907" t="str">
            <v xml:space="preserve">35 </v>
          </cell>
          <cell r="M907">
            <v>45382</v>
          </cell>
          <cell r="N907">
            <v>0</v>
          </cell>
          <cell r="O907" t="str">
            <v>OOCL</v>
          </cell>
          <cell r="P907" t="str">
            <v>14 CD combined</v>
          </cell>
          <cell r="Q907" t="str">
            <v>storage free time 5 CD</v>
          </cell>
        </row>
        <row r="908">
          <cell r="A908" t="str">
            <v>STS_OOCL</v>
          </cell>
          <cell r="B908" t="str">
            <v>TincanAmsterdam40</v>
          </cell>
          <cell r="C908" t="str">
            <v>NIG</v>
          </cell>
          <cell r="D908" t="str">
            <v>Tincan</v>
          </cell>
          <cell r="E908" t="str">
            <v>Amsterdam</v>
          </cell>
          <cell r="F908">
            <v>40</v>
          </cell>
          <cell r="G908">
            <v>1353</v>
          </cell>
          <cell r="H908" t="str">
            <v>not included</v>
          </cell>
          <cell r="I908" t="str">
            <v>EUR</v>
          </cell>
          <cell r="J908">
            <v>0</v>
          </cell>
          <cell r="K908">
            <v>1353</v>
          </cell>
          <cell r="L908" t="str">
            <v xml:space="preserve">35 </v>
          </cell>
          <cell r="M908">
            <v>45382</v>
          </cell>
          <cell r="N908">
            <v>0</v>
          </cell>
          <cell r="O908" t="str">
            <v>OOCL</v>
          </cell>
          <cell r="P908" t="str">
            <v>14 CD combined</v>
          </cell>
          <cell r="Q908" t="str">
            <v>storage free time 5 CD</v>
          </cell>
        </row>
        <row r="909">
          <cell r="A909" t="str">
            <v>STS_OOCL</v>
          </cell>
          <cell r="B909" t="str">
            <v>TemaAmsterdam20</v>
          </cell>
          <cell r="C909" t="str">
            <v>GHA</v>
          </cell>
          <cell r="D909" t="str">
            <v>Tema</v>
          </cell>
          <cell r="E909" t="str">
            <v>Amsterdam</v>
          </cell>
          <cell r="F909">
            <v>20</v>
          </cell>
          <cell r="G909">
            <v>1195</v>
          </cell>
          <cell r="H909" t="str">
            <v>not included</v>
          </cell>
          <cell r="I909" t="str">
            <v>EUR</v>
          </cell>
          <cell r="J909">
            <v>0</v>
          </cell>
          <cell r="K909">
            <v>1195</v>
          </cell>
          <cell r="L909" t="str">
            <v xml:space="preserve">27 </v>
          </cell>
          <cell r="M909">
            <v>45382</v>
          </cell>
          <cell r="N909">
            <v>0</v>
          </cell>
          <cell r="O909" t="str">
            <v>OOCL</v>
          </cell>
          <cell r="P909" t="str">
            <v>14 CD combined</v>
          </cell>
          <cell r="Q909" t="str">
            <v>storage free time 5 CD</v>
          </cell>
        </row>
        <row r="910">
          <cell r="A910" t="str">
            <v>STS_OOCL</v>
          </cell>
          <cell r="B910" t="str">
            <v>TemaAmsterdam40</v>
          </cell>
          <cell r="C910" t="str">
            <v>GHA</v>
          </cell>
          <cell r="D910" t="str">
            <v>Tema</v>
          </cell>
          <cell r="E910" t="str">
            <v>Amsterdam</v>
          </cell>
          <cell r="F910">
            <v>40</v>
          </cell>
          <cell r="G910">
            <v>1245</v>
          </cell>
          <cell r="H910" t="str">
            <v>not included</v>
          </cell>
          <cell r="I910" t="str">
            <v>EUR</v>
          </cell>
          <cell r="J910">
            <v>0</v>
          </cell>
          <cell r="K910">
            <v>1245</v>
          </cell>
          <cell r="L910" t="str">
            <v xml:space="preserve">27 </v>
          </cell>
          <cell r="M910">
            <v>45382</v>
          </cell>
          <cell r="N910">
            <v>0</v>
          </cell>
          <cell r="O910" t="str">
            <v>OOCL</v>
          </cell>
          <cell r="P910" t="str">
            <v>14 CD combined</v>
          </cell>
          <cell r="Q910" t="str">
            <v>storage free time 5 CD</v>
          </cell>
        </row>
        <row r="911">
          <cell r="A911" t="str">
            <v>STS_OOCL</v>
          </cell>
          <cell r="B911" t="str">
            <v>PosorjaAmsterdam20</v>
          </cell>
          <cell r="C911" t="str">
            <v>ECU</v>
          </cell>
          <cell r="D911" t="str">
            <v>Posorja</v>
          </cell>
          <cell r="E911" t="str">
            <v>Amsterdam</v>
          </cell>
          <cell r="F911">
            <v>20</v>
          </cell>
          <cell r="G911">
            <v>1018</v>
          </cell>
          <cell r="H911" t="str">
            <v>not included</v>
          </cell>
          <cell r="I911" t="str">
            <v>USD</v>
          </cell>
          <cell r="J911">
            <v>0</v>
          </cell>
          <cell r="K911">
            <v>1018</v>
          </cell>
          <cell r="L911" t="str">
            <v xml:space="preserve">21 </v>
          </cell>
          <cell r="M911">
            <v>45382</v>
          </cell>
          <cell r="N911">
            <v>0</v>
          </cell>
          <cell r="O911" t="str">
            <v>OOCL</v>
          </cell>
          <cell r="P911" t="str">
            <v>14 CD combined</v>
          </cell>
          <cell r="Q911" t="str">
            <v>storage free time 5 CD</v>
          </cell>
        </row>
        <row r="912">
          <cell r="A912" t="str">
            <v>STS_OOCL</v>
          </cell>
          <cell r="B912" t="str">
            <v>PosorjaAmsterdam40</v>
          </cell>
          <cell r="C912" t="str">
            <v>ECU</v>
          </cell>
          <cell r="D912" t="str">
            <v>Posorja</v>
          </cell>
          <cell r="E912" t="str">
            <v>Amsterdam</v>
          </cell>
          <cell r="F912">
            <v>40</v>
          </cell>
          <cell r="G912">
            <v>1031</v>
          </cell>
          <cell r="H912" t="str">
            <v>not included</v>
          </cell>
          <cell r="I912" t="str">
            <v>USD</v>
          </cell>
          <cell r="J912">
            <v>0</v>
          </cell>
          <cell r="K912">
            <v>1031</v>
          </cell>
          <cell r="L912" t="str">
            <v xml:space="preserve">21 </v>
          </cell>
          <cell r="M912">
            <v>45382</v>
          </cell>
          <cell r="N912">
            <v>0</v>
          </cell>
          <cell r="O912" t="str">
            <v>OOCL</v>
          </cell>
          <cell r="P912" t="str">
            <v>14 CD combined</v>
          </cell>
          <cell r="Q912" t="str">
            <v>storage free time 5 CD</v>
          </cell>
        </row>
        <row r="913">
          <cell r="A913" t="str">
            <v>STS_OOCL</v>
          </cell>
          <cell r="B913" t="str">
            <v>AbidjanAntwerp20</v>
          </cell>
          <cell r="C913" t="str">
            <v>IVC</v>
          </cell>
          <cell r="D913" t="str">
            <v>Abidjan</v>
          </cell>
          <cell r="E913" t="str">
            <v>Antwerp</v>
          </cell>
          <cell r="F913">
            <v>20</v>
          </cell>
          <cell r="G913">
            <v>463</v>
          </cell>
          <cell r="H913" t="str">
            <v>not included</v>
          </cell>
          <cell r="I913" t="str">
            <v>EUR</v>
          </cell>
          <cell r="J913">
            <v>0</v>
          </cell>
          <cell r="K913">
            <v>463</v>
          </cell>
          <cell r="L913" t="str">
            <v xml:space="preserve">27 </v>
          </cell>
          <cell r="M913">
            <v>45382</v>
          </cell>
          <cell r="N913">
            <v>0</v>
          </cell>
          <cell r="O913" t="str">
            <v>OOCL</v>
          </cell>
          <cell r="P913" t="str">
            <v>14 CD combined</v>
          </cell>
          <cell r="Q913" t="str">
            <v>storage free time 5 CD</v>
          </cell>
        </row>
        <row r="914">
          <cell r="A914" t="str">
            <v>STS_OOCL</v>
          </cell>
          <cell r="B914" t="str">
            <v>AbidjanAntwerp40</v>
          </cell>
          <cell r="C914" t="str">
            <v>IVC</v>
          </cell>
          <cell r="D914" t="str">
            <v>Abidjan</v>
          </cell>
          <cell r="E914" t="str">
            <v>Antwerp</v>
          </cell>
          <cell r="F914">
            <v>40</v>
          </cell>
          <cell r="G914">
            <v>596</v>
          </cell>
          <cell r="H914" t="str">
            <v>not included</v>
          </cell>
          <cell r="I914" t="str">
            <v>EUR</v>
          </cell>
          <cell r="J914">
            <v>0</v>
          </cell>
          <cell r="K914">
            <v>596</v>
          </cell>
          <cell r="L914" t="str">
            <v xml:space="preserve">27 </v>
          </cell>
          <cell r="M914">
            <v>45382</v>
          </cell>
          <cell r="N914">
            <v>0</v>
          </cell>
          <cell r="O914" t="str">
            <v>OOCL</v>
          </cell>
          <cell r="P914" t="str">
            <v>14 CD combined</v>
          </cell>
          <cell r="Q914" t="str">
            <v>storage free time 5 CD</v>
          </cell>
        </row>
        <row r="915">
          <cell r="A915" t="str">
            <v>STS_OOCL</v>
          </cell>
          <cell r="B915" t="str">
            <v>ApapaAntwerp20</v>
          </cell>
          <cell r="C915" t="str">
            <v>NIG</v>
          </cell>
          <cell r="D915" t="str">
            <v>Apapa</v>
          </cell>
          <cell r="E915" t="str">
            <v>Antwerp</v>
          </cell>
          <cell r="F915">
            <v>20</v>
          </cell>
          <cell r="G915">
            <v>669</v>
          </cell>
          <cell r="H915" t="str">
            <v>not included</v>
          </cell>
          <cell r="I915" t="str">
            <v>EUR</v>
          </cell>
          <cell r="J915">
            <v>0</v>
          </cell>
          <cell r="K915">
            <v>669</v>
          </cell>
          <cell r="L915" t="str">
            <v xml:space="preserve">47 </v>
          </cell>
          <cell r="M915">
            <v>45382</v>
          </cell>
          <cell r="N915">
            <v>0</v>
          </cell>
          <cell r="O915" t="str">
            <v>OOCL</v>
          </cell>
          <cell r="P915" t="str">
            <v>14 CD combined</v>
          </cell>
          <cell r="Q915" t="str">
            <v>storage free time 5 CD</v>
          </cell>
        </row>
        <row r="916">
          <cell r="A916" t="str">
            <v>STS_OOCL</v>
          </cell>
          <cell r="B916" t="str">
            <v>ApapaAntwerp40</v>
          </cell>
          <cell r="C916" t="str">
            <v>NIG</v>
          </cell>
          <cell r="D916" t="str">
            <v>Apapa</v>
          </cell>
          <cell r="E916" t="str">
            <v>Antwerp</v>
          </cell>
          <cell r="F916">
            <v>40</v>
          </cell>
          <cell r="G916">
            <v>940</v>
          </cell>
          <cell r="H916" t="str">
            <v>not included</v>
          </cell>
          <cell r="I916" t="str">
            <v>EUR</v>
          </cell>
          <cell r="J916">
            <v>0</v>
          </cell>
          <cell r="K916">
            <v>940</v>
          </cell>
          <cell r="L916" t="str">
            <v xml:space="preserve">47 </v>
          </cell>
          <cell r="M916">
            <v>45382</v>
          </cell>
          <cell r="N916">
            <v>0</v>
          </cell>
          <cell r="O916" t="str">
            <v>OOCL</v>
          </cell>
          <cell r="P916" t="str">
            <v>14 CD combined</v>
          </cell>
          <cell r="Q916" t="str">
            <v>storage free time 5 CD</v>
          </cell>
        </row>
        <row r="917">
          <cell r="A917" t="str">
            <v>STS_OOCL</v>
          </cell>
          <cell r="B917" t="str">
            <v>CallaoAntwerp20</v>
          </cell>
          <cell r="C917" t="str">
            <v>PER</v>
          </cell>
          <cell r="D917" t="str">
            <v>Callao</v>
          </cell>
          <cell r="E917" t="str">
            <v>Antwerp</v>
          </cell>
          <cell r="F917">
            <v>20</v>
          </cell>
          <cell r="G917">
            <v>798</v>
          </cell>
          <cell r="H917" t="str">
            <v>not included</v>
          </cell>
          <cell r="I917" t="str">
            <v>USD</v>
          </cell>
          <cell r="J917">
            <v>0</v>
          </cell>
          <cell r="K917">
            <v>798</v>
          </cell>
          <cell r="L917" t="str">
            <v xml:space="preserve">29 </v>
          </cell>
          <cell r="M917">
            <v>45382</v>
          </cell>
          <cell r="N917">
            <v>0</v>
          </cell>
          <cell r="O917" t="str">
            <v>OOCL</v>
          </cell>
          <cell r="P917" t="str">
            <v>14 CD combined</v>
          </cell>
          <cell r="Q917" t="str">
            <v>storage free time 5 CD</v>
          </cell>
        </row>
        <row r="918">
          <cell r="A918" t="str">
            <v>STS_OOCL</v>
          </cell>
          <cell r="B918" t="str">
            <v>CallaoAntwerp40</v>
          </cell>
          <cell r="C918" t="str">
            <v>PER</v>
          </cell>
          <cell r="D918" t="str">
            <v>Callao</v>
          </cell>
          <cell r="E918" t="str">
            <v>Antwerp</v>
          </cell>
          <cell r="F918">
            <v>40</v>
          </cell>
          <cell r="G918">
            <v>1051</v>
          </cell>
          <cell r="H918" t="str">
            <v>not included</v>
          </cell>
          <cell r="I918" t="str">
            <v>USD</v>
          </cell>
          <cell r="J918">
            <v>0</v>
          </cell>
          <cell r="K918">
            <v>1051</v>
          </cell>
          <cell r="L918" t="str">
            <v xml:space="preserve">29 </v>
          </cell>
          <cell r="M918">
            <v>45382</v>
          </cell>
          <cell r="N918">
            <v>0</v>
          </cell>
          <cell r="O918" t="str">
            <v>OOCL</v>
          </cell>
          <cell r="P918" t="str">
            <v>14 CD combined</v>
          </cell>
          <cell r="Q918" t="str">
            <v>storage free time 5 CD</v>
          </cell>
        </row>
        <row r="919">
          <cell r="A919" t="str">
            <v>STS_OOCL</v>
          </cell>
          <cell r="B919" t="str">
            <v>TincanAntwerp20</v>
          </cell>
          <cell r="C919" t="str">
            <v>NIG</v>
          </cell>
          <cell r="D919" t="str">
            <v>Tincan</v>
          </cell>
          <cell r="E919" t="str">
            <v>Antwerp</v>
          </cell>
          <cell r="F919">
            <v>20</v>
          </cell>
          <cell r="G919">
            <v>669</v>
          </cell>
          <cell r="H919" t="str">
            <v>not included</v>
          </cell>
          <cell r="I919" t="str">
            <v>EUR</v>
          </cell>
          <cell r="J919">
            <v>0</v>
          </cell>
          <cell r="K919">
            <v>669</v>
          </cell>
          <cell r="L919" t="str">
            <v xml:space="preserve">37 </v>
          </cell>
          <cell r="M919">
            <v>45382</v>
          </cell>
          <cell r="N919">
            <v>0</v>
          </cell>
          <cell r="O919" t="str">
            <v>OOCL</v>
          </cell>
          <cell r="P919" t="str">
            <v>14 CD combined</v>
          </cell>
          <cell r="Q919" t="str">
            <v>storage free time 5 CD</v>
          </cell>
        </row>
        <row r="920">
          <cell r="A920" t="str">
            <v>STS_OOCL</v>
          </cell>
          <cell r="B920" t="str">
            <v>TincanAntwerp40</v>
          </cell>
          <cell r="C920" t="str">
            <v>NIG</v>
          </cell>
          <cell r="D920" t="str">
            <v>Tincan</v>
          </cell>
          <cell r="E920" t="str">
            <v>Antwerp</v>
          </cell>
          <cell r="F920">
            <v>40</v>
          </cell>
          <cell r="G920">
            <v>940</v>
          </cell>
          <cell r="H920" t="str">
            <v>not included</v>
          </cell>
          <cell r="I920" t="str">
            <v>EUR</v>
          </cell>
          <cell r="J920">
            <v>0</v>
          </cell>
          <cell r="K920">
            <v>940</v>
          </cell>
          <cell r="L920" t="str">
            <v xml:space="preserve">37 </v>
          </cell>
          <cell r="M920">
            <v>45382</v>
          </cell>
          <cell r="N920">
            <v>0</v>
          </cell>
          <cell r="O920" t="str">
            <v>OOCL</v>
          </cell>
          <cell r="P920" t="str">
            <v>14 CD combined</v>
          </cell>
          <cell r="Q920" t="str">
            <v>storage free time 5 CD</v>
          </cell>
        </row>
        <row r="921">
          <cell r="A921" t="str">
            <v>STS_OOCL</v>
          </cell>
          <cell r="B921" t="str">
            <v>TemaAntwerp20</v>
          </cell>
          <cell r="C921" t="str">
            <v>GHA</v>
          </cell>
          <cell r="D921" t="str">
            <v>Tema</v>
          </cell>
          <cell r="E921" t="str">
            <v>Antwerp</v>
          </cell>
          <cell r="F921">
            <v>20</v>
          </cell>
          <cell r="G921">
            <v>669</v>
          </cell>
          <cell r="H921" t="str">
            <v>not included</v>
          </cell>
          <cell r="I921" t="str">
            <v>EUR</v>
          </cell>
          <cell r="J921">
            <v>0</v>
          </cell>
          <cell r="K921">
            <v>669</v>
          </cell>
          <cell r="L921" t="str">
            <v xml:space="preserve">29 </v>
          </cell>
          <cell r="M921">
            <v>45382</v>
          </cell>
          <cell r="N921">
            <v>0</v>
          </cell>
          <cell r="O921" t="str">
            <v>OOCL</v>
          </cell>
          <cell r="P921" t="str">
            <v>14 CD combined</v>
          </cell>
          <cell r="Q921" t="str">
            <v>storage free time 5 CD</v>
          </cell>
        </row>
        <row r="922">
          <cell r="A922" t="str">
            <v>STS_OOCL</v>
          </cell>
          <cell r="B922" t="str">
            <v>TemaAntwerp40</v>
          </cell>
          <cell r="C922" t="str">
            <v>GHA</v>
          </cell>
          <cell r="D922" t="str">
            <v>Tema</v>
          </cell>
          <cell r="E922" t="str">
            <v>Antwerp</v>
          </cell>
          <cell r="F922">
            <v>40</v>
          </cell>
          <cell r="G922">
            <v>1071</v>
          </cell>
          <cell r="H922" t="str">
            <v>not included</v>
          </cell>
          <cell r="I922" t="str">
            <v>EUR</v>
          </cell>
          <cell r="J922">
            <v>0</v>
          </cell>
          <cell r="K922">
            <v>1071</v>
          </cell>
          <cell r="L922" t="str">
            <v xml:space="preserve">29 </v>
          </cell>
          <cell r="M922">
            <v>45382</v>
          </cell>
          <cell r="N922">
            <v>0</v>
          </cell>
          <cell r="O922" t="str">
            <v>OOCL</v>
          </cell>
          <cell r="P922" t="str">
            <v>14 CD combined</v>
          </cell>
          <cell r="Q922" t="str">
            <v>storage free time 5 CD</v>
          </cell>
        </row>
        <row r="923">
          <cell r="A923" t="str">
            <v>STS_OOCL</v>
          </cell>
          <cell r="B923" t="str">
            <v>CaucedoAntwerp20</v>
          </cell>
          <cell r="C923" t="str">
            <v>REP</v>
          </cell>
          <cell r="D923" t="str">
            <v>Caucedo</v>
          </cell>
          <cell r="E923" t="str">
            <v>Antwerp</v>
          </cell>
          <cell r="F923">
            <v>20</v>
          </cell>
          <cell r="G923">
            <v>658</v>
          </cell>
          <cell r="H923" t="str">
            <v>not included</v>
          </cell>
          <cell r="I923" t="str">
            <v>USD</v>
          </cell>
          <cell r="J923">
            <v>0</v>
          </cell>
          <cell r="K923">
            <v>658</v>
          </cell>
          <cell r="L923" t="str">
            <v xml:space="preserve">16 </v>
          </cell>
          <cell r="M923">
            <v>45382</v>
          </cell>
          <cell r="N923">
            <v>0</v>
          </cell>
          <cell r="O923" t="str">
            <v>OOCL</v>
          </cell>
          <cell r="P923" t="str">
            <v>14 CD combined</v>
          </cell>
          <cell r="Q923" t="str">
            <v>storage free time 5 CD</v>
          </cell>
        </row>
        <row r="924">
          <cell r="A924" t="str">
            <v>STS_OOCL</v>
          </cell>
          <cell r="B924" t="str">
            <v>CaucedoAntwerp40</v>
          </cell>
          <cell r="C924" t="str">
            <v>REP</v>
          </cell>
          <cell r="D924" t="str">
            <v>Caucedo</v>
          </cell>
          <cell r="E924" t="str">
            <v>Antwerp</v>
          </cell>
          <cell r="F924">
            <v>40</v>
          </cell>
          <cell r="G924">
            <v>821</v>
          </cell>
          <cell r="H924" t="str">
            <v>not included</v>
          </cell>
          <cell r="I924" t="str">
            <v>USD</v>
          </cell>
          <cell r="J924">
            <v>0</v>
          </cell>
          <cell r="K924">
            <v>821</v>
          </cell>
          <cell r="L924" t="str">
            <v xml:space="preserve">16 </v>
          </cell>
          <cell r="M924">
            <v>45382</v>
          </cell>
          <cell r="N924">
            <v>0</v>
          </cell>
          <cell r="O924" t="str">
            <v>OOCL</v>
          </cell>
          <cell r="P924" t="str">
            <v>14 CD combined</v>
          </cell>
          <cell r="Q924" t="str">
            <v>storage free time 5 CD</v>
          </cell>
        </row>
        <row r="925">
          <cell r="A925" t="str">
            <v>STS_OOCL</v>
          </cell>
          <cell r="B925" t="str">
            <v>PosorjaAntwerp40</v>
          </cell>
          <cell r="C925" t="str">
            <v>ECU</v>
          </cell>
          <cell r="D925" t="str">
            <v>Posorja</v>
          </cell>
          <cell r="E925" t="str">
            <v>Antwerp</v>
          </cell>
          <cell r="F925">
            <v>40</v>
          </cell>
          <cell r="G925">
            <v>1038</v>
          </cell>
          <cell r="H925" t="str">
            <v>not included</v>
          </cell>
          <cell r="I925" t="str">
            <v>USD</v>
          </cell>
          <cell r="J925">
            <v>0</v>
          </cell>
          <cell r="K925">
            <v>1038</v>
          </cell>
          <cell r="L925" t="str">
            <v xml:space="preserve">24 </v>
          </cell>
          <cell r="M925">
            <v>45382</v>
          </cell>
          <cell r="N925">
            <v>0</v>
          </cell>
          <cell r="O925" t="str">
            <v>OOCL</v>
          </cell>
          <cell r="P925" t="str">
            <v>14 CD combined</v>
          </cell>
          <cell r="Q925" t="str">
            <v>storage free time 5 CD</v>
          </cell>
        </row>
        <row r="926">
          <cell r="A926" t="str">
            <v>STS_OOCL</v>
          </cell>
          <cell r="B926" t="str">
            <v>PosorjaAntwerp20</v>
          </cell>
          <cell r="C926" t="str">
            <v>ECU</v>
          </cell>
          <cell r="D926" t="str">
            <v>Posorja</v>
          </cell>
          <cell r="E926" t="str">
            <v>Antwerp</v>
          </cell>
          <cell r="F926">
            <v>20</v>
          </cell>
          <cell r="G926">
            <v>811</v>
          </cell>
          <cell r="H926" t="str">
            <v>not included</v>
          </cell>
          <cell r="I926" t="str">
            <v>USD</v>
          </cell>
          <cell r="J926">
            <v>0</v>
          </cell>
          <cell r="K926">
            <v>811</v>
          </cell>
          <cell r="L926" t="str">
            <v xml:space="preserve">24 </v>
          </cell>
          <cell r="M926">
            <v>45382</v>
          </cell>
          <cell r="N926">
            <v>0</v>
          </cell>
          <cell r="O926" t="str">
            <v>OOCL</v>
          </cell>
          <cell r="P926" t="str">
            <v>14 CD combined</v>
          </cell>
          <cell r="Q926" t="str">
            <v>storage free time 5 CD</v>
          </cell>
        </row>
        <row r="927">
          <cell r="A927" t="str">
            <v>STS_OOCL</v>
          </cell>
          <cell r="B927" t="str">
            <v>AbidjanBangkok40</v>
          </cell>
          <cell r="C927" t="str">
            <v>IVC</v>
          </cell>
          <cell r="D927" t="str">
            <v>Abidjan</v>
          </cell>
          <cell r="E927" t="str">
            <v>Bangkok</v>
          </cell>
          <cell r="F927">
            <v>40</v>
          </cell>
          <cell r="G927">
            <v>915</v>
          </cell>
          <cell r="H927" t="str">
            <v>not included</v>
          </cell>
          <cell r="I927" t="str">
            <v>USD</v>
          </cell>
          <cell r="J927">
            <v>0</v>
          </cell>
          <cell r="K927">
            <v>915</v>
          </cell>
          <cell r="L927" t="str">
            <v xml:space="preserve">44 </v>
          </cell>
          <cell r="M927">
            <v>45382</v>
          </cell>
          <cell r="N927">
            <v>0</v>
          </cell>
          <cell r="O927" t="str">
            <v>OOCL</v>
          </cell>
          <cell r="P927" t="str">
            <v>5 CD</v>
          </cell>
          <cell r="Q927" t="str">
            <v>21 CD</v>
          </cell>
        </row>
        <row r="928">
          <cell r="A928" t="str">
            <v>STS_OOCL</v>
          </cell>
          <cell r="B928" t="str">
            <v>AbidjanBangkok20</v>
          </cell>
          <cell r="C928" t="str">
            <v>IVC</v>
          </cell>
          <cell r="D928" t="str">
            <v>Abidjan</v>
          </cell>
          <cell r="E928" t="str">
            <v>Bangkok</v>
          </cell>
          <cell r="F928">
            <v>20</v>
          </cell>
          <cell r="G928">
            <v>865</v>
          </cell>
          <cell r="H928" t="str">
            <v>not included</v>
          </cell>
          <cell r="I928" t="str">
            <v>USD</v>
          </cell>
          <cell r="J928">
            <v>0</v>
          </cell>
          <cell r="K928">
            <v>865</v>
          </cell>
          <cell r="L928" t="str">
            <v xml:space="preserve">44 </v>
          </cell>
          <cell r="M928">
            <v>45382</v>
          </cell>
          <cell r="N928">
            <v>0</v>
          </cell>
          <cell r="O928" t="str">
            <v>OOCL</v>
          </cell>
          <cell r="P928" t="str">
            <v>5 CD</v>
          </cell>
          <cell r="Q928" t="str">
            <v>21 CD</v>
          </cell>
        </row>
        <row r="929">
          <cell r="A929" t="str">
            <v>STS_OOCL</v>
          </cell>
          <cell r="B929" t="str">
            <v>AbidjanBarcelona40</v>
          </cell>
          <cell r="C929" t="str">
            <v>IVC</v>
          </cell>
          <cell r="D929" t="str">
            <v>Abidjan</v>
          </cell>
          <cell r="E929" t="str">
            <v>Barcelona</v>
          </cell>
          <cell r="F929">
            <v>40</v>
          </cell>
          <cell r="G929">
            <v>928</v>
          </cell>
          <cell r="H929" t="str">
            <v>not included</v>
          </cell>
          <cell r="I929" t="str">
            <v>EUR</v>
          </cell>
          <cell r="J929">
            <v>0</v>
          </cell>
          <cell r="K929">
            <v>928</v>
          </cell>
          <cell r="L929" t="str">
            <v xml:space="preserve">16 </v>
          </cell>
          <cell r="M929">
            <v>45382</v>
          </cell>
          <cell r="N929">
            <v>0</v>
          </cell>
          <cell r="O929" t="str">
            <v>OOCL</v>
          </cell>
          <cell r="P929" t="str">
            <v>14 CD combined</v>
          </cell>
          <cell r="Q929" t="str">
            <v>storage free time 5 CD</v>
          </cell>
        </row>
        <row r="930">
          <cell r="A930" t="str">
            <v>STS_OOCL</v>
          </cell>
          <cell r="B930" t="str">
            <v>AbidjanBarcelona20</v>
          </cell>
          <cell r="C930" t="str">
            <v>IVC</v>
          </cell>
          <cell r="D930" t="str">
            <v>Abidjan</v>
          </cell>
          <cell r="E930" t="str">
            <v>Barcelona</v>
          </cell>
          <cell r="F930">
            <v>20</v>
          </cell>
          <cell r="G930">
            <v>763</v>
          </cell>
          <cell r="H930" t="str">
            <v>not included</v>
          </cell>
          <cell r="I930" t="str">
            <v>EUR</v>
          </cell>
          <cell r="J930">
            <v>0</v>
          </cell>
          <cell r="K930">
            <v>763</v>
          </cell>
          <cell r="L930" t="str">
            <v xml:space="preserve">16 </v>
          </cell>
          <cell r="M930">
            <v>45382</v>
          </cell>
          <cell r="N930">
            <v>0</v>
          </cell>
          <cell r="O930" t="str">
            <v>OOCL</v>
          </cell>
          <cell r="P930" t="str">
            <v>14 CD combined</v>
          </cell>
          <cell r="Q930" t="str">
            <v>storage free time 5 CD</v>
          </cell>
        </row>
        <row r="931">
          <cell r="A931" t="str">
            <v>STS_OOCL</v>
          </cell>
          <cell r="B931" t="str">
            <v>TemaBarcelona20</v>
          </cell>
          <cell r="C931" t="str">
            <v>GHA</v>
          </cell>
          <cell r="D931" t="str">
            <v>Tema</v>
          </cell>
          <cell r="E931" t="str">
            <v>Barcelona</v>
          </cell>
          <cell r="F931">
            <v>20</v>
          </cell>
          <cell r="G931">
            <v>791</v>
          </cell>
          <cell r="H931" t="str">
            <v>not included</v>
          </cell>
          <cell r="I931" t="str">
            <v>EUR</v>
          </cell>
          <cell r="J931">
            <v>0</v>
          </cell>
          <cell r="K931">
            <v>791</v>
          </cell>
          <cell r="L931" t="str">
            <v xml:space="preserve">24 </v>
          </cell>
          <cell r="M931">
            <v>45382</v>
          </cell>
          <cell r="N931">
            <v>0</v>
          </cell>
          <cell r="O931" t="str">
            <v>OOCL</v>
          </cell>
          <cell r="P931" t="str">
            <v>14 CD combined</v>
          </cell>
          <cell r="Q931" t="str">
            <v>storage free time 5 CD</v>
          </cell>
        </row>
        <row r="932">
          <cell r="A932" t="str">
            <v>STS_OOCL</v>
          </cell>
          <cell r="B932" t="str">
            <v>TemaBarcelona40</v>
          </cell>
          <cell r="C932" t="str">
            <v>GHA</v>
          </cell>
          <cell r="D932" t="str">
            <v>Tema</v>
          </cell>
          <cell r="E932" t="str">
            <v>Barcelona</v>
          </cell>
          <cell r="F932">
            <v>40</v>
          </cell>
          <cell r="G932">
            <v>1107</v>
          </cell>
          <cell r="H932" t="str">
            <v>not included</v>
          </cell>
          <cell r="I932" t="str">
            <v>EUR</v>
          </cell>
          <cell r="J932">
            <v>0</v>
          </cell>
          <cell r="K932">
            <v>1107</v>
          </cell>
          <cell r="L932" t="str">
            <v xml:space="preserve">24 </v>
          </cell>
          <cell r="M932">
            <v>45382</v>
          </cell>
          <cell r="N932">
            <v>0</v>
          </cell>
          <cell r="O932" t="str">
            <v>OOCL</v>
          </cell>
          <cell r="P932" t="str">
            <v>14 CD combined</v>
          </cell>
          <cell r="Q932" t="str">
            <v>storage free time 5 CD</v>
          </cell>
        </row>
        <row r="933">
          <cell r="A933" t="str">
            <v>STS_OOCL</v>
          </cell>
          <cell r="B933" t="str">
            <v>AbidjanBatam40</v>
          </cell>
          <cell r="C933" t="str">
            <v>IVC</v>
          </cell>
          <cell r="D933" t="str">
            <v>Abidjan</v>
          </cell>
          <cell r="E933" t="str">
            <v>Batam</v>
          </cell>
          <cell r="F933">
            <v>40</v>
          </cell>
          <cell r="G933">
            <v>1265</v>
          </cell>
          <cell r="H933" t="str">
            <v>not included</v>
          </cell>
          <cell r="I933" t="str">
            <v>USD</v>
          </cell>
          <cell r="J933">
            <v>0</v>
          </cell>
          <cell r="K933">
            <v>1265</v>
          </cell>
          <cell r="L933" t="str">
            <v xml:space="preserve">45 </v>
          </cell>
          <cell r="M933">
            <v>45382</v>
          </cell>
          <cell r="N933">
            <v>0</v>
          </cell>
          <cell r="O933" t="str">
            <v>OOCL</v>
          </cell>
          <cell r="P933" t="str">
            <v>5 CD</v>
          </cell>
          <cell r="Q933" t="str">
            <v>21 CD</v>
          </cell>
        </row>
        <row r="934">
          <cell r="A934" t="str">
            <v>STS_OOCL</v>
          </cell>
          <cell r="B934" t="str">
            <v>AbidjanBatam20</v>
          </cell>
          <cell r="C934" t="str">
            <v>IVC</v>
          </cell>
          <cell r="D934" t="str">
            <v>Abidjan</v>
          </cell>
          <cell r="E934" t="str">
            <v>Batam</v>
          </cell>
          <cell r="F934">
            <v>20</v>
          </cell>
          <cell r="G934">
            <v>1215</v>
          </cell>
          <cell r="H934" t="str">
            <v>not included</v>
          </cell>
          <cell r="I934" t="str">
            <v>USD</v>
          </cell>
          <cell r="J934">
            <v>0</v>
          </cell>
          <cell r="K934">
            <v>1215</v>
          </cell>
          <cell r="L934" t="str">
            <v xml:space="preserve">45 </v>
          </cell>
          <cell r="M934">
            <v>45382</v>
          </cell>
          <cell r="N934">
            <v>0</v>
          </cell>
          <cell r="O934" t="str">
            <v>OOCL</v>
          </cell>
          <cell r="P934" t="str">
            <v>5 CD</v>
          </cell>
          <cell r="Q934" t="str">
            <v>21 CD</v>
          </cell>
        </row>
        <row r="935">
          <cell r="A935" t="str">
            <v>STS_OOCL</v>
          </cell>
          <cell r="B935" t="str">
            <v>ApapaBatam40</v>
          </cell>
          <cell r="C935" t="str">
            <v>NIG</v>
          </cell>
          <cell r="D935" t="str">
            <v>Apapa</v>
          </cell>
          <cell r="E935" t="str">
            <v>Batam</v>
          </cell>
          <cell r="F935">
            <v>40</v>
          </cell>
          <cell r="G935">
            <v>1265</v>
          </cell>
          <cell r="H935" t="str">
            <v>not included</v>
          </cell>
          <cell r="I935" t="str">
            <v>USD</v>
          </cell>
          <cell r="J935">
            <v>0</v>
          </cell>
          <cell r="K935">
            <v>1265</v>
          </cell>
          <cell r="L935" t="str">
            <v xml:space="preserve">37 </v>
          </cell>
          <cell r="M935">
            <v>45382</v>
          </cell>
          <cell r="N935">
            <v>0</v>
          </cell>
          <cell r="O935" t="str">
            <v>OOCL</v>
          </cell>
          <cell r="P935" t="str">
            <v>5 CD</v>
          </cell>
          <cell r="Q935" t="str">
            <v>21 CD</v>
          </cell>
        </row>
        <row r="936">
          <cell r="A936" t="str">
            <v>STS_OOCL</v>
          </cell>
          <cell r="B936" t="str">
            <v>ApapaBatam20</v>
          </cell>
          <cell r="C936" t="str">
            <v>NIG</v>
          </cell>
          <cell r="D936" t="str">
            <v>Apapa</v>
          </cell>
          <cell r="E936" t="str">
            <v>Batam</v>
          </cell>
          <cell r="F936">
            <v>20</v>
          </cell>
          <cell r="G936">
            <v>1165</v>
          </cell>
          <cell r="H936" t="str">
            <v>not included</v>
          </cell>
          <cell r="I936" t="str">
            <v>USD</v>
          </cell>
          <cell r="J936">
            <v>0</v>
          </cell>
          <cell r="K936">
            <v>1165</v>
          </cell>
          <cell r="L936" t="str">
            <v xml:space="preserve">37 </v>
          </cell>
          <cell r="M936">
            <v>45382</v>
          </cell>
          <cell r="N936">
            <v>0</v>
          </cell>
          <cell r="O936" t="str">
            <v>OOCL</v>
          </cell>
          <cell r="P936" t="str">
            <v>5 CD</v>
          </cell>
          <cell r="Q936" t="str">
            <v>21 CD</v>
          </cell>
        </row>
        <row r="937">
          <cell r="A937" t="str">
            <v>STS_OOCL</v>
          </cell>
          <cell r="B937" t="str">
            <v>TemaBatam20</v>
          </cell>
          <cell r="C937" t="str">
            <v>GHA</v>
          </cell>
          <cell r="D937" t="str">
            <v>Tema</v>
          </cell>
          <cell r="E937" t="str">
            <v>Batam</v>
          </cell>
          <cell r="F937">
            <v>20</v>
          </cell>
          <cell r="G937">
            <v>1295</v>
          </cell>
          <cell r="H937" t="str">
            <v>not included</v>
          </cell>
          <cell r="I937" t="str">
            <v>USD</v>
          </cell>
          <cell r="J937">
            <v>0</v>
          </cell>
          <cell r="K937">
            <v>1295</v>
          </cell>
          <cell r="L937" t="str">
            <v xml:space="preserve">37 </v>
          </cell>
          <cell r="M937">
            <v>45382</v>
          </cell>
          <cell r="N937">
            <v>0</v>
          </cell>
          <cell r="O937" t="str">
            <v>OOCL</v>
          </cell>
          <cell r="P937" t="str">
            <v>5 CD</v>
          </cell>
          <cell r="Q937" t="str">
            <v>21 CD</v>
          </cell>
        </row>
        <row r="938">
          <cell r="A938" t="str">
            <v>STS_OOCL</v>
          </cell>
          <cell r="B938" t="str">
            <v>TemaBatam40</v>
          </cell>
          <cell r="C938" t="str">
            <v>GHA</v>
          </cell>
          <cell r="D938" t="str">
            <v>Tema</v>
          </cell>
          <cell r="E938" t="str">
            <v>Batam</v>
          </cell>
          <cell r="F938">
            <v>40</v>
          </cell>
          <cell r="G938">
            <v>1445</v>
          </cell>
          <cell r="H938" t="str">
            <v>not included</v>
          </cell>
          <cell r="I938" t="str">
            <v>USD</v>
          </cell>
          <cell r="J938">
            <v>0</v>
          </cell>
          <cell r="K938">
            <v>1445</v>
          </cell>
          <cell r="L938" t="str">
            <v xml:space="preserve">37 </v>
          </cell>
          <cell r="M938">
            <v>45382</v>
          </cell>
          <cell r="N938">
            <v>0</v>
          </cell>
          <cell r="O938" t="str">
            <v>OOCL</v>
          </cell>
          <cell r="P938" t="str">
            <v>5 CD</v>
          </cell>
          <cell r="Q938" t="str">
            <v>21 CD</v>
          </cell>
        </row>
        <row r="939">
          <cell r="A939" t="str">
            <v>STS_OOCL</v>
          </cell>
          <cell r="B939" t="str">
            <v>TincanBatam20</v>
          </cell>
          <cell r="C939" t="str">
            <v>NIG</v>
          </cell>
          <cell r="D939" t="str">
            <v>Tincan</v>
          </cell>
          <cell r="E939" t="str">
            <v>Batam</v>
          </cell>
          <cell r="F939">
            <v>20</v>
          </cell>
          <cell r="G939">
            <v>1165</v>
          </cell>
          <cell r="H939" t="str">
            <v>not included</v>
          </cell>
          <cell r="I939" t="str">
            <v>USD</v>
          </cell>
          <cell r="J939">
            <v>0</v>
          </cell>
          <cell r="K939">
            <v>1165</v>
          </cell>
          <cell r="L939" t="str">
            <v xml:space="preserve">37 </v>
          </cell>
          <cell r="M939">
            <v>45382</v>
          </cell>
          <cell r="N939">
            <v>0</v>
          </cell>
          <cell r="O939" t="str">
            <v>OOCL</v>
          </cell>
          <cell r="P939" t="str">
            <v>5 CD</v>
          </cell>
          <cell r="Q939" t="str">
            <v>21 CD</v>
          </cell>
        </row>
        <row r="940">
          <cell r="A940" t="str">
            <v>STS_OOCL</v>
          </cell>
          <cell r="B940" t="str">
            <v>TincanBatam40</v>
          </cell>
          <cell r="C940" t="str">
            <v>NIG</v>
          </cell>
          <cell r="D940" t="str">
            <v>Tincan</v>
          </cell>
          <cell r="E940" t="str">
            <v>Batam</v>
          </cell>
          <cell r="F940">
            <v>40</v>
          </cell>
          <cell r="G940">
            <v>1265</v>
          </cell>
          <cell r="H940" t="str">
            <v>not included</v>
          </cell>
          <cell r="I940" t="str">
            <v>USD</v>
          </cell>
          <cell r="J940">
            <v>0</v>
          </cell>
          <cell r="K940">
            <v>1265</v>
          </cell>
          <cell r="L940" t="str">
            <v xml:space="preserve">37 </v>
          </cell>
          <cell r="M940">
            <v>45382</v>
          </cell>
          <cell r="N940">
            <v>0</v>
          </cell>
          <cell r="O940" t="str">
            <v>OOCL</v>
          </cell>
          <cell r="P940" t="str">
            <v>5 CD</v>
          </cell>
          <cell r="Q940" t="str">
            <v>21 CD</v>
          </cell>
        </row>
        <row r="941">
          <cell r="A941" t="str">
            <v>STS_OOCL</v>
          </cell>
          <cell r="B941" t="str">
            <v>Dar es SalaamBatam40</v>
          </cell>
          <cell r="C941" t="str">
            <v>TANZ</v>
          </cell>
          <cell r="D941" t="str">
            <v>Dar es Salaam</v>
          </cell>
          <cell r="E941" t="str">
            <v>Batam</v>
          </cell>
          <cell r="F941">
            <v>40</v>
          </cell>
          <cell r="G941">
            <v>1065</v>
          </cell>
          <cell r="H941" t="str">
            <v>not included</v>
          </cell>
          <cell r="I941" t="str">
            <v>USD</v>
          </cell>
          <cell r="J941">
            <v>0</v>
          </cell>
          <cell r="K941">
            <v>1065</v>
          </cell>
          <cell r="L941" t="str">
            <v xml:space="preserve">27 </v>
          </cell>
          <cell r="M941">
            <v>45382</v>
          </cell>
          <cell r="N941">
            <v>0</v>
          </cell>
          <cell r="O941" t="str">
            <v>OOCL</v>
          </cell>
          <cell r="P941" t="str">
            <v>5 CD</v>
          </cell>
          <cell r="Q941" t="str">
            <v>21 CD</v>
          </cell>
        </row>
        <row r="942">
          <cell r="A942" t="str">
            <v>STS_OOCL</v>
          </cell>
          <cell r="B942" t="str">
            <v>CallaoBatam40</v>
          </cell>
          <cell r="C942" t="str">
            <v>PER</v>
          </cell>
          <cell r="D942" t="str">
            <v>Callao</v>
          </cell>
          <cell r="E942" t="str">
            <v>Batam</v>
          </cell>
          <cell r="F942">
            <v>40</v>
          </cell>
          <cell r="G942">
            <v>3515</v>
          </cell>
          <cell r="H942" t="str">
            <v>not included</v>
          </cell>
          <cell r="I942" t="str">
            <v>USD</v>
          </cell>
          <cell r="J942">
            <v>0</v>
          </cell>
          <cell r="K942">
            <v>3515</v>
          </cell>
          <cell r="L942" t="str">
            <v xml:space="preserve">57 </v>
          </cell>
          <cell r="M942">
            <v>45382</v>
          </cell>
          <cell r="N942">
            <v>0</v>
          </cell>
          <cell r="O942" t="str">
            <v>OOCL</v>
          </cell>
          <cell r="P942" t="str">
            <v>5 CD</v>
          </cell>
          <cell r="Q942" t="str">
            <v>21 CD</v>
          </cell>
        </row>
        <row r="943">
          <cell r="A943" t="str">
            <v>STS_OOCL</v>
          </cell>
          <cell r="B943" t="str">
            <v>CaucedoBatam40</v>
          </cell>
          <cell r="C943" t="str">
            <v>REP</v>
          </cell>
          <cell r="D943" t="str">
            <v>Caucedo</v>
          </cell>
          <cell r="E943" t="str">
            <v>Batam</v>
          </cell>
          <cell r="F943">
            <v>40</v>
          </cell>
          <cell r="G943">
            <v>1265</v>
          </cell>
          <cell r="H943" t="str">
            <v>not included</v>
          </cell>
          <cell r="I943" t="str">
            <v>USD</v>
          </cell>
          <cell r="J943">
            <v>0</v>
          </cell>
          <cell r="K943">
            <v>1265</v>
          </cell>
          <cell r="L943" t="str">
            <v xml:space="preserve">42 </v>
          </cell>
          <cell r="M943">
            <v>45382</v>
          </cell>
          <cell r="N943">
            <v>0</v>
          </cell>
          <cell r="O943" t="str">
            <v>OOCL</v>
          </cell>
          <cell r="P943" t="str">
            <v>5 CD</v>
          </cell>
          <cell r="Q943" t="str">
            <v>21 CD</v>
          </cell>
        </row>
        <row r="944">
          <cell r="A944" t="str">
            <v>STS_OOCL</v>
          </cell>
          <cell r="B944" t="str">
            <v>PosorjaBatam40</v>
          </cell>
          <cell r="C944" t="str">
            <v>ECU</v>
          </cell>
          <cell r="D944" t="str">
            <v>Posorja</v>
          </cell>
          <cell r="E944" t="str">
            <v>Batam</v>
          </cell>
          <cell r="F944">
            <v>40</v>
          </cell>
          <cell r="G944">
            <v>900</v>
          </cell>
          <cell r="H944" t="str">
            <v>not included</v>
          </cell>
          <cell r="I944" t="str">
            <v>USD</v>
          </cell>
          <cell r="J944">
            <v>0</v>
          </cell>
          <cell r="K944">
            <v>900</v>
          </cell>
          <cell r="L944" t="str">
            <v xml:space="preserve">61 </v>
          </cell>
          <cell r="M944">
            <v>45382</v>
          </cell>
          <cell r="N944">
            <v>0</v>
          </cell>
          <cell r="O944" t="str">
            <v>OOCL</v>
          </cell>
          <cell r="P944" t="str">
            <v>5 CD</v>
          </cell>
          <cell r="Q944" t="str">
            <v>21 CD</v>
          </cell>
        </row>
        <row r="945">
          <cell r="A945" t="str">
            <v>STS_OOCL</v>
          </cell>
          <cell r="B945" t="str">
            <v>CallaoHamburg20</v>
          </cell>
          <cell r="C945" t="str">
            <v>PER</v>
          </cell>
          <cell r="D945" t="str">
            <v>Callao</v>
          </cell>
          <cell r="E945" t="str">
            <v>Hamburg</v>
          </cell>
          <cell r="F945">
            <v>20</v>
          </cell>
          <cell r="G945">
            <v>993</v>
          </cell>
          <cell r="H945" t="str">
            <v>not included</v>
          </cell>
          <cell r="I945" t="str">
            <v>USD</v>
          </cell>
          <cell r="J945">
            <v>0</v>
          </cell>
          <cell r="K945">
            <v>993</v>
          </cell>
          <cell r="L945" t="str">
            <v xml:space="preserve">26 </v>
          </cell>
          <cell r="M945">
            <v>45382</v>
          </cell>
          <cell r="N945">
            <v>0</v>
          </cell>
          <cell r="O945" t="str">
            <v>OOCL</v>
          </cell>
          <cell r="P945" t="str">
            <v>14 CD combined</v>
          </cell>
          <cell r="Q945" t="str">
            <v>storage free time 3 CD</v>
          </cell>
        </row>
        <row r="946">
          <cell r="A946" t="str">
            <v>STS_OOCL</v>
          </cell>
          <cell r="B946" t="str">
            <v>CallaoHamburg40</v>
          </cell>
          <cell r="C946" t="str">
            <v>PER</v>
          </cell>
          <cell r="D946" t="str">
            <v>Callao</v>
          </cell>
          <cell r="E946" t="str">
            <v>Hamburg</v>
          </cell>
          <cell r="F946">
            <v>40</v>
          </cell>
          <cell r="G946">
            <v>1231</v>
          </cell>
          <cell r="H946" t="str">
            <v>not included</v>
          </cell>
          <cell r="I946" t="str">
            <v>USD</v>
          </cell>
          <cell r="J946">
            <v>0</v>
          </cell>
          <cell r="K946">
            <v>1231</v>
          </cell>
          <cell r="L946" t="str">
            <v xml:space="preserve">26 </v>
          </cell>
          <cell r="M946">
            <v>45382</v>
          </cell>
          <cell r="N946">
            <v>0</v>
          </cell>
          <cell r="O946" t="str">
            <v>OOCL</v>
          </cell>
          <cell r="P946" t="str">
            <v>14 CD combined</v>
          </cell>
          <cell r="Q946" t="str">
            <v>storage free time 3 CD</v>
          </cell>
        </row>
        <row r="947">
          <cell r="A947" t="str">
            <v>STS_OOCL</v>
          </cell>
          <cell r="B947" t="str">
            <v>CaucedoHamburg20</v>
          </cell>
          <cell r="C947" t="str">
            <v>REP</v>
          </cell>
          <cell r="D947" t="str">
            <v>Caucedo</v>
          </cell>
          <cell r="E947" t="str">
            <v>Hamburg</v>
          </cell>
          <cell r="F947">
            <v>20</v>
          </cell>
          <cell r="G947">
            <v>808</v>
          </cell>
          <cell r="H947" t="str">
            <v>not included</v>
          </cell>
          <cell r="I947" t="str">
            <v>USD</v>
          </cell>
          <cell r="J947">
            <v>0</v>
          </cell>
          <cell r="K947">
            <v>808</v>
          </cell>
          <cell r="L947" t="str">
            <v xml:space="preserve">15 </v>
          </cell>
          <cell r="M947">
            <v>45382</v>
          </cell>
          <cell r="N947">
            <v>0</v>
          </cell>
          <cell r="O947" t="str">
            <v>OOCL</v>
          </cell>
          <cell r="P947" t="str">
            <v>14 CD combined</v>
          </cell>
          <cell r="Q947" t="str">
            <v>storage free time 3 CD</v>
          </cell>
        </row>
        <row r="948">
          <cell r="A948" t="str">
            <v>STS_OOCL</v>
          </cell>
          <cell r="B948" t="str">
            <v>CaucedoHamburg40</v>
          </cell>
          <cell r="C948" t="str">
            <v>REP</v>
          </cell>
          <cell r="D948" t="str">
            <v>Caucedo</v>
          </cell>
          <cell r="E948" t="str">
            <v>Hamburg</v>
          </cell>
          <cell r="F948">
            <v>40</v>
          </cell>
          <cell r="G948">
            <v>881</v>
          </cell>
          <cell r="H948" t="str">
            <v>not included</v>
          </cell>
          <cell r="I948" t="str">
            <v>USD</v>
          </cell>
          <cell r="J948">
            <v>0</v>
          </cell>
          <cell r="K948">
            <v>881</v>
          </cell>
          <cell r="L948" t="str">
            <v xml:space="preserve">15 </v>
          </cell>
          <cell r="M948">
            <v>45382</v>
          </cell>
          <cell r="N948">
            <v>0</v>
          </cell>
          <cell r="O948" t="str">
            <v>OOCL</v>
          </cell>
          <cell r="P948" t="str">
            <v>14 CD combined</v>
          </cell>
          <cell r="Q948" t="str">
            <v>storage free time 3 CD</v>
          </cell>
        </row>
        <row r="949">
          <cell r="A949" t="str">
            <v>STS_OOCL</v>
          </cell>
          <cell r="B949" t="str">
            <v>PosorjaHamburg20</v>
          </cell>
          <cell r="C949" t="str">
            <v>ECU</v>
          </cell>
          <cell r="D949" t="str">
            <v>Posorja</v>
          </cell>
          <cell r="E949" t="str">
            <v>Hamburg</v>
          </cell>
          <cell r="F949">
            <v>20</v>
          </cell>
          <cell r="G949">
            <v>993</v>
          </cell>
          <cell r="H949" t="str">
            <v>not included</v>
          </cell>
          <cell r="I949" t="str">
            <v>USD</v>
          </cell>
          <cell r="J949">
            <v>0</v>
          </cell>
          <cell r="K949">
            <v>993</v>
          </cell>
          <cell r="L949" t="str">
            <v xml:space="preserve">23 </v>
          </cell>
          <cell r="M949">
            <v>45382</v>
          </cell>
          <cell r="N949">
            <v>0</v>
          </cell>
          <cell r="O949" t="str">
            <v>OOCL</v>
          </cell>
          <cell r="P949" t="str">
            <v>14 CD combined</v>
          </cell>
          <cell r="Q949" t="str">
            <v>storage free time 3 CD</v>
          </cell>
        </row>
        <row r="950">
          <cell r="A950" t="str">
            <v>STS_OOCL</v>
          </cell>
          <cell r="B950" t="str">
            <v>PosorjaHamburg40</v>
          </cell>
          <cell r="C950" t="str">
            <v>ECU</v>
          </cell>
          <cell r="D950" t="str">
            <v>Posorja</v>
          </cell>
          <cell r="E950" t="str">
            <v>Hamburg</v>
          </cell>
          <cell r="F950">
            <v>40</v>
          </cell>
          <cell r="G950">
            <v>1231</v>
          </cell>
          <cell r="H950" t="str">
            <v>not included</v>
          </cell>
          <cell r="I950" t="str">
            <v>USD</v>
          </cell>
          <cell r="J950">
            <v>0</v>
          </cell>
          <cell r="K950">
            <v>1231</v>
          </cell>
          <cell r="L950" t="str">
            <v xml:space="preserve">23 </v>
          </cell>
          <cell r="M950">
            <v>45382</v>
          </cell>
          <cell r="N950">
            <v>0</v>
          </cell>
          <cell r="O950" t="str">
            <v>OOCL</v>
          </cell>
          <cell r="P950" t="str">
            <v>14 CD combined</v>
          </cell>
          <cell r="Q950" t="str">
            <v>storage free time 3 CD</v>
          </cell>
        </row>
        <row r="951">
          <cell r="A951" t="str">
            <v>STS_OOCL</v>
          </cell>
          <cell r="B951" t="str">
            <v>CartagenaHamburg20</v>
          </cell>
          <cell r="C951" t="str">
            <v>COL</v>
          </cell>
          <cell r="D951" t="str">
            <v>Cartagena</v>
          </cell>
          <cell r="E951" t="str">
            <v>Hamburg</v>
          </cell>
          <cell r="F951">
            <v>20</v>
          </cell>
          <cell r="G951">
            <v>778</v>
          </cell>
          <cell r="H951" t="str">
            <v>not included</v>
          </cell>
          <cell r="I951" t="str">
            <v>USD</v>
          </cell>
          <cell r="J951">
            <v>0</v>
          </cell>
          <cell r="K951">
            <v>778</v>
          </cell>
          <cell r="L951" t="str">
            <v xml:space="preserve">18 </v>
          </cell>
          <cell r="M951">
            <v>45382</v>
          </cell>
          <cell r="N951">
            <v>0</v>
          </cell>
          <cell r="O951" t="str">
            <v>OOCL</v>
          </cell>
          <cell r="P951" t="str">
            <v>14 CD combined</v>
          </cell>
          <cell r="Q951" t="str">
            <v>storage free time 3 CD</v>
          </cell>
        </row>
        <row r="952">
          <cell r="A952" t="str">
            <v>STS_OOCL</v>
          </cell>
          <cell r="B952" t="str">
            <v>CartagenaHamburg40</v>
          </cell>
          <cell r="C952" t="str">
            <v>COL</v>
          </cell>
          <cell r="D952" t="str">
            <v>Cartagena</v>
          </cell>
          <cell r="E952" t="str">
            <v>Hamburg</v>
          </cell>
          <cell r="F952">
            <v>40</v>
          </cell>
          <cell r="G952">
            <v>891</v>
          </cell>
          <cell r="H952" t="str">
            <v>not included</v>
          </cell>
          <cell r="I952" t="str">
            <v>USD</v>
          </cell>
          <cell r="J952">
            <v>0</v>
          </cell>
          <cell r="K952">
            <v>891</v>
          </cell>
          <cell r="L952" t="str">
            <v xml:space="preserve">18 </v>
          </cell>
          <cell r="M952">
            <v>45382</v>
          </cell>
          <cell r="N952">
            <v>0</v>
          </cell>
          <cell r="O952" t="str">
            <v>OOCL</v>
          </cell>
          <cell r="P952" t="str">
            <v>14 CD combined</v>
          </cell>
          <cell r="Q952" t="str">
            <v>storage free time 3 CD</v>
          </cell>
        </row>
        <row r="953">
          <cell r="A953" t="str">
            <v>STS_OOCL</v>
          </cell>
          <cell r="B953" t="str">
            <v>AbidjanHo Chi Minh40</v>
          </cell>
          <cell r="C953" t="str">
            <v>IVC</v>
          </cell>
          <cell r="D953" t="str">
            <v>Abidjan</v>
          </cell>
          <cell r="E953" t="str">
            <v>Ho Chi Minh</v>
          </cell>
          <cell r="F953">
            <v>40</v>
          </cell>
          <cell r="G953">
            <v>915</v>
          </cell>
          <cell r="H953" t="str">
            <v>not included</v>
          </cell>
          <cell r="I953" t="str">
            <v>USD</v>
          </cell>
          <cell r="J953">
            <v>0</v>
          </cell>
          <cell r="K953">
            <v>915</v>
          </cell>
          <cell r="L953" t="str">
            <v xml:space="preserve">37 </v>
          </cell>
          <cell r="M953">
            <v>45382</v>
          </cell>
          <cell r="N953">
            <v>0</v>
          </cell>
          <cell r="O953" t="str">
            <v>OOCL</v>
          </cell>
          <cell r="P953" t="str">
            <v>5 CD</v>
          </cell>
          <cell r="Q953" t="str">
            <v>21 CD</v>
          </cell>
        </row>
        <row r="954">
          <cell r="A954" t="str">
            <v>STS_OOCL</v>
          </cell>
          <cell r="B954" t="str">
            <v>AbidjanHo Chi Minh20</v>
          </cell>
          <cell r="C954" t="str">
            <v>IVC</v>
          </cell>
          <cell r="D954" t="str">
            <v>Abidjan</v>
          </cell>
          <cell r="E954" t="str">
            <v>Ho Chi Minh</v>
          </cell>
          <cell r="F954">
            <v>20</v>
          </cell>
          <cell r="G954">
            <v>865</v>
          </cell>
          <cell r="H954" t="str">
            <v>not included</v>
          </cell>
          <cell r="I954" t="str">
            <v>USD</v>
          </cell>
          <cell r="J954">
            <v>0</v>
          </cell>
          <cell r="K954">
            <v>865</v>
          </cell>
          <cell r="L954" t="str">
            <v xml:space="preserve">37 </v>
          </cell>
          <cell r="M954">
            <v>45382</v>
          </cell>
          <cell r="N954">
            <v>0</v>
          </cell>
          <cell r="O954" t="str">
            <v>OOCL</v>
          </cell>
          <cell r="P954" t="str">
            <v>5 CD</v>
          </cell>
          <cell r="Q954" t="str">
            <v>21 CD</v>
          </cell>
        </row>
        <row r="955">
          <cell r="A955" t="str">
            <v>STS_OOCL</v>
          </cell>
          <cell r="B955" t="str">
            <v>TemaHo Chi Minh40</v>
          </cell>
          <cell r="C955" t="str">
            <v>GHA</v>
          </cell>
          <cell r="D955" t="str">
            <v>Tema</v>
          </cell>
          <cell r="E955" t="str">
            <v>Ho Chi Minh</v>
          </cell>
          <cell r="F955">
            <v>40</v>
          </cell>
          <cell r="G955">
            <v>865</v>
          </cell>
          <cell r="H955" t="str">
            <v>not included</v>
          </cell>
          <cell r="I955" t="str">
            <v>USD</v>
          </cell>
          <cell r="J955">
            <v>0</v>
          </cell>
          <cell r="K955">
            <v>865</v>
          </cell>
          <cell r="L955" t="str">
            <v xml:space="preserve">45 </v>
          </cell>
          <cell r="M955">
            <v>45382</v>
          </cell>
          <cell r="N955">
            <v>0</v>
          </cell>
          <cell r="O955" t="str">
            <v>OOCL</v>
          </cell>
          <cell r="P955" t="str">
            <v>5 CD</v>
          </cell>
          <cell r="Q955" t="str">
            <v>21 CD</v>
          </cell>
        </row>
        <row r="956">
          <cell r="A956" t="str">
            <v>STS_OOCL</v>
          </cell>
          <cell r="B956" t="str">
            <v>TemaHo Chi Minh20</v>
          </cell>
          <cell r="C956" t="str">
            <v>GHA</v>
          </cell>
          <cell r="D956" t="str">
            <v>Tema</v>
          </cell>
          <cell r="E956" t="str">
            <v>Ho Chi Minh</v>
          </cell>
          <cell r="F956">
            <v>20</v>
          </cell>
          <cell r="G956">
            <v>715</v>
          </cell>
          <cell r="H956" t="str">
            <v>not included</v>
          </cell>
          <cell r="I956" t="str">
            <v>USD</v>
          </cell>
          <cell r="J956">
            <v>0</v>
          </cell>
          <cell r="K956">
            <v>715</v>
          </cell>
          <cell r="L956" t="str">
            <v xml:space="preserve">45 </v>
          </cell>
          <cell r="M956">
            <v>45382</v>
          </cell>
          <cell r="N956">
            <v>0</v>
          </cell>
          <cell r="O956" t="str">
            <v>OOCL</v>
          </cell>
          <cell r="P956" t="str">
            <v>5 CD</v>
          </cell>
          <cell r="Q956" t="str">
            <v>21 CD</v>
          </cell>
        </row>
        <row r="957">
          <cell r="A957" t="str">
            <v>STS_OOCL</v>
          </cell>
          <cell r="B957" t="str">
            <v>ApapaHo Chi Minh40</v>
          </cell>
          <cell r="C957" t="str">
            <v>NIG</v>
          </cell>
          <cell r="D957" t="str">
            <v>Apapa</v>
          </cell>
          <cell r="E957" t="str">
            <v>Ho Chi Minh</v>
          </cell>
          <cell r="F957">
            <v>40</v>
          </cell>
          <cell r="G957">
            <v>865</v>
          </cell>
          <cell r="H957" t="str">
            <v>not included</v>
          </cell>
          <cell r="I957" t="str">
            <v>USD</v>
          </cell>
          <cell r="J957">
            <v>0</v>
          </cell>
          <cell r="K957">
            <v>865</v>
          </cell>
          <cell r="L957" t="str">
            <v xml:space="preserve">43 </v>
          </cell>
          <cell r="M957">
            <v>45382</v>
          </cell>
          <cell r="N957">
            <v>0</v>
          </cell>
          <cell r="O957" t="str">
            <v>OOCL</v>
          </cell>
          <cell r="P957" t="str">
            <v>5 CD</v>
          </cell>
          <cell r="Q957" t="str">
            <v>21 CD</v>
          </cell>
        </row>
        <row r="958">
          <cell r="A958" t="str">
            <v>STS_OOCL</v>
          </cell>
          <cell r="B958" t="str">
            <v>ApapaHo Chi Minh20</v>
          </cell>
          <cell r="C958" t="str">
            <v>NIG</v>
          </cell>
          <cell r="D958" t="str">
            <v>Apapa</v>
          </cell>
          <cell r="E958" t="str">
            <v>Ho Chi Minh</v>
          </cell>
          <cell r="F958">
            <v>20</v>
          </cell>
          <cell r="G958">
            <v>765</v>
          </cell>
          <cell r="H958" t="str">
            <v>not included</v>
          </cell>
          <cell r="I958" t="str">
            <v>USD</v>
          </cell>
          <cell r="J958">
            <v>0</v>
          </cell>
          <cell r="K958">
            <v>765</v>
          </cell>
          <cell r="L958" t="str">
            <v xml:space="preserve">43 </v>
          </cell>
          <cell r="M958">
            <v>45382</v>
          </cell>
          <cell r="N958">
            <v>0</v>
          </cell>
          <cell r="O958" t="str">
            <v>OOCL</v>
          </cell>
          <cell r="P958" t="str">
            <v>5 CD</v>
          </cell>
          <cell r="Q958" t="str">
            <v>21 CD</v>
          </cell>
        </row>
        <row r="959">
          <cell r="A959" t="str">
            <v>STS_OOCL</v>
          </cell>
          <cell r="B959" t="str">
            <v>TincanHo Chi Minh40</v>
          </cell>
          <cell r="C959" t="str">
            <v>NIG</v>
          </cell>
          <cell r="D959" t="str">
            <v>Tincan</v>
          </cell>
          <cell r="E959" t="str">
            <v>Ho Chi Minh</v>
          </cell>
          <cell r="F959">
            <v>40</v>
          </cell>
          <cell r="G959">
            <v>865</v>
          </cell>
          <cell r="H959" t="str">
            <v>not included</v>
          </cell>
          <cell r="I959" t="str">
            <v>USD</v>
          </cell>
          <cell r="J959">
            <v>0</v>
          </cell>
          <cell r="K959">
            <v>865</v>
          </cell>
          <cell r="L959" t="str">
            <v xml:space="preserve">42 </v>
          </cell>
          <cell r="M959">
            <v>45382</v>
          </cell>
          <cell r="N959">
            <v>0</v>
          </cell>
          <cell r="O959" t="str">
            <v>OOCL</v>
          </cell>
          <cell r="P959" t="str">
            <v>5 CD</v>
          </cell>
          <cell r="Q959" t="str">
            <v>21 CD</v>
          </cell>
        </row>
        <row r="960">
          <cell r="A960" t="str">
            <v>STS_OOCL</v>
          </cell>
          <cell r="B960" t="str">
            <v>TincanHo Chi Minh20</v>
          </cell>
          <cell r="C960" t="str">
            <v>NIG</v>
          </cell>
          <cell r="D960" t="str">
            <v>Tincan</v>
          </cell>
          <cell r="E960" t="str">
            <v>Ho Chi Minh</v>
          </cell>
          <cell r="F960">
            <v>20</v>
          </cell>
          <cell r="G960">
            <v>765</v>
          </cell>
          <cell r="H960" t="str">
            <v>not included</v>
          </cell>
          <cell r="I960" t="str">
            <v>USD</v>
          </cell>
          <cell r="J960">
            <v>0</v>
          </cell>
          <cell r="K960">
            <v>765</v>
          </cell>
          <cell r="L960" t="str">
            <v xml:space="preserve">42 </v>
          </cell>
          <cell r="M960">
            <v>45382</v>
          </cell>
          <cell r="N960">
            <v>0</v>
          </cell>
          <cell r="O960" t="str">
            <v>OOCL</v>
          </cell>
          <cell r="P960" t="str">
            <v>5 CD</v>
          </cell>
          <cell r="Q960" t="str">
            <v>21 CD</v>
          </cell>
        </row>
        <row r="961">
          <cell r="A961" t="str">
            <v>STS_OOCL</v>
          </cell>
          <cell r="B961" t="str">
            <v>LomeHo Chi Minh40</v>
          </cell>
          <cell r="C961" t="str">
            <v>TOG</v>
          </cell>
          <cell r="D961" t="str">
            <v>Lome</v>
          </cell>
          <cell r="E961" t="str">
            <v>Ho Chi Minh</v>
          </cell>
          <cell r="F961">
            <v>40</v>
          </cell>
          <cell r="G961">
            <v>765</v>
          </cell>
          <cell r="H961" t="str">
            <v>not included</v>
          </cell>
          <cell r="I961" t="str">
            <v>USD</v>
          </cell>
          <cell r="J961">
            <v>0</v>
          </cell>
          <cell r="K961">
            <v>765</v>
          </cell>
          <cell r="L961" t="str">
            <v xml:space="preserve">36 </v>
          </cell>
          <cell r="M961">
            <v>45382</v>
          </cell>
          <cell r="N961">
            <v>0</v>
          </cell>
          <cell r="O961" t="str">
            <v>OOCL</v>
          </cell>
          <cell r="P961" t="str">
            <v>5 CD</v>
          </cell>
          <cell r="Q961" t="str">
            <v>21 CD</v>
          </cell>
        </row>
        <row r="962">
          <cell r="A962" t="str">
            <v>STS_OOCL</v>
          </cell>
          <cell r="B962" t="str">
            <v>CallaoAmbarli40</v>
          </cell>
          <cell r="C962" t="str">
            <v>PER</v>
          </cell>
          <cell r="D962" t="str">
            <v>Callao</v>
          </cell>
          <cell r="E962" t="str">
            <v>Ambarli</v>
          </cell>
          <cell r="F962">
            <v>40</v>
          </cell>
          <cell r="G962">
            <v>1711</v>
          </cell>
          <cell r="H962" t="str">
            <v>not included</v>
          </cell>
          <cell r="I962" t="str">
            <v>USD</v>
          </cell>
          <cell r="J962">
            <v>0</v>
          </cell>
          <cell r="K962">
            <v>1711</v>
          </cell>
          <cell r="L962" t="str">
            <v xml:space="preserve">48 </v>
          </cell>
          <cell r="M962">
            <v>45382</v>
          </cell>
          <cell r="N962">
            <v>0</v>
          </cell>
          <cell r="O962" t="str">
            <v>OOCL</v>
          </cell>
          <cell r="P962" t="str">
            <v>14 CD combined</v>
          </cell>
          <cell r="Q962" t="str">
            <v xml:space="preserve"> </v>
          </cell>
        </row>
        <row r="963">
          <cell r="A963" t="str">
            <v>STS_OOCL</v>
          </cell>
          <cell r="B963" t="str">
            <v>CaucedoAmbarli40</v>
          </cell>
          <cell r="C963" t="str">
            <v>REP</v>
          </cell>
          <cell r="D963" t="str">
            <v>Caucedo</v>
          </cell>
          <cell r="E963" t="str">
            <v>Ambarli</v>
          </cell>
          <cell r="F963">
            <v>40</v>
          </cell>
          <cell r="G963">
            <v>1521</v>
          </cell>
          <cell r="H963" t="str">
            <v>not included</v>
          </cell>
          <cell r="I963" t="str">
            <v>USD</v>
          </cell>
          <cell r="J963">
            <v>0</v>
          </cell>
          <cell r="K963">
            <v>1521</v>
          </cell>
          <cell r="L963" t="str">
            <v xml:space="preserve">35 </v>
          </cell>
          <cell r="M963">
            <v>45382</v>
          </cell>
          <cell r="N963">
            <v>0</v>
          </cell>
          <cell r="O963" t="str">
            <v>OOCL</v>
          </cell>
          <cell r="P963" t="str">
            <v>14 CD combined</v>
          </cell>
          <cell r="Q963" t="str">
            <v xml:space="preserve"> </v>
          </cell>
        </row>
        <row r="964">
          <cell r="A964" t="str">
            <v>STS_OOCL</v>
          </cell>
          <cell r="B964" t="str">
            <v>PosorjaAmbarli40</v>
          </cell>
          <cell r="C964" t="str">
            <v>ECU</v>
          </cell>
          <cell r="D964" t="str">
            <v>Posorja</v>
          </cell>
          <cell r="E964" t="str">
            <v>Ambarli</v>
          </cell>
          <cell r="F964">
            <v>40</v>
          </cell>
          <cell r="G964">
            <v>1711</v>
          </cell>
          <cell r="H964" t="str">
            <v>not included</v>
          </cell>
          <cell r="I964" t="str">
            <v>USD</v>
          </cell>
          <cell r="J964">
            <v>0</v>
          </cell>
          <cell r="K964">
            <v>1711</v>
          </cell>
          <cell r="L964" t="str">
            <v xml:space="preserve">48 </v>
          </cell>
          <cell r="M964">
            <v>45382</v>
          </cell>
          <cell r="N964">
            <v>0</v>
          </cell>
          <cell r="O964" t="str">
            <v>OOCL</v>
          </cell>
          <cell r="P964" t="str">
            <v>14 CD combined</v>
          </cell>
          <cell r="Q964" t="str">
            <v xml:space="preserve"> </v>
          </cell>
        </row>
        <row r="965">
          <cell r="A965" t="str">
            <v>STS_OOCL</v>
          </cell>
          <cell r="B965" t="str">
            <v>AbidjanJakarta40</v>
          </cell>
          <cell r="C965" t="str">
            <v>IVC</v>
          </cell>
          <cell r="D965" t="str">
            <v>Abidjan</v>
          </cell>
          <cell r="E965" t="str">
            <v>Jakarta</v>
          </cell>
          <cell r="F965">
            <v>40</v>
          </cell>
          <cell r="G965">
            <v>865</v>
          </cell>
          <cell r="H965" t="str">
            <v>not included</v>
          </cell>
          <cell r="I965" t="str">
            <v>USD</v>
          </cell>
          <cell r="J965">
            <v>0</v>
          </cell>
          <cell r="K965">
            <v>865</v>
          </cell>
          <cell r="L965" t="str">
            <v xml:space="preserve">41 </v>
          </cell>
          <cell r="M965">
            <v>45382</v>
          </cell>
          <cell r="N965">
            <v>0</v>
          </cell>
          <cell r="O965" t="str">
            <v>OOCL</v>
          </cell>
          <cell r="P965" t="str">
            <v>5 CD</v>
          </cell>
          <cell r="Q965" t="str">
            <v>21 CD</v>
          </cell>
        </row>
        <row r="966">
          <cell r="A966" t="str">
            <v>STS_OOCL</v>
          </cell>
          <cell r="B966" t="str">
            <v>AbidjanJakarta20</v>
          </cell>
          <cell r="C966" t="str">
            <v>IVC</v>
          </cell>
          <cell r="D966" t="str">
            <v>Abidjan</v>
          </cell>
          <cell r="E966" t="str">
            <v>Jakarta</v>
          </cell>
          <cell r="F966">
            <v>20</v>
          </cell>
          <cell r="G966">
            <v>815</v>
          </cell>
          <cell r="H966" t="str">
            <v>not included</v>
          </cell>
          <cell r="I966" t="str">
            <v>USD</v>
          </cell>
          <cell r="J966">
            <v>0</v>
          </cell>
          <cell r="K966">
            <v>815</v>
          </cell>
          <cell r="L966" t="str">
            <v xml:space="preserve">41 </v>
          </cell>
          <cell r="M966">
            <v>45382</v>
          </cell>
          <cell r="N966">
            <v>0</v>
          </cell>
          <cell r="O966" t="str">
            <v>OOCL</v>
          </cell>
          <cell r="P966" t="str">
            <v>5 CD</v>
          </cell>
          <cell r="Q966" t="str">
            <v>21 CD</v>
          </cell>
        </row>
        <row r="967">
          <cell r="A967" t="str">
            <v>STS_OOCL</v>
          </cell>
          <cell r="B967" t="str">
            <v>ApapaJakarta40</v>
          </cell>
          <cell r="C967" t="str">
            <v>NIG</v>
          </cell>
          <cell r="D967" t="str">
            <v>Apapa</v>
          </cell>
          <cell r="E967" t="str">
            <v>Jakarta</v>
          </cell>
          <cell r="F967">
            <v>40</v>
          </cell>
          <cell r="G967">
            <v>815</v>
          </cell>
          <cell r="H967" t="str">
            <v>not included</v>
          </cell>
          <cell r="I967" t="str">
            <v>USD</v>
          </cell>
          <cell r="J967">
            <v>0</v>
          </cell>
          <cell r="K967">
            <v>815</v>
          </cell>
          <cell r="L967" t="str">
            <v xml:space="preserve">40 </v>
          </cell>
          <cell r="M967">
            <v>45382</v>
          </cell>
          <cell r="N967">
            <v>0</v>
          </cell>
          <cell r="O967" t="str">
            <v>OOCL</v>
          </cell>
          <cell r="P967" t="str">
            <v>5 CD</v>
          </cell>
          <cell r="Q967" t="str">
            <v>21 CD</v>
          </cell>
        </row>
        <row r="968">
          <cell r="A968" t="str">
            <v>STS_OOCL</v>
          </cell>
          <cell r="B968" t="str">
            <v>ApapaJakarta20</v>
          </cell>
          <cell r="C968" t="str">
            <v>NIG</v>
          </cell>
          <cell r="D968" t="str">
            <v>Apapa</v>
          </cell>
          <cell r="E968" t="str">
            <v>Jakarta</v>
          </cell>
          <cell r="F968">
            <v>20</v>
          </cell>
          <cell r="G968">
            <v>715</v>
          </cell>
          <cell r="H968" t="str">
            <v>not included</v>
          </cell>
          <cell r="I968" t="str">
            <v>USD</v>
          </cell>
          <cell r="J968">
            <v>0</v>
          </cell>
          <cell r="K968">
            <v>715</v>
          </cell>
          <cell r="L968" t="str">
            <v xml:space="preserve">40 </v>
          </cell>
          <cell r="M968">
            <v>45382</v>
          </cell>
          <cell r="N968">
            <v>0</v>
          </cell>
          <cell r="O968" t="str">
            <v>OOCL</v>
          </cell>
          <cell r="P968" t="str">
            <v>5 CD</v>
          </cell>
          <cell r="Q968" t="str">
            <v>21 CD</v>
          </cell>
        </row>
        <row r="969">
          <cell r="A969" t="str">
            <v>STS_OOCL</v>
          </cell>
          <cell r="B969" t="str">
            <v>Dar es SalaamJakarta40</v>
          </cell>
          <cell r="C969" t="str">
            <v>TANZ</v>
          </cell>
          <cell r="D969" t="str">
            <v>Dar es Salaam</v>
          </cell>
          <cell r="E969" t="str">
            <v>Jakarta</v>
          </cell>
          <cell r="F969">
            <v>40</v>
          </cell>
          <cell r="G969">
            <v>615</v>
          </cell>
          <cell r="H969" t="str">
            <v>not included</v>
          </cell>
          <cell r="I969" t="str">
            <v>USD</v>
          </cell>
          <cell r="J969">
            <v>0</v>
          </cell>
          <cell r="K969">
            <v>615</v>
          </cell>
          <cell r="L969" t="str">
            <v xml:space="preserve">30 </v>
          </cell>
          <cell r="M969">
            <v>45382</v>
          </cell>
          <cell r="N969">
            <v>0</v>
          </cell>
          <cell r="O969" t="str">
            <v>OOCL</v>
          </cell>
          <cell r="P969" t="str">
            <v>5 CD</v>
          </cell>
          <cell r="Q969" t="str">
            <v>21 CD</v>
          </cell>
        </row>
        <row r="970">
          <cell r="A970" t="str">
            <v>STS_OOCL</v>
          </cell>
          <cell r="B970" t="str">
            <v>CallaoJakarta40</v>
          </cell>
          <cell r="C970" t="str">
            <v>PER</v>
          </cell>
          <cell r="D970" t="str">
            <v>Callao</v>
          </cell>
          <cell r="E970" t="str">
            <v>Jakarta</v>
          </cell>
          <cell r="F970">
            <v>40</v>
          </cell>
          <cell r="G970">
            <v>665</v>
          </cell>
          <cell r="H970" t="str">
            <v>not included</v>
          </cell>
          <cell r="I970" t="str">
            <v>USD</v>
          </cell>
          <cell r="J970">
            <v>0</v>
          </cell>
          <cell r="K970">
            <v>665</v>
          </cell>
          <cell r="L970" t="str">
            <v xml:space="preserve">60 </v>
          </cell>
          <cell r="M970">
            <v>45382</v>
          </cell>
          <cell r="N970">
            <v>0</v>
          </cell>
          <cell r="O970" t="str">
            <v>OOCL</v>
          </cell>
          <cell r="P970" t="str">
            <v>5 CD</v>
          </cell>
          <cell r="Q970" t="str">
            <v>21 CD</v>
          </cell>
        </row>
        <row r="971">
          <cell r="A971" t="str">
            <v>STS_OOCL</v>
          </cell>
          <cell r="B971" t="str">
            <v>TemaJakarta40</v>
          </cell>
          <cell r="C971" t="str">
            <v>GHA</v>
          </cell>
          <cell r="D971" t="str">
            <v>Tema</v>
          </cell>
          <cell r="E971" t="str">
            <v>Jakarta</v>
          </cell>
          <cell r="F971">
            <v>40</v>
          </cell>
          <cell r="G971">
            <v>965</v>
          </cell>
          <cell r="H971" t="str">
            <v>not included</v>
          </cell>
          <cell r="I971" t="str">
            <v>USD</v>
          </cell>
          <cell r="J971">
            <v>0</v>
          </cell>
          <cell r="K971">
            <v>965</v>
          </cell>
          <cell r="L971" t="str">
            <v xml:space="preserve">35 </v>
          </cell>
          <cell r="M971">
            <v>45382</v>
          </cell>
          <cell r="N971">
            <v>0</v>
          </cell>
          <cell r="O971" t="str">
            <v>OOCL</v>
          </cell>
          <cell r="P971" t="str">
            <v>5 CD</v>
          </cell>
          <cell r="Q971" t="str">
            <v>21 CD</v>
          </cell>
        </row>
        <row r="972">
          <cell r="A972" t="str">
            <v>STS_OOCL</v>
          </cell>
          <cell r="B972" t="str">
            <v>TemaJakarta20</v>
          </cell>
          <cell r="C972" t="str">
            <v>GHA</v>
          </cell>
          <cell r="D972" t="str">
            <v>Tema</v>
          </cell>
          <cell r="E972" t="str">
            <v>Jakarta</v>
          </cell>
          <cell r="F972">
            <v>20</v>
          </cell>
          <cell r="G972">
            <v>815</v>
          </cell>
          <cell r="H972" t="str">
            <v>not included</v>
          </cell>
          <cell r="I972" t="str">
            <v>USD</v>
          </cell>
          <cell r="J972">
            <v>0</v>
          </cell>
          <cell r="K972">
            <v>815</v>
          </cell>
          <cell r="L972" t="str">
            <v xml:space="preserve">35 </v>
          </cell>
          <cell r="M972">
            <v>45382</v>
          </cell>
          <cell r="N972">
            <v>0</v>
          </cell>
          <cell r="O972" t="str">
            <v>OOCL</v>
          </cell>
          <cell r="P972" t="str">
            <v>5 CD</v>
          </cell>
          <cell r="Q972" t="str">
            <v>21 CD</v>
          </cell>
        </row>
        <row r="973">
          <cell r="A973" t="str">
            <v>STS_OOCL</v>
          </cell>
          <cell r="B973" t="str">
            <v>TincanJakarta20</v>
          </cell>
          <cell r="C973" t="str">
            <v>NIG</v>
          </cell>
          <cell r="D973" t="str">
            <v>Tincan</v>
          </cell>
          <cell r="E973" t="str">
            <v>Jakarta</v>
          </cell>
          <cell r="F973">
            <v>20</v>
          </cell>
          <cell r="G973">
            <v>715</v>
          </cell>
          <cell r="H973" t="str">
            <v>not included</v>
          </cell>
          <cell r="I973" t="str">
            <v>USD</v>
          </cell>
          <cell r="J973">
            <v>0</v>
          </cell>
          <cell r="K973">
            <v>715</v>
          </cell>
          <cell r="L973" t="str">
            <v xml:space="preserve">37 </v>
          </cell>
          <cell r="M973">
            <v>45382</v>
          </cell>
          <cell r="N973">
            <v>0</v>
          </cell>
          <cell r="O973" t="str">
            <v>OOCL</v>
          </cell>
          <cell r="P973" t="str">
            <v>5 CD</v>
          </cell>
          <cell r="Q973" t="str">
            <v>21 CD</v>
          </cell>
        </row>
        <row r="974">
          <cell r="A974" t="str">
            <v>STS_OOCL</v>
          </cell>
          <cell r="B974" t="str">
            <v>TincanJakarta40</v>
          </cell>
          <cell r="C974" t="str">
            <v>NIG</v>
          </cell>
          <cell r="D974" t="str">
            <v>Tincan</v>
          </cell>
          <cell r="E974" t="str">
            <v>Jakarta</v>
          </cell>
          <cell r="F974">
            <v>40</v>
          </cell>
          <cell r="G974">
            <v>815</v>
          </cell>
          <cell r="H974" t="str">
            <v>not included</v>
          </cell>
          <cell r="I974" t="str">
            <v>USD</v>
          </cell>
          <cell r="J974">
            <v>0</v>
          </cell>
          <cell r="K974">
            <v>815</v>
          </cell>
          <cell r="L974" t="str">
            <v xml:space="preserve">37 </v>
          </cell>
          <cell r="M974">
            <v>45382</v>
          </cell>
          <cell r="N974">
            <v>0</v>
          </cell>
          <cell r="O974" t="str">
            <v>OOCL</v>
          </cell>
          <cell r="P974" t="str">
            <v>5 CD</v>
          </cell>
          <cell r="Q974" t="str">
            <v>21 CD</v>
          </cell>
        </row>
        <row r="975">
          <cell r="A975" t="str">
            <v>STS_OOCL</v>
          </cell>
          <cell r="B975" t="str">
            <v>CaucedoJakarta40</v>
          </cell>
          <cell r="C975" t="str">
            <v>REP</v>
          </cell>
          <cell r="D975" t="str">
            <v>Caucedo</v>
          </cell>
          <cell r="E975" t="str">
            <v>Jakarta</v>
          </cell>
          <cell r="F975">
            <v>40</v>
          </cell>
          <cell r="G975">
            <v>685</v>
          </cell>
          <cell r="H975" t="str">
            <v>not included</v>
          </cell>
          <cell r="I975" t="str">
            <v>USD</v>
          </cell>
          <cell r="J975">
            <v>0</v>
          </cell>
          <cell r="K975">
            <v>685</v>
          </cell>
          <cell r="L975" t="str">
            <v xml:space="preserve">45 </v>
          </cell>
          <cell r="M975">
            <v>45382</v>
          </cell>
          <cell r="N975">
            <v>0</v>
          </cell>
          <cell r="O975" t="str">
            <v>OOCL</v>
          </cell>
          <cell r="P975" t="str">
            <v>5 CD</v>
          </cell>
          <cell r="Q975" t="str">
            <v>21 CD</v>
          </cell>
        </row>
        <row r="976">
          <cell r="A976" t="str">
            <v>STS_OOCL</v>
          </cell>
          <cell r="B976" t="str">
            <v>PosorjaJakarta40</v>
          </cell>
          <cell r="C976" t="str">
            <v>ECU</v>
          </cell>
          <cell r="D976" t="str">
            <v>Posorja</v>
          </cell>
          <cell r="E976" t="str">
            <v>Jakarta</v>
          </cell>
          <cell r="F976">
            <v>40</v>
          </cell>
          <cell r="G976">
            <v>545</v>
          </cell>
          <cell r="H976" t="str">
            <v>not included</v>
          </cell>
          <cell r="I976" t="str">
            <v>USD</v>
          </cell>
          <cell r="J976">
            <v>0</v>
          </cell>
          <cell r="K976">
            <v>545</v>
          </cell>
          <cell r="L976" t="str">
            <v xml:space="preserve">64 </v>
          </cell>
          <cell r="M976">
            <v>45382</v>
          </cell>
          <cell r="N976">
            <v>0</v>
          </cell>
          <cell r="O976" t="str">
            <v>OOCL</v>
          </cell>
          <cell r="P976" t="str">
            <v>5 CD</v>
          </cell>
          <cell r="Q976" t="str">
            <v>21 CD</v>
          </cell>
        </row>
        <row r="977">
          <cell r="A977" t="str">
            <v>STS_OOCL</v>
          </cell>
          <cell r="B977" t="str">
            <v>AbidjanKaoshiung40</v>
          </cell>
          <cell r="C977" t="str">
            <v>IVC</v>
          </cell>
          <cell r="D977" t="str">
            <v>Abidjan</v>
          </cell>
          <cell r="E977" t="str">
            <v>Kaoshiung</v>
          </cell>
          <cell r="F977">
            <v>40</v>
          </cell>
          <cell r="G977">
            <v>915</v>
          </cell>
          <cell r="H977" t="str">
            <v>not included</v>
          </cell>
          <cell r="I977" t="str">
            <v>USD</v>
          </cell>
          <cell r="J977">
            <v>0</v>
          </cell>
          <cell r="K977">
            <v>915</v>
          </cell>
          <cell r="L977" t="str">
            <v xml:space="preserve">49 </v>
          </cell>
          <cell r="M977">
            <v>45382</v>
          </cell>
          <cell r="N977">
            <v>0</v>
          </cell>
          <cell r="O977" t="str">
            <v>OOCL</v>
          </cell>
          <cell r="P977" t="str">
            <v>7 CD</v>
          </cell>
          <cell r="Q977" t="str">
            <v>21 CD</v>
          </cell>
        </row>
        <row r="978">
          <cell r="A978" t="str">
            <v>STS_OOCL</v>
          </cell>
          <cell r="B978" t="str">
            <v>AbidjanKaoshiung20</v>
          </cell>
          <cell r="C978" t="str">
            <v>IVC</v>
          </cell>
          <cell r="D978" t="str">
            <v>Abidjan</v>
          </cell>
          <cell r="E978" t="str">
            <v>Kaoshiung</v>
          </cell>
          <cell r="F978">
            <v>20</v>
          </cell>
          <cell r="G978">
            <v>865</v>
          </cell>
          <cell r="H978" t="str">
            <v>not included</v>
          </cell>
          <cell r="I978" t="str">
            <v>USD</v>
          </cell>
          <cell r="J978">
            <v>0</v>
          </cell>
          <cell r="K978">
            <v>865</v>
          </cell>
          <cell r="L978" t="str">
            <v xml:space="preserve">49 </v>
          </cell>
          <cell r="M978">
            <v>45382</v>
          </cell>
          <cell r="N978">
            <v>0</v>
          </cell>
          <cell r="O978" t="str">
            <v>OOCL</v>
          </cell>
          <cell r="P978" t="str">
            <v>7 CD</v>
          </cell>
          <cell r="Q978" t="str">
            <v>21 CD</v>
          </cell>
        </row>
        <row r="979">
          <cell r="A979" t="str">
            <v>STS_OOCL</v>
          </cell>
          <cell r="B979" t="str">
            <v>ApapaKaoshiung40</v>
          </cell>
          <cell r="C979" t="str">
            <v>NIG</v>
          </cell>
          <cell r="D979" t="str">
            <v>Apapa</v>
          </cell>
          <cell r="E979" t="str">
            <v>Kaoshiung</v>
          </cell>
          <cell r="F979">
            <v>40</v>
          </cell>
          <cell r="G979">
            <v>865</v>
          </cell>
          <cell r="H979" t="str">
            <v>not included</v>
          </cell>
          <cell r="I979" t="str">
            <v>USD</v>
          </cell>
          <cell r="J979">
            <v>0</v>
          </cell>
          <cell r="K979">
            <v>865</v>
          </cell>
          <cell r="L979" t="str">
            <v xml:space="preserve">39 </v>
          </cell>
          <cell r="M979">
            <v>45382</v>
          </cell>
          <cell r="N979">
            <v>0</v>
          </cell>
          <cell r="O979" t="str">
            <v>OOCL</v>
          </cell>
          <cell r="P979" t="str">
            <v>7 CD</v>
          </cell>
          <cell r="Q979" t="str">
            <v>21 CD</v>
          </cell>
        </row>
        <row r="980">
          <cell r="A980" t="str">
            <v>STS_OOCL</v>
          </cell>
          <cell r="B980" t="str">
            <v>ApapaKaoshiung20</v>
          </cell>
          <cell r="C980" t="str">
            <v>NIG</v>
          </cell>
          <cell r="D980" t="str">
            <v>Apapa</v>
          </cell>
          <cell r="E980" t="str">
            <v>Kaoshiung</v>
          </cell>
          <cell r="F980">
            <v>20</v>
          </cell>
          <cell r="G980">
            <v>765</v>
          </cell>
          <cell r="H980" t="str">
            <v>not included</v>
          </cell>
          <cell r="I980" t="str">
            <v>USD</v>
          </cell>
          <cell r="J980">
            <v>0</v>
          </cell>
          <cell r="K980">
            <v>765</v>
          </cell>
          <cell r="L980" t="str">
            <v xml:space="preserve">39 </v>
          </cell>
          <cell r="M980">
            <v>45382</v>
          </cell>
          <cell r="N980">
            <v>0</v>
          </cell>
          <cell r="O980" t="str">
            <v>OOCL</v>
          </cell>
          <cell r="P980" t="str">
            <v>7 CD</v>
          </cell>
          <cell r="Q980" t="str">
            <v>21 CD</v>
          </cell>
        </row>
        <row r="981">
          <cell r="A981" t="str">
            <v>STS_OOCL</v>
          </cell>
          <cell r="B981" t="str">
            <v>TincanKaoshiung40</v>
          </cell>
          <cell r="C981" t="str">
            <v>NIG</v>
          </cell>
          <cell r="D981" t="str">
            <v>Tincan</v>
          </cell>
          <cell r="E981" t="str">
            <v>Kaoshiung</v>
          </cell>
          <cell r="F981">
            <v>40</v>
          </cell>
          <cell r="G981">
            <v>865</v>
          </cell>
          <cell r="H981" t="str">
            <v>not included</v>
          </cell>
          <cell r="I981" t="str">
            <v>USD</v>
          </cell>
          <cell r="J981">
            <v>0</v>
          </cell>
          <cell r="K981">
            <v>865</v>
          </cell>
          <cell r="L981" t="str">
            <v xml:space="preserve">42 </v>
          </cell>
          <cell r="M981">
            <v>45382</v>
          </cell>
          <cell r="N981">
            <v>0</v>
          </cell>
          <cell r="O981" t="str">
            <v>OOCL</v>
          </cell>
          <cell r="P981" t="str">
            <v>7 CD</v>
          </cell>
          <cell r="Q981" t="str">
            <v>21 CD</v>
          </cell>
        </row>
        <row r="982">
          <cell r="A982" t="str">
            <v>STS_OOCL</v>
          </cell>
          <cell r="B982" t="str">
            <v>TincanKaoshiung20</v>
          </cell>
          <cell r="C982" t="str">
            <v>NIG</v>
          </cell>
          <cell r="D982" t="str">
            <v>Tincan</v>
          </cell>
          <cell r="E982" t="str">
            <v>Kaoshiung</v>
          </cell>
          <cell r="F982">
            <v>20</v>
          </cell>
          <cell r="G982">
            <v>765</v>
          </cell>
          <cell r="H982" t="str">
            <v>not included</v>
          </cell>
          <cell r="I982" t="str">
            <v>USD</v>
          </cell>
          <cell r="J982">
            <v>0</v>
          </cell>
          <cell r="K982">
            <v>765</v>
          </cell>
          <cell r="L982" t="str">
            <v xml:space="preserve">42 </v>
          </cell>
          <cell r="M982">
            <v>45382</v>
          </cell>
          <cell r="N982">
            <v>0</v>
          </cell>
          <cell r="O982" t="str">
            <v>OOCL</v>
          </cell>
          <cell r="P982" t="str">
            <v>7 CD</v>
          </cell>
          <cell r="Q982" t="str">
            <v>21 CD</v>
          </cell>
        </row>
        <row r="983">
          <cell r="A983" t="str">
            <v>STS_OOCL</v>
          </cell>
          <cell r="B983" t="str">
            <v>AbidjanLaem Chabang40</v>
          </cell>
          <cell r="C983" t="str">
            <v>IVC</v>
          </cell>
          <cell r="D983" t="str">
            <v>Abidjan</v>
          </cell>
          <cell r="E983" t="str">
            <v>Laem Chabang</v>
          </cell>
          <cell r="F983">
            <v>40</v>
          </cell>
          <cell r="G983">
            <v>915</v>
          </cell>
          <cell r="H983" t="str">
            <v>not included</v>
          </cell>
          <cell r="I983" t="str">
            <v>USD</v>
          </cell>
          <cell r="J983">
            <v>0</v>
          </cell>
          <cell r="K983">
            <v>915</v>
          </cell>
          <cell r="L983" t="str">
            <v xml:space="preserve">42 </v>
          </cell>
          <cell r="M983">
            <v>45382</v>
          </cell>
          <cell r="N983">
            <v>0</v>
          </cell>
          <cell r="O983" t="str">
            <v>OOCL</v>
          </cell>
          <cell r="P983" t="str">
            <v>5 CD</v>
          </cell>
          <cell r="Q983" t="str">
            <v>21 CD</v>
          </cell>
        </row>
        <row r="984">
          <cell r="A984" t="str">
            <v>STS_OOCL</v>
          </cell>
          <cell r="B984" t="str">
            <v>AbidjanLaem Chabang20</v>
          </cell>
          <cell r="C984" t="str">
            <v>IVC</v>
          </cell>
          <cell r="D984" t="str">
            <v>Abidjan</v>
          </cell>
          <cell r="E984" t="str">
            <v>Laem Chabang</v>
          </cell>
          <cell r="F984">
            <v>20</v>
          </cell>
          <cell r="G984">
            <v>865</v>
          </cell>
          <cell r="H984" t="str">
            <v>not included</v>
          </cell>
          <cell r="I984" t="str">
            <v>USD</v>
          </cell>
          <cell r="J984">
            <v>0</v>
          </cell>
          <cell r="K984">
            <v>865</v>
          </cell>
          <cell r="L984" t="str">
            <v xml:space="preserve">42 </v>
          </cell>
          <cell r="M984">
            <v>45382</v>
          </cell>
          <cell r="N984">
            <v>0</v>
          </cell>
          <cell r="O984" t="str">
            <v>OOCL</v>
          </cell>
          <cell r="P984" t="str">
            <v>5 CD</v>
          </cell>
          <cell r="Q984" t="str">
            <v>21 CD</v>
          </cell>
        </row>
        <row r="985">
          <cell r="A985" t="str">
            <v>STS_OOCL</v>
          </cell>
          <cell r="B985" t="str">
            <v>TemaLaem Chabang40</v>
          </cell>
          <cell r="C985" t="str">
            <v>GHA</v>
          </cell>
          <cell r="D985" t="str">
            <v>Tema</v>
          </cell>
          <cell r="E985" t="str">
            <v>Laem Chabang</v>
          </cell>
          <cell r="F985">
            <v>40</v>
          </cell>
          <cell r="G985">
            <v>1015</v>
          </cell>
          <cell r="H985" t="str">
            <v>not included</v>
          </cell>
          <cell r="I985" t="str">
            <v>USD</v>
          </cell>
          <cell r="J985">
            <v>0</v>
          </cell>
          <cell r="K985">
            <v>1015</v>
          </cell>
          <cell r="L985" t="str">
            <v xml:space="preserve">35 </v>
          </cell>
          <cell r="M985">
            <v>45382</v>
          </cell>
          <cell r="N985">
            <v>0</v>
          </cell>
          <cell r="O985" t="str">
            <v>OOCL</v>
          </cell>
          <cell r="P985" t="str">
            <v>5 CD</v>
          </cell>
          <cell r="Q985" t="str">
            <v>21 CD</v>
          </cell>
        </row>
        <row r="986">
          <cell r="A986" t="str">
            <v>STS_OOCL</v>
          </cell>
          <cell r="B986" t="str">
            <v>TemaLaem Chabang20</v>
          </cell>
          <cell r="C986" t="str">
            <v>GHA</v>
          </cell>
          <cell r="D986" t="str">
            <v>Tema</v>
          </cell>
          <cell r="E986" t="str">
            <v>Laem Chabang</v>
          </cell>
          <cell r="F986">
            <v>20</v>
          </cell>
          <cell r="G986">
            <v>865</v>
          </cell>
          <cell r="H986" t="str">
            <v>not included</v>
          </cell>
          <cell r="I986" t="str">
            <v>USD</v>
          </cell>
          <cell r="J986">
            <v>0</v>
          </cell>
          <cell r="K986">
            <v>865</v>
          </cell>
          <cell r="L986" t="str">
            <v xml:space="preserve">35 </v>
          </cell>
          <cell r="M986">
            <v>45382</v>
          </cell>
          <cell r="N986">
            <v>0</v>
          </cell>
          <cell r="O986" t="str">
            <v>OOCL</v>
          </cell>
          <cell r="P986" t="str">
            <v>5 CD</v>
          </cell>
          <cell r="Q986" t="str">
            <v>21 CD</v>
          </cell>
        </row>
        <row r="987">
          <cell r="A987" t="str">
            <v>STS_OOCL</v>
          </cell>
          <cell r="B987" t="str">
            <v>TemaNingbo40</v>
          </cell>
          <cell r="C987" t="str">
            <v>GHA</v>
          </cell>
          <cell r="D987" t="str">
            <v>Tema</v>
          </cell>
          <cell r="E987" t="str">
            <v>Ningbo</v>
          </cell>
          <cell r="F987">
            <v>40</v>
          </cell>
          <cell r="G987">
            <v>865</v>
          </cell>
          <cell r="H987" t="str">
            <v>not included</v>
          </cell>
          <cell r="I987" t="str">
            <v>USD</v>
          </cell>
          <cell r="J987">
            <v>0</v>
          </cell>
          <cell r="K987">
            <v>865</v>
          </cell>
          <cell r="L987" t="str">
            <v xml:space="preserve">46 </v>
          </cell>
          <cell r="M987">
            <v>45382</v>
          </cell>
          <cell r="N987">
            <v>0</v>
          </cell>
          <cell r="O987" t="str">
            <v>OOCL</v>
          </cell>
          <cell r="P987" t="str">
            <v>7 CD</v>
          </cell>
          <cell r="Q987" t="str">
            <v>21 CD</v>
          </cell>
        </row>
        <row r="988">
          <cell r="A988" t="str">
            <v>STS_OOCL</v>
          </cell>
          <cell r="B988" t="str">
            <v>TemaNingbo20</v>
          </cell>
          <cell r="C988" t="str">
            <v>GHA</v>
          </cell>
          <cell r="D988" t="str">
            <v>Tema</v>
          </cell>
          <cell r="E988" t="str">
            <v>Ningbo</v>
          </cell>
          <cell r="F988">
            <v>20</v>
          </cell>
          <cell r="G988">
            <v>715</v>
          </cell>
          <cell r="H988" t="str">
            <v>not included</v>
          </cell>
          <cell r="I988" t="str">
            <v>USD</v>
          </cell>
          <cell r="J988">
            <v>0</v>
          </cell>
          <cell r="K988">
            <v>715</v>
          </cell>
          <cell r="L988" t="str">
            <v xml:space="preserve">46 </v>
          </cell>
          <cell r="M988">
            <v>45382</v>
          </cell>
          <cell r="N988">
            <v>0</v>
          </cell>
          <cell r="O988" t="str">
            <v>OOCL</v>
          </cell>
          <cell r="P988" t="str">
            <v>7 CD</v>
          </cell>
          <cell r="Q988" t="str">
            <v>21 CD</v>
          </cell>
        </row>
        <row r="989">
          <cell r="A989" t="str">
            <v>STS_OOCL</v>
          </cell>
          <cell r="B989" t="str">
            <v>AbidjanPasir Gudang40</v>
          </cell>
          <cell r="C989" t="str">
            <v>IVC</v>
          </cell>
          <cell r="D989" t="str">
            <v>Abidjan</v>
          </cell>
          <cell r="E989" t="str">
            <v>Pasir Gudang</v>
          </cell>
          <cell r="F989">
            <v>40</v>
          </cell>
          <cell r="G989">
            <v>765</v>
          </cell>
          <cell r="H989" t="str">
            <v>not included</v>
          </cell>
          <cell r="I989" t="str">
            <v>USD</v>
          </cell>
          <cell r="J989">
            <v>0</v>
          </cell>
          <cell r="K989">
            <v>765</v>
          </cell>
          <cell r="L989" t="str">
            <v xml:space="preserve">38 </v>
          </cell>
          <cell r="M989">
            <v>45382</v>
          </cell>
          <cell r="N989">
            <v>0</v>
          </cell>
          <cell r="O989" t="str">
            <v>OOCL</v>
          </cell>
          <cell r="P989" t="str">
            <v>5 CD</v>
          </cell>
          <cell r="Q989" t="str">
            <v>21 CD</v>
          </cell>
        </row>
        <row r="990">
          <cell r="A990" t="str">
            <v>STS_OOCL</v>
          </cell>
          <cell r="B990" t="str">
            <v>AbidjanPasir Gudang20</v>
          </cell>
          <cell r="C990" t="str">
            <v>IVC</v>
          </cell>
          <cell r="D990" t="str">
            <v>Abidjan</v>
          </cell>
          <cell r="E990" t="str">
            <v>Pasir Gudang</v>
          </cell>
          <cell r="F990">
            <v>20</v>
          </cell>
          <cell r="G990">
            <v>715</v>
          </cell>
          <cell r="H990" t="str">
            <v>not included</v>
          </cell>
          <cell r="I990" t="str">
            <v>USD</v>
          </cell>
          <cell r="J990">
            <v>0</v>
          </cell>
          <cell r="K990">
            <v>715</v>
          </cell>
          <cell r="L990" t="str">
            <v xml:space="preserve">38 </v>
          </cell>
          <cell r="M990">
            <v>45382</v>
          </cell>
          <cell r="N990">
            <v>0</v>
          </cell>
          <cell r="O990" t="str">
            <v>OOCL</v>
          </cell>
          <cell r="P990" t="str">
            <v>5 CD</v>
          </cell>
          <cell r="Q990" t="str">
            <v>21 CD</v>
          </cell>
        </row>
        <row r="991">
          <cell r="A991" t="str">
            <v>STS_OOCL</v>
          </cell>
          <cell r="B991" t="str">
            <v>ApapaPasir Gudang40</v>
          </cell>
          <cell r="C991" t="str">
            <v>NIG</v>
          </cell>
          <cell r="D991" t="str">
            <v>Apapa</v>
          </cell>
          <cell r="E991" t="str">
            <v>Pasir Gudang</v>
          </cell>
          <cell r="F991">
            <v>40</v>
          </cell>
          <cell r="G991">
            <v>715</v>
          </cell>
          <cell r="H991" t="str">
            <v>not included</v>
          </cell>
          <cell r="I991" t="str">
            <v>USD</v>
          </cell>
          <cell r="J991">
            <v>0</v>
          </cell>
          <cell r="K991">
            <v>715</v>
          </cell>
          <cell r="L991" t="str">
            <v xml:space="preserve">37 </v>
          </cell>
          <cell r="M991">
            <v>45382</v>
          </cell>
          <cell r="N991">
            <v>0</v>
          </cell>
          <cell r="O991" t="str">
            <v>OOCL</v>
          </cell>
          <cell r="P991" t="str">
            <v>5 CD</v>
          </cell>
          <cell r="Q991" t="str">
            <v>21 CD</v>
          </cell>
        </row>
        <row r="992">
          <cell r="A992" t="str">
            <v>STS_OOCL</v>
          </cell>
          <cell r="B992" t="str">
            <v>ApapaPasir Gudang20</v>
          </cell>
          <cell r="C992" t="str">
            <v>NIG</v>
          </cell>
          <cell r="D992" t="str">
            <v>Apapa</v>
          </cell>
          <cell r="E992" t="str">
            <v>Pasir Gudang</v>
          </cell>
          <cell r="F992">
            <v>20</v>
          </cell>
          <cell r="G992">
            <v>615</v>
          </cell>
          <cell r="H992" t="str">
            <v>not included</v>
          </cell>
          <cell r="I992" t="str">
            <v>USD</v>
          </cell>
          <cell r="J992">
            <v>0</v>
          </cell>
          <cell r="K992">
            <v>615</v>
          </cell>
          <cell r="L992" t="str">
            <v xml:space="preserve">37 </v>
          </cell>
          <cell r="M992">
            <v>45382</v>
          </cell>
          <cell r="N992">
            <v>0</v>
          </cell>
          <cell r="O992" t="str">
            <v>OOCL</v>
          </cell>
          <cell r="P992" t="str">
            <v>5 CD</v>
          </cell>
          <cell r="Q992" t="str">
            <v>21 CD</v>
          </cell>
        </row>
        <row r="993">
          <cell r="A993" t="str">
            <v>STS_OOCL</v>
          </cell>
          <cell r="B993" t="str">
            <v>Dar es SalaamPasir Gudang40</v>
          </cell>
          <cell r="C993" t="str">
            <v>TANZ</v>
          </cell>
          <cell r="D993" t="str">
            <v>Dar es Salaam</v>
          </cell>
          <cell r="E993" t="str">
            <v>Pasir Gudang</v>
          </cell>
          <cell r="F993">
            <v>40</v>
          </cell>
          <cell r="G993">
            <v>465</v>
          </cell>
          <cell r="H993" t="str">
            <v>not included</v>
          </cell>
          <cell r="I993" t="str">
            <v>USD</v>
          </cell>
          <cell r="J993">
            <v>0</v>
          </cell>
          <cell r="K993">
            <v>465</v>
          </cell>
          <cell r="L993" t="str">
            <v xml:space="preserve">31 </v>
          </cell>
          <cell r="M993">
            <v>45382</v>
          </cell>
          <cell r="N993">
            <v>0</v>
          </cell>
          <cell r="O993" t="str">
            <v>OOCL</v>
          </cell>
          <cell r="P993" t="str">
            <v>5 CD</v>
          </cell>
          <cell r="Q993" t="str">
            <v>21 CD</v>
          </cell>
        </row>
        <row r="994">
          <cell r="A994" t="str">
            <v>STS_OOCL</v>
          </cell>
          <cell r="B994" t="str">
            <v>CallaoPasir Gudang40</v>
          </cell>
          <cell r="C994" t="str">
            <v>PER</v>
          </cell>
          <cell r="D994" t="str">
            <v>Callao</v>
          </cell>
          <cell r="E994" t="str">
            <v>Pasir Gudang</v>
          </cell>
          <cell r="F994">
            <v>40</v>
          </cell>
          <cell r="G994">
            <v>565</v>
          </cell>
          <cell r="H994" t="str">
            <v>not included</v>
          </cell>
          <cell r="I994" t="str">
            <v>USD</v>
          </cell>
          <cell r="J994">
            <v>0</v>
          </cell>
          <cell r="K994">
            <v>565</v>
          </cell>
          <cell r="L994" t="str">
            <v xml:space="preserve">54 </v>
          </cell>
          <cell r="M994">
            <v>45382</v>
          </cell>
          <cell r="N994">
            <v>0</v>
          </cell>
          <cell r="O994" t="str">
            <v>OOCL</v>
          </cell>
          <cell r="P994" t="str">
            <v>5 CD</v>
          </cell>
          <cell r="Q994" t="str">
            <v>21 CD</v>
          </cell>
        </row>
        <row r="995">
          <cell r="A995" t="str">
            <v>STS_OOCL</v>
          </cell>
          <cell r="B995" t="str">
            <v>TemaPasir Gudang40</v>
          </cell>
          <cell r="C995" t="str">
            <v>GHA</v>
          </cell>
          <cell r="D995" t="str">
            <v>Tema</v>
          </cell>
          <cell r="E995" t="str">
            <v>Pasir Gudang</v>
          </cell>
          <cell r="F995">
            <v>40</v>
          </cell>
          <cell r="G995">
            <v>865</v>
          </cell>
          <cell r="H995" t="str">
            <v>not included</v>
          </cell>
          <cell r="I995" t="str">
            <v>USD</v>
          </cell>
          <cell r="J995">
            <v>0</v>
          </cell>
          <cell r="K995">
            <v>865</v>
          </cell>
          <cell r="L995" t="str">
            <v xml:space="preserve">27 </v>
          </cell>
          <cell r="M995">
            <v>45382</v>
          </cell>
          <cell r="N995">
            <v>0</v>
          </cell>
          <cell r="O995" t="str">
            <v>OOCL</v>
          </cell>
          <cell r="P995" t="str">
            <v>5 CD</v>
          </cell>
          <cell r="Q995" t="str">
            <v>21 CD</v>
          </cell>
        </row>
        <row r="996">
          <cell r="A996" t="str">
            <v>STS_OOCL</v>
          </cell>
          <cell r="B996" t="str">
            <v>TemaPasir Gudang20</v>
          </cell>
          <cell r="C996" t="str">
            <v>GHA</v>
          </cell>
          <cell r="D996" t="str">
            <v>Tema</v>
          </cell>
          <cell r="E996" t="str">
            <v>Pasir Gudang</v>
          </cell>
          <cell r="F996">
            <v>20</v>
          </cell>
          <cell r="G996">
            <v>715</v>
          </cell>
          <cell r="H996" t="str">
            <v>not included</v>
          </cell>
          <cell r="I996" t="str">
            <v>USD</v>
          </cell>
          <cell r="J996">
            <v>0</v>
          </cell>
          <cell r="K996">
            <v>715</v>
          </cell>
          <cell r="L996" t="str">
            <v xml:space="preserve">27 </v>
          </cell>
          <cell r="M996">
            <v>45382</v>
          </cell>
          <cell r="N996">
            <v>0</v>
          </cell>
          <cell r="O996" t="str">
            <v>OOCL</v>
          </cell>
          <cell r="P996" t="str">
            <v>5 CD</v>
          </cell>
          <cell r="Q996" t="str">
            <v>21 CD</v>
          </cell>
        </row>
        <row r="997">
          <cell r="A997" t="str">
            <v>STS_OOCL</v>
          </cell>
          <cell r="B997" t="str">
            <v>TincanPasir Gudang20</v>
          </cell>
          <cell r="C997" t="str">
            <v>NIG</v>
          </cell>
          <cell r="D997" t="str">
            <v>Tincan</v>
          </cell>
          <cell r="E997" t="str">
            <v>Pasir Gudang</v>
          </cell>
          <cell r="F997">
            <v>20</v>
          </cell>
          <cell r="G997">
            <v>615</v>
          </cell>
          <cell r="H997" t="str">
            <v>not included</v>
          </cell>
          <cell r="I997" t="str">
            <v>USD</v>
          </cell>
          <cell r="J997">
            <v>0</v>
          </cell>
          <cell r="K997">
            <v>615</v>
          </cell>
          <cell r="L997" t="str">
            <v xml:space="preserve">34 </v>
          </cell>
          <cell r="M997">
            <v>45382</v>
          </cell>
          <cell r="N997">
            <v>0</v>
          </cell>
          <cell r="O997" t="str">
            <v>OOCL</v>
          </cell>
          <cell r="P997" t="str">
            <v>5 CD</v>
          </cell>
          <cell r="Q997" t="str">
            <v>21 CD</v>
          </cell>
        </row>
        <row r="998">
          <cell r="A998" t="str">
            <v>STS_OOCL</v>
          </cell>
          <cell r="B998" t="str">
            <v>TincanPasir Gudang40</v>
          </cell>
          <cell r="C998" t="str">
            <v>NIG</v>
          </cell>
          <cell r="D998" t="str">
            <v>Tincan</v>
          </cell>
          <cell r="E998" t="str">
            <v>Pasir Gudang</v>
          </cell>
          <cell r="F998">
            <v>40</v>
          </cell>
          <cell r="G998">
            <v>715</v>
          </cell>
          <cell r="H998" t="str">
            <v>not included</v>
          </cell>
          <cell r="I998" t="str">
            <v>USD</v>
          </cell>
          <cell r="J998">
            <v>0</v>
          </cell>
          <cell r="K998">
            <v>715</v>
          </cell>
          <cell r="L998" t="str">
            <v xml:space="preserve">34 </v>
          </cell>
          <cell r="M998">
            <v>45382</v>
          </cell>
          <cell r="N998">
            <v>0</v>
          </cell>
          <cell r="O998" t="str">
            <v>OOCL</v>
          </cell>
          <cell r="P998" t="str">
            <v>5 CD</v>
          </cell>
          <cell r="Q998" t="str">
            <v>21 CD</v>
          </cell>
        </row>
        <row r="999">
          <cell r="A999" t="str">
            <v>STS_OOCL</v>
          </cell>
          <cell r="B999" t="str">
            <v>CaucedoPasir Gudang40</v>
          </cell>
          <cell r="C999" t="str">
            <v>REP</v>
          </cell>
          <cell r="D999" t="str">
            <v>Caucedo</v>
          </cell>
          <cell r="E999" t="str">
            <v>Pasir Gudang</v>
          </cell>
          <cell r="F999">
            <v>40</v>
          </cell>
          <cell r="G999">
            <v>555</v>
          </cell>
          <cell r="H999" t="str">
            <v>not included</v>
          </cell>
          <cell r="I999" t="str">
            <v>USD</v>
          </cell>
          <cell r="J999">
            <v>0</v>
          </cell>
          <cell r="K999">
            <v>555</v>
          </cell>
          <cell r="L999" t="str">
            <v xml:space="preserve">58 </v>
          </cell>
          <cell r="M999">
            <v>45382</v>
          </cell>
          <cell r="N999">
            <v>0</v>
          </cell>
          <cell r="O999" t="str">
            <v>OOCL</v>
          </cell>
          <cell r="P999" t="str">
            <v>5 CD</v>
          </cell>
          <cell r="Q999" t="str">
            <v>21 CD</v>
          </cell>
        </row>
        <row r="1000">
          <cell r="A1000" t="str">
            <v>STS_OOCL</v>
          </cell>
          <cell r="B1000" t="str">
            <v>PosorjaPasir Gudang40</v>
          </cell>
          <cell r="C1000" t="str">
            <v>ECU</v>
          </cell>
          <cell r="D1000" t="str">
            <v>Posorja</v>
          </cell>
          <cell r="E1000" t="str">
            <v>Pasir Gudang</v>
          </cell>
          <cell r="F1000">
            <v>40</v>
          </cell>
          <cell r="G1000">
            <v>415</v>
          </cell>
          <cell r="H1000" t="str">
            <v>not included</v>
          </cell>
          <cell r="I1000" t="str">
            <v>USD</v>
          </cell>
          <cell r="J1000">
            <v>0</v>
          </cell>
          <cell r="K1000">
            <v>415</v>
          </cell>
          <cell r="L1000" t="str">
            <v xml:space="preserve">58 </v>
          </cell>
          <cell r="M1000">
            <v>45382</v>
          </cell>
          <cell r="N1000">
            <v>0</v>
          </cell>
          <cell r="O1000" t="str">
            <v>OOCL</v>
          </cell>
          <cell r="P1000" t="str">
            <v>5 CD</v>
          </cell>
          <cell r="Q1000" t="str">
            <v>21 CD</v>
          </cell>
        </row>
        <row r="1001">
          <cell r="A1001" t="str">
            <v>STS_OOCL</v>
          </cell>
          <cell r="B1001" t="str">
            <v>AbidjanPort Klang20</v>
          </cell>
          <cell r="C1001" t="str">
            <v>IVC</v>
          </cell>
          <cell r="D1001" t="str">
            <v>Abidjan</v>
          </cell>
          <cell r="E1001" t="str">
            <v>Port Klang</v>
          </cell>
          <cell r="F1001">
            <v>20</v>
          </cell>
          <cell r="G1001">
            <v>665</v>
          </cell>
          <cell r="H1001" t="str">
            <v>not included</v>
          </cell>
          <cell r="I1001" t="str">
            <v>USD</v>
          </cell>
          <cell r="J1001">
            <v>0</v>
          </cell>
          <cell r="K1001">
            <v>665</v>
          </cell>
          <cell r="L1001" t="str">
            <v xml:space="preserve">31 </v>
          </cell>
          <cell r="M1001">
            <v>45382</v>
          </cell>
          <cell r="N1001">
            <v>0</v>
          </cell>
          <cell r="O1001" t="str">
            <v>OOCL</v>
          </cell>
          <cell r="P1001" t="str">
            <v>5 CD</v>
          </cell>
          <cell r="Q1001" t="str">
            <v>21 CD</v>
          </cell>
        </row>
        <row r="1002">
          <cell r="A1002" t="str">
            <v>STS_OOCL</v>
          </cell>
          <cell r="B1002" t="str">
            <v>AbidjanPort Klang40</v>
          </cell>
          <cell r="C1002" t="str">
            <v>IVC</v>
          </cell>
          <cell r="D1002" t="str">
            <v>Abidjan</v>
          </cell>
          <cell r="E1002" t="str">
            <v>Port Klang</v>
          </cell>
          <cell r="F1002">
            <v>40</v>
          </cell>
          <cell r="G1002">
            <v>715</v>
          </cell>
          <cell r="H1002" t="str">
            <v>not included</v>
          </cell>
          <cell r="I1002" t="str">
            <v>USD</v>
          </cell>
          <cell r="J1002">
            <v>0</v>
          </cell>
          <cell r="K1002">
            <v>715</v>
          </cell>
          <cell r="L1002" t="str">
            <v xml:space="preserve">31 </v>
          </cell>
          <cell r="M1002">
            <v>45382</v>
          </cell>
          <cell r="N1002">
            <v>0</v>
          </cell>
          <cell r="O1002" t="str">
            <v>OOCL</v>
          </cell>
          <cell r="P1002" t="str">
            <v>5 CD</v>
          </cell>
          <cell r="Q1002" t="str">
            <v>21 CD</v>
          </cell>
        </row>
        <row r="1003">
          <cell r="A1003" t="str">
            <v>STS_OOCL</v>
          </cell>
          <cell r="B1003" t="str">
            <v>ApapaPort Klang20</v>
          </cell>
          <cell r="C1003" t="str">
            <v>NIG</v>
          </cell>
          <cell r="D1003" t="str">
            <v>Apapa</v>
          </cell>
          <cell r="E1003" t="str">
            <v>Port Klang</v>
          </cell>
          <cell r="F1003">
            <v>20</v>
          </cell>
          <cell r="G1003">
            <v>565</v>
          </cell>
          <cell r="H1003" t="str">
            <v>not included</v>
          </cell>
          <cell r="I1003" t="str">
            <v>USD</v>
          </cell>
          <cell r="J1003">
            <v>0</v>
          </cell>
          <cell r="K1003">
            <v>565</v>
          </cell>
          <cell r="L1003" t="str">
            <v xml:space="preserve">38 </v>
          </cell>
          <cell r="M1003">
            <v>45382</v>
          </cell>
          <cell r="N1003">
            <v>0</v>
          </cell>
          <cell r="O1003" t="str">
            <v>OOCL</v>
          </cell>
          <cell r="P1003" t="str">
            <v>5 CD</v>
          </cell>
          <cell r="Q1003" t="str">
            <v>21 CD</v>
          </cell>
        </row>
        <row r="1004">
          <cell r="A1004" t="str">
            <v>STS_OOCL</v>
          </cell>
          <cell r="B1004" t="str">
            <v>ApapaPort Klang40</v>
          </cell>
          <cell r="C1004" t="str">
            <v>NIG</v>
          </cell>
          <cell r="D1004" t="str">
            <v>Apapa</v>
          </cell>
          <cell r="E1004" t="str">
            <v>Port Klang</v>
          </cell>
          <cell r="F1004">
            <v>40</v>
          </cell>
          <cell r="G1004">
            <v>665</v>
          </cell>
          <cell r="H1004" t="str">
            <v>not included</v>
          </cell>
          <cell r="I1004" t="str">
            <v>USD</v>
          </cell>
          <cell r="J1004">
            <v>0</v>
          </cell>
          <cell r="K1004">
            <v>665</v>
          </cell>
          <cell r="L1004" t="str">
            <v xml:space="preserve">38 </v>
          </cell>
          <cell r="M1004">
            <v>45382</v>
          </cell>
          <cell r="N1004">
            <v>0</v>
          </cell>
          <cell r="O1004" t="str">
            <v>OOCL</v>
          </cell>
          <cell r="P1004" t="str">
            <v>5 CD</v>
          </cell>
          <cell r="Q1004" t="str">
            <v>21 CD</v>
          </cell>
        </row>
        <row r="1005">
          <cell r="A1005" t="str">
            <v>STS_OOCL</v>
          </cell>
          <cell r="B1005" t="str">
            <v>TemaPort Klang20</v>
          </cell>
          <cell r="C1005" t="str">
            <v>GHA</v>
          </cell>
          <cell r="D1005" t="str">
            <v>Tema</v>
          </cell>
          <cell r="E1005" t="str">
            <v>Port Klang</v>
          </cell>
          <cell r="F1005">
            <v>20</v>
          </cell>
          <cell r="G1005">
            <v>665</v>
          </cell>
          <cell r="H1005" t="str">
            <v>not included</v>
          </cell>
          <cell r="I1005" t="str">
            <v>USD</v>
          </cell>
          <cell r="J1005">
            <v>0</v>
          </cell>
          <cell r="K1005">
            <v>665</v>
          </cell>
          <cell r="L1005" t="str">
            <v xml:space="preserve">26 </v>
          </cell>
          <cell r="M1005">
            <v>45382</v>
          </cell>
          <cell r="N1005">
            <v>0</v>
          </cell>
          <cell r="O1005" t="str">
            <v>OOCL</v>
          </cell>
          <cell r="P1005" t="str">
            <v>5 CD</v>
          </cell>
          <cell r="Q1005" t="str">
            <v>21 CD</v>
          </cell>
        </row>
        <row r="1006">
          <cell r="A1006" t="str">
            <v>STS_OOCL</v>
          </cell>
          <cell r="B1006" t="str">
            <v>TemaPort Klang40</v>
          </cell>
          <cell r="C1006" t="str">
            <v>GHA</v>
          </cell>
          <cell r="D1006" t="str">
            <v>Tema</v>
          </cell>
          <cell r="E1006" t="str">
            <v>Port Klang</v>
          </cell>
          <cell r="F1006">
            <v>40</v>
          </cell>
          <cell r="G1006">
            <v>815</v>
          </cell>
          <cell r="H1006" t="str">
            <v>not included</v>
          </cell>
          <cell r="I1006" t="str">
            <v>USD</v>
          </cell>
          <cell r="J1006">
            <v>0</v>
          </cell>
          <cell r="K1006">
            <v>815</v>
          </cell>
          <cell r="L1006" t="str">
            <v xml:space="preserve">26 </v>
          </cell>
          <cell r="M1006">
            <v>45382</v>
          </cell>
          <cell r="N1006">
            <v>0</v>
          </cell>
          <cell r="O1006" t="str">
            <v>OOCL</v>
          </cell>
          <cell r="P1006" t="str">
            <v>5 CD</v>
          </cell>
          <cell r="Q1006" t="str">
            <v>21 CD</v>
          </cell>
        </row>
        <row r="1007">
          <cell r="A1007" t="str">
            <v>STS_OOCL</v>
          </cell>
          <cell r="B1007" t="str">
            <v>TincanPort Klang20</v>
          </cell>
          <cell r="C1007" t="str">
            <v>NIG</v>
          </cell>
          <cell r="D1007" t="str">
            <v>Tincan</v>
          </cell>
          <cell r="E1007" t="str">
            <v>Port Klang</v>
          </cell>
          <cell r="F1007">
            <v>20</v>
          </cell>
          <cell r="G1007">
            <v>565</v>
          </cell>
          <cell r="H1007" t="str">
            <v>not included</v>
          </cell>
          <cell r="I1007" t="str">
            <v>USD</v>
          </cell>
          <cell r="J1007">
            <v>0</v>
          </cell>
          <cell r="K1007">
            <v>565</v>
          </cell>
          <cell r="L1007" t="str">
            <v xml:space="preserve">34 </v>
          </cell>
          <cell r="M1007">
            <v>45382</v>
          </cell>
          <cell r="N1007">
            <v>0</v>
          </cell>
          <cell r="O1007" t="str">
            <v>OOCL</v>
          </cell>
          <cell r="P1007" t="str">
            <v>5 CD</v>
          </cell>
          <cell r="Q1007" t="str">
            <v>21 CD</v>
          </cell>
        </row>
        <row r="1008">
          <cell r="A1008" t="str">
            <v>STS_OOCL</v>
          </cell>
          <cell r="B1008" t="str">
            <v>TincanPort Klang40</v>
          </cell>
          <cell r="C1008" t="str">
            <v>NIG</v>
          </cell>
          <cell r="D1008" t="str">
            <v>Tincan</v>
          </cell>
          <cell r="E1008" t="str">
            <v>Port Klang</v>
          </cell>
          <cell r="F1008">
            <v>40</v>
          </cell>
          <cell r="G1008">
            <v>665</v>
          </cell>
          <cell r="H1008" t="str">
            <v>not included</v>
          </cell>
          <cell r="I1008" t="str">
            <v>USD</v>
          </cell>
          <cell r="J1008">
            <v>0</v>
          </cell>
          <cell r="K1008">
            <v>665</v>
          </cell>
          <cell r="L1008" t="str">
            <v xml:space="preserve">34 </v>
          </cell>
          <cell r="M1008">
            <v>45382</v>
          </cell>
          <cell r="N1008">
            <v>0</v>
          </cell>
          <cell r="O1008" t="str">
            <v>OOCL</v>
          </cell>
          <cell r="P1008" t="str">
            <v>5 CD</v>
          </cell>
          <cell r="Q1008" t="str">
            <v>21 CD</v>
          </cell>
        </row>
        <row r="1009">
          <cell r="A1009" t="str">
            <v>STS_OOCL</v>
          </cell>
          <cell r="B1009" t="str">
            <v>AbidjanQingdao40</v>
          </cell>
          <cell r="C1009" t="str">
            <v>IVC</v>
          </cell>
          <cell r="D1009" t="str">
            <v>Abidjan</v>
          </cell>
          <cell r="E1009" t="str">
            <v>Qingdao</v>
          </cell>
          <cell r="F1009">
            <v>40</v>
          </cell>
          <cell r="G1009">
            <v>815</v>
          </cell>
          <cell r="H1009" t="str">
            <v>not included</v>
          </cell>
          <cell r="I1009" t="str">
            <v>USD</v>
          </cell>
          <cell r="J1009">
            <v>0</v>
          </cell>
          <cell r="K1009">
            <v>815</v>
          </cell>
          <cell r="L1009" t="str">
            <v xml:space="preserve">42 </v>
          </cell>
          <cell r="M1009">
            <v>45382</v>
          </cell>
          <cell r="N1009">
            <v>0</v>
          </cell>
          <cell r="O1009" t="str">
            <v>OOCL</v>
          </cell>
          <cell r="P1009" t="str">
            <v>7 CD</v>
          </cell>
          <cell r="Q1009" t="str">
            <v>21 CD</v>
          </cell>
        </row>
        <row r="1010">
          <cell r="A1010" t="str">
            <v>STS_OOCL</v>
          </cell>
          <cell r="B1010" t="str">
            <v>AbidjanQingdao20</v>
          </cell>
          <cell r="C1010" t="str">
            <v>IVC</v>
          </cell>
          <cell r="D1010" t="str">
            <v>Abidjan</v>
          </cell>
          <cell r="E1010" t="str">
            <v>Qingdao</v>
          </cell>
          <cell r="F1010">
            <v>20</v>
          </cell>
          <cell r="G1010">
            <v>765</v>
          </cell>
          <cell r="H1010" t="str">
            <v>not included</v>
          </cell>
          <cell r="I1010" t="str">
            <v>USD</v>
          </cell>
          <cell r="J1010">
            <v>0</v>
          </cell>
          <cell r="K1010">
            <v>765</v>
          </cell>
          <cell r="L1010" t="str">
            <v xml:space="preserve">42 </v>
          </cell>
          <cell r="M1010">
            <v>45382</v>
          </cell>
          <cell r="N1010">
            <v>0</v>
          </cell>
          <cell r="O1010" t="str">
            <v>OOCL</v>
          </cell>
          <cell r="P1010" t="str">
            <v>7 CD</v>
          </cell>
          <cell r="Q1010" t="str">
            <v>21 CD</v>
          </cell>
        </row>
        <row r="1011">
          <cell r="A1011" t="str">
            <v>STS_OOCL</v>
          </cell>
          <cell r="B1011" t="str">
            <v>TemaQingdao40</v>
          </cell>
          <cell r="C1011" t="str">
            <v>GHA</v>
          </cell>
          <cell r="D1011" t="str">
            <v>Tema</v>
          </cell>
          <cell r="E1011" t="str">
            <v>Qingdao</v>
          </cell>
          <cell r="F1011">
            <v>40</v>
          </cell>
          <cell r="G1011">
            <v>815</v>
          </cell>
          <cell r="H1011" t="str">
            <v>not included</v>
          </cell>
          <cell r="I1011" t="str">
            <v>USD</v>
          </cell>
          <cell r="J1011">
            <v>0</v>
          </cell>
          <cell r="K1011">
            <v>815</v>
          </cell>
          <cell r="L1011" t="str">
            <v xml:space="preserve">36 </v>
          </cell>
          <cell r="M1011">
            <v>45382</v>
          </cell>
          <cell r="N1011">
            <v>0</v>
          </cell>
          <cell r="O1011" t="str">
            <v>OOCL</v>
          </cell>
          <cell r="P1011" t="str">
            <v>7 CD</v>
          </cell>
          <cell r="Q1011" t="str">
            <v>21 CD</v>
          </cell>
        </row>
        <row r="1012">
          <cell r="A1012" t="str">
            <v>STS_OOCL</v>
          </cell>
          <cell r="B1012" t="str">
            <v>TemaQingdao20</v>
          </cell>
          <cell r="C1012" t="str">
            <v>GHA</v>
          </cell>
          <cell r="D1012" t="str">
            <v>Tema</v>
          </cell>
          <cell r="E1012" t="str">
            <v>Qingdao</v>
          </cell>
          <cell r="F1012">
            <v>20</v>
          </cell>
          <cell r="G1012">
            <v>665</v>
          </cell>
          <cell r="H1012" t="str">
            <v>not included</v>
          </cell>
          <cell r="I1012" t="str">
            <v>USD</v>
          </cell>
          <cell r="J1012">
            <v>0</v>
          </cell>
          <cell r="K1012">
            <v>665</v>
          </cell>
          <cell r="L1012" t="str">
            <v xml:space="preserve">36 </v>
          </cell>
          <cell r="M1012">
            <v>45382</v>
          </cell>
          <cell r="N1012">
            <v>0</v>
          </cell>
          <cell r="O1012" t="str">
            <v>OOCL</v>
          </cell>
          <cell r="P1012" t="str">
            <v>7 CD</v>
          </cell>
          <cell r="Q1012" t="str">
            <v>21 CD</v>
          </cell>
        </row>
        <row r="1013">
          <cell r="A1013" t="str">
            <v>STS_OOCL</v>
          </cell>
          <cell r="B1013" t="str">
            <v>ApapaQingdao40</v>
          </cell>
          <cell r="C1013" t="str">
            <v>NIG</v>
          </cell>
          <cell r="D1013" t="str">
            <v>Apapa</v>
          </cell>
          <cell r="E1013" t="str">
            <v>Qingdao</v>
          </cell>
          <cell r="F1013">
            <v>40</v>
          </cell>
          <cell r="G1013">
            <v>815</v>
          </cell>
          <cell r="H1013" t="str">
            <v>not included</v>
          </cell>
          <cell r="I1013" t="str">
            <v>USD</v>
          </cell>
          <cell r="J1013">
            <v>0</v>
          </cell>
          <cell r="K1013">
            <v>815</v>
          </cell>
          <cell r="L1013" t="str">
            <v xml:space="preserve">39 </v>
          </cell>
          <cell r="M1013">
            <v>45382</v>
          </cell>
          <cell r="N1013">
            <v>0</v>
          </cell>
          <cell r="O1013" t="str">
            <v>OOCL</v>
          </cell>
          <cell r="P1013" t="str">
            <v>7 CD</v>
          </cell>
          <cell r="Q1013" t="str">
            <v>21 CD</v>
          </cell>
        </row>
        <row r="1014">
          <cell r="A1014" t="str">
            <v>STS_OOCL</v>
          </cell>
          <cell r="B1014" t="str">
            <v>ApapaQingdao20</v>
          </cell>
          <cell r="C1014" t="str">
            <v>NIG</v>
          </cell>
          <cell r="D1014" t="str">
            <v>Apapa</v>
          </cell>
          <cell r="E1014" t="str">
            <v>Qingdao</v>
          </cell>
          <cell r="F1014">
            <v>20</v>
          </cell>
          <cell r="G1014">
            <v>715</v>
          </cell>
          <cell r="H1014" t="str">
            <v>not included</v>
          </cell>
          <cell r="I1014" t="str">
            <v>USD</v>
          </cell>
          <cell r="J1014">
            <v>0</v>
          </cell>
          <cell r="K1014">
            <v>715</v>
          </cell>
          <cell r="L1014" t="str">
            <v xml:space="preserve">39 </v>
          </cell>
          <cell r="M1014">
            <v>45382</v>
          </cell>
          <cell r="N1014">
            <v>0</v>
          </cell>
          <cell r="O1014" t="str">
            <v>OOCL</v>
          </cell>
          <cell r="P1014" t="str">
            <v>7 CD</v>
          </cell>
          <cell r="Q1014" t="str">
            <v>21 CD</v>
          </cell>
        </row>
        <row r="1015">
          <cell r="A1015" t="str">
            <v>STS_OOCL</v>
          </cell>
          <cell r="B1015" t="str">
            <v>TincanQingdao40</v>
          </cell>
          <cell r="C1015" t="str">
            <v>NIG</v>
          </cell>
          <cell r="D1015" t="str">
            <v>Tincan</v>
          </cell>
          <cell r="E1015" t="str">
            <v>Qingdao</v>
          </cell>
          <cell r="F1015">
            <v>40</v>
          </cell>
          <cell r="G1015">
            <v>815</v>
          </cell>
          <cell r="H1015" t="str">
            <v>not included</v>
          </cell>
          <cell r="I1015" t="str">
            <v>USD</v>
          </cell>
          <cell r="J1015">
            <v>0</v>
          </cell>
          <cell r="K1015">
            <v>815</v>
          </cell>
          <cell r="L1015" t="str">
            <v xml:space="preserve">38 </v>
          </cell>
          <cell r="M1015">
            <v>45382</v>
          </cell>
          <cell r="N1015">
            <v>0</v>
          </cell>
          <cell r="O1015" t="str">
            <v>OOCL</v>
          </cell>
          <cell r="P1015" t="str">
            <v>7 CD</v>
          </cell>
          <cell r="Q1015" t="str">
            <v>21 CD</v>
          </cell>
        </row>
        <row r="1016">
          <cell r="A1016" t="str">
            <v>STS_OOCL</v>
          </cell>
          <cell r="B1016" t="str">
            <v>TincanQingdao20</v>
          </cell>
          <cell r="C1016" t="str">
            <v>NIG</v>
          </cell>
          <cell r="D1016" t="str">
            <v>Tincan</v>
          </cell>
          <cell r="E1016" t="str">
            <v>Qingdao</v>
          </cell>
          <cell r="F1016">
            <v>20</v>
          </cell>
          <cell r="G1016">
            <v>715</v>
          </cell>
          <cell r="H1016" t="str">
            <v>not included</v>
          </cell>
          <cell r="I1016" t="str">
            <v>USD</v>
          </cell>
          <cell r="J1016">
            <v>0</v>
          </cell>
          <cell r="K1016">
            <v>715</v>
          </cell>
          <cell r="L1016" t="str">
            <v xml:space="preserve">38 </v>
          </cell>
          <cell r="M1016">
            <v>45382</v>
          </cell>
          <cell r="N1016">
            <v>0</v>
          </cell>
          <cell r="O1016" t="str">
            <v>OOCL</v>
          </cell>
          <cell r="P1016" t="str">
            <v>7 CD</v>
          </cell>
          <cell r="Q1016" t="str">
            <v>21 CD</v>
          </cell>
        </row>
        <row r="1017">
          <cell r="A1017" t="str">
            <v>STS_OOCL</v>
          </cell>
          <cell r="B1017" t="str">
            <v>AbidjanRotterdam20</v>
          </cell>
          <cell r="C1017" t="str">
            <v>IVC</v>
          </cell>
          <cell r="D1017" t="str">
            <v>Abidjan</v>
          </cell>
          <cell r="E1017" t="str">
            <v>Rotterdam</v>
          </cell>
          <cell r="F1017">
            <v>20</v>
          </cell>
          <cell r="G1017">
            <v>501</v>
          </cell>
          <cell r="H1017" t="str">
            <v>not included</v>
          </cell>
          <cell r="I1017" t="str">
            <v>EUR</v>
          </cell>
          <cell r="J1017">
            <v>0</v>
          </cell>
          <cell r="K1017">
            <v>501</v>
          </cell>
          <cell r="L1017" t="str">
            <v xml:space="preserve">20 </v>
          </cell>
          <cell r="M1017">
            <v>45382</v>
          </cell>
          <cell r="N1017">
            <v>0</v>
          </cell>
          <cell r="O1017" t="str">
            <v>OOCL</v>
          </cell>
          <cell r="P1017" t="str">
            <v>14 CD combined</v>
          </cell>
          <cell r="Q1017" t="str">
            <v>storage free time 5 CD</v>
          </cell>
        </row>
        <row r="1018">
          <cell r="A1018" t="str">
            <v>STS_OOCL</v>
          </cell>
          <cell r="B1018" t="str">
            <v>AbidjanRotterdam40</v>
          </cell>
          <cell r="C1018" t="str">
            <v>IVC</v>
          </cell>
          <cell r="D1018" t="str">
            <v>Abidjan</v>
          </cell>
          <cell r="E1018" t="str">
            <v>Rotterdam</v>
          </cell>
          <cell r="F1018">
            <v>40</v>
          </cell>
          <cell r="G1018">
            <v>662</v>
          </cell>
          <cell r="H1018" t="str">
            <v>not included</v>
          </cell>
          <cell r="I1018" t="str">
            <v>EUR</v>
          </cell>
          <cell r="J1018">
            <v>0</v>
          </cell>
          <cell r="K1018">
            <v>662</v>
          </cell>
          <cell r="L1018" t="str">
            <v xml:space="preserve">20 </v>
          </cell>
          <cell r="M1018">
            <v>45382</v>
          </cell>
          <cell r="N1018">
            <v>0</v>
          </cell>
          <cell r="O1018" t="str">
            <v>OOCL</v>
          </cell>
          <cell r="P1018" t="str">
            <v>14 CD combined</v>
          </cell>
          <cell r="Q1018" t="str">
            <v>storage free time 5 CD</v>
          </cell>
        </row>
        <row r="1019">
          <cell r="A1019" t="str">
            <v>STS_OOCL</v>
          </cell>
          <cell r="B1019" t="str">
            <v>CallaoRotterdam20</v>
          </cell>
          <cell r="C1019" t="str">
            <v>PER</v>
          </cell>
          <cell r="D1019" t="str">
            <v>Callao</v>
          </cell>
          <cell r="E1019" t="str">
            <v>Rotterdam</v>
          </cell>
          <cell r="F1019">
            <v>20</v>
          </cell>
          <cell r="G1019">
            <v>798</v>
          </cell>
          <cell r="H1019" t="str">
            <v>not included</v>
          </cell>
          <cell r="I1019" t="str">
            <v>USD</v>
          </cell>
          <cell r="J1019">
            <v>0</v>
          </cell>
          <cell r="K1019">
            <v>798</v>
          </cell>
          <cell r="L1019" t="str">
            <v xml:space="preserve">21 </v>
          </cell>
          <cell r="M1019">
            <v>45382</v>
          </cell>
          <cell r="N1019">
            <v>0</v>
          </cell>
          <cell r="O1019" t="str">
            <v>OOCL</v>
          </cell>
          <cell r="P1019" t="str">
            <v>14 CD combined</v>
          </cell>
          <cell r="Q1019" t="str">
            <v>storage free time 5 CD</v>
          </cell>
        </row>
        <row r="1020">
          <cell r="A1020" t="str">
            <v>STS_OOCL</v>
          </cell>
          <cell r="B1020" t="str">
            <v>CallaoRotterdam40</v>
          </cell>
          <cell r="C1020" t="str">
            <v>PER</v>
          </cell>
          <cell r="D1020" t="str">
            <v>Callao</v>
          </cell>
          <cell r="E1020" t="str">
            <v>Rotterdam</v>
          </cell>
          <cell r="F1020">
            <v>40</v>
          </cell>
          <cell r="G1020">
            <v>1051</v>
          </cell>
          <cell r="H1020" t="str">
            <v>not included</v>
          </cell>
          <cell r="I1020" t="str">
            <v>USD</v>
          </cell>
          <cell r="J1020">
            <v>0</v>
          </cell>
          <cell r="K1020">
            <v>1051</v>
          </cell>
          <cell r="L1020" t="str">
            <v xml:space="preserve">21 </v>
          </cell>
          <cell r="M1020">
            <v>45382</v>
          </cell>
          <cell r="N1020">
            <v>0</v>
          </cell>
          <cell r="O1020" t="str">
            <v>OOCL</v>
          </cell>
          <cell r="P1020" t="str">
            <v>14 CD combined</v>
          </cell>
          <cell r="Q1020" t="str">
            <v>storage free time 5 CD</v>
          </cell>
        </row>
        <row r="1021">
          <cell r="A1021" t="str">
            <v>STS_OOCL</v>
          </cell>
          <cell r="B1021" t="str">
            <v>CaucedoRotterdam20</v>
          </cell>
          <cell r="C1021" t="str">
            <v>REP</v>
          </cell>
          <cell r="D1021" t="str">
            <v>Caucedo</v>
          </cell>
          <cell r="E1021" t="str">
            <v>Rotterdam</v>
          </cell>
          <cell r="F1021">
            <v>20</v>
          </cell>
          <cell r="G1021">
            <v>768</v>
          </cell>
          <cell r="H1021" t="str">
            <v>not included</v>
          </cell>
          <cell r="I1021" t="str">
            <v>USD</v>
          </cell>
          <cell r="J1021">
            <v>0</v>
          </cell>
          <cell r="K1021">
            <v>768</v>
          </cell>
          <cell r="L1021" t="str">
            <v xml:space="preserve">10 </v>
          </cell>
          <cell r="M1021">
            <v>45382</v>
          </cell>
          <cell r="N1021">
            <v>0</v>
          </cell>
          <cell r="O1021" t="str">
            <v>OOCL</v>
          </cell>
          <cell r="P1021" t="str">
            <v>14 CD combined</v>
          </cell>
          <cell r="Q1021" t="str">
            <v>storage free time 5 CD</v>
          </cell>
        </row>
        <row r="1022">
          <cell r="A1022" t="str">
            <v>STS_OOCL</v>
          </cell>
          <cell r="B1022" t="str">
            <v>CaucedoRotterdam40</v>
          </cell>
          <cell r="C1022" t="str">
            <v>REP</v>
          </cell>
          <cell r="D1022" t="str">
            <v>Caucedo</v>
          </cell>
          <cell r="E1022" t="str">
            <v>Rotterdam</v>
          </cell>
          <cell r="F1022">
            <v>40</v>
          </cell>
          <cell r="G1022">
            <v>821</v>
          </cell>
          <cell r="H1022" t="str">
            <v>not included</v>
          </cell>
          <cell r="I1022" t="str">
            <v>USD</v>
          </cell>
          <cell r="J1022">
            <v>0</v>
          </cell>
          <cell r="K1022">
            <v>821</v>
          </cell>
          <cell r="L1022" t="str">
            <v xml:space="preserve">10 </v>
          </cell>
          <cell r="M1022">
            <v>45382</v>
          </cell>
          <cell r="N1022">
            <v>0</v>
          </cell>
          <cell r="O1022" t="str">
            <v>OOCL</v>
          </cell>
          <cell r="P1022" t="str">
            <v>14 CD combined</v>
          </cell>
          <cell r="Q1022" t="str">
            <v>storage free time 5 CD</v>
          </cell>
        </row>
        <row r="1023">
          <cell r="A1023" t="str">
            <v>STS_OOCL</v>
          </cell>
          <cell r="B1023" t="str">
            <v>PosorjaRotterdam20</v>
          </cell>
          <cell r="C1023" t="str">
            <v>ECU</v>
          </cell>
          <cell r="D1023" t="str">
            <v>Posorja</v>
          </cell>
          <cell r="E1023" t="str">
            <v>Rotterdam</v>
          </cell>
          <cell r="F1023">
            <v>20</v>
          </cell>
          <cell r="G1023">
            <v>798</v>
          </cell>
          <cell r="H1023" t="str">
            <v>not included</v>
          </cell>
          <cell r="I1023" t="str">
            <v>USD</v>
          </cell>
          <cell r="J1023">
            <v>0</v>
          </cell>
          <cell r="K1023">
            <v>798</v>
          </cell>
          <cell r="L1023" t="str">
            <v xml:space="preserve">18 </v>
          </cell>
          <cell r="M1023">
            <v>45382</v>
          </cell>
          <cell r="N1023">
            <v>0</v>
          </cell>
          <cell r="O1023" t="str">
            <v>OOCL</v>
          </cell>
          <cell r="P1023" t="str">
            <v>14 CD combined</v>
          </cell>
          <cell r="Q1023" t="str">
            <v>storage free time 5 CD</v>
          </cell>
        </row>
        <row r="1024">
          <cell r="A1024" t="str">
            <v>STS_OOCL</v>
          </cell>
          <cell r="B1024" t="str">
            <v>PosorjaRotterdam40</v>
          </cell>
          <cell r="C1024" t="str">
            <v>ECU</v>
          </cell>
          <cell r="D1024" t="str">
            <v>Posorja</v>
          </cell>
          <cell r="E1024" t="str">
            <v>Rotterdam</v>
          </cell>
          <cell r="F1024">
            <v>40</v>
          </cell>
          <cell r="G1024">
            <v>1051</v>
          </cell>
          <cell r="H1024" t="str">
            <v>not included</v>
          </cell>
          <cell r="I1024" t="str">
            <v>USD</v>
          </cell>
          <cell r="J1024">
            <v>0</v>
          </cell>
          <cell r="K1024">
            <v>1051</v>
          </cell>
          <cell r="L1024" t="str">
            <v xml:space="preserve">18 </v>
          </cell>
          <cell r="M1024">
            <v>45382</v>
          </cell>
          <cell r="N1024">
            <v>0</v>
          </cell>
          <cell r="O1024" t="str">
            <v>OOCL</v>
          </cell>
          <cell r="P1024" t="str">
            <v>14 CD combined</v>
          </cell>
          <cell r="Q1024" t="str">
            <v>storage free time 5 CD</v>
          </cell>
        </row>
        <row r="1025">
          <cell r="A1025" t="str">
            <v>STS_OOCL</v>
          </cell>
          <cell r="B1025" t="str">
            <v>AbidjanShanghai40</v>
          </cell>
          <cell r="C1025" t="str">
            <v>IVC</v>
          </cell>
          <cell r="D1025" t="str">
            <v>Abidjan</v>
          </cell>
          <cell r="E1025" t="str">
            <v>Shanghai</v>
          </cell>
          <cell r="F1025">
            <v>40</v>
          </cell>
          <cell r="G1025">
            <v>765</v>
          </cell>
          <cell r="H1025" t="str">
            <v>not included</v>
          </cell>
          <cell r="I1025" t="str">
            <v>USD</v>
          </cell>
          <cell r="J1025">
            <v>0</v>
          </cell>
          <cell r="K1025">
            <v>765</v>
          </cell>
          <cell r="L1025" t="str">
            <v xml:space="preserve">40 </v>
          </cell>
          <cell r="M1025">
            <v>45382</v>
          </cell>
          <cell r="N1025">
            <v>0</v>
          </cell>
          <cell r="O1025" t="str">
            <v>OOCL</v>
          </cell>
          <cell r="P1025" t="str">
            <v>7 CD</v>
          </cell>
          <cell r="Q1025" t="str">
            <v>21 CD</v>
          </cell>
        </row>
        <row r="1026">
          <cell r="A1026" t="str">
            <v>STS_OOCL</v>
          </cell>
          <cell r="B1026" t="str">
            <v>AbidjanShanghai20</v>
          </cell>
          <cell r="C1026" t="str">
            <v>IVC</v>
          </cell>
          <cell r="D1026" t="str">
            <v>Abidjan</v>
          </cell>
          <cell r="E1026" t="str">
            <v>Shanghai</v>
          </cell>
          <cell r="F1026">
            <v>20</v>
          </cell>
          <cell r="G1026">
            <v>715</v>
          </cell>
          <cell r="H1026" t="str">
            <v>not included</v>
          </cell>
          <cell r="I1026" t="str">
            <v>USD</v>
          </cell>
          <cell r="J1026">
            <v>0</v>
          </cell>
          <cell r="K1026">
            <v>715</v>
          </cell>
          <cell r="L1026" t="str">
            <v xml:space="preserve">40 </v>
          </cell>
          <cell r="M1026">
            <v>45382</v>
          </cell>
          <cell r="N1026">
            <v>0</v>
          </cell>
          <cell r="O1026" t="str">
            <v>OOCL</v>
          </cell>
          <cell r="P1026" t="str">
            <v>7 CD</v>
          </cell>
          <cell r="Q1026" t="str">
            <v>21 CD</v>
          </cell>
        </row>
        <row r="1027">
          <cell r="A1027" t="str">
            <v>STS_OOCL</v>
          </cell>
          <cell r="B1027" t="str">
            <v>ApapaShanghai40</v>
          </cell>
          <cell r="C1027" t="str">
            <v>NIG</v>
          </cell>
          <cell r="D1027" t="str">
            <v>Apapa</v>
          </cell>
          <cell r="E1027" t="str">
            <v>Shanghai</v>
          </cell>
          <cell r="F1027">
            <v>40</v>
          </cell>
          <cell r="G1027">
            <v>765</v>
          </cell>
          <cell r="H1027" t="str">
            <v>not included</v>
          </cell>
          <cell r="I1027" t="str">
            <v>USD</v>
          </cell>
          <cell r="J1027">
            <v>0</v>
          </cell>
          <cell r="K1027">
            <v>765</v>
          </cell>
          <cell r="L1027" t="str">
            <v xml:space="preserve">43 </v>
          </cell>
          <cell r="M1027">
            <v>45382</v>
          </cell>
          <cell r="N1027">
            <v>0</v>
          </cell>
          <cell r="O1027" t="str">
            <v>OOCL</v>
          </cell>
          <cell r="P1027" t="str">
            <v>7 CD</v>
          </cell>
          <cell r="Q1027" t="str">
            <v>21 CD</v>
          </cell>
        </row>
        <row r="1028">
          <cell r="A1028" t="str">
            <v>STS_OOCL</v>
          </cell>
          <cell r="B1028" t="str">
            <v>ApapaShanghai20</v>
          </cell>
          <cell r="C1028" t="str">
            <v>NIG</v>
          </cell>
          <cell r="D1028" t="str">
            <v>Apapa</v>
          </cell>
          <cell r="E1028" t="str">
            <v>Shanghai</v>
          </cell>
          <cell r="F1028">
            <v>20</v>
          </cell>
          <cell r="G1028">
            <v>665</v>
          </cell>
          <cell r="H1028" t="str">
            <v>not included</v>
          </cell>
          <cell r="I1028" t="str">
            <v>USD</v>
          </cell>
          <cell r="J1028">
            <v>0</v>
          </cell>
          <cell r="K1028">
            <v>665</v>
          </cell>
          <cell r="L1028" t="str">
            <v xml:space="preserve">43 </v>
          </cell>
          <cell r="M1028">
            <v>45382</v>
          </cell>
          <cell r="N1028">
            <v>0</v>
          </cell>
          <cell r="O1028" t="str">
            <v>OOCL</v>
          </cell>
          <cell r="P1028" t="str">
            <v>7 CD</v>
          </cell>
          <cell r="Q1028" t="str">
            <v>21 CD</v>
          </cell>
        </row>
        <row r="1029">
          <cell r="A1029" t="str">
            <v>STS_OOCL</v>
          </cell>
          <cell r="B1029" t="str">
            <v>LomeShanghai40</v>
          </cell>
          <cell r="C1029" t="str">
            <v>TOG</v>
          </cell>
          <cell r="D1029" t="str">
            <v>Lome</v>
          </cell>
          <cell r="E1029" t="str">
            <v>Shanghai</v>
          </cell>
          <cell r="F1029">
            <v>40</v>
          </cell>
          <cell r="G1029">
            <v>915</v>
          </cell>
          <cell r="H1029" t="str">
            <v>not included</v>
          </cell>
          <cell r="I1029" t="str">
            <v>USD</v>
          </cell>
          <cell r="J1029">
            <v>0</v>
          </cell>
          <cell r="K1029">
            <v>915</v>
          </cell>
          <cell r="L1029" t="str">
            <v xml:space="preserve">38 </v>
          </cell>
          <cell r="M1029">
            <v>45382</v>
          </cell>
          <cell r="N1029">
            <v>0</v>
          </cell>
          <cell r="O1029" t="str">
            <v>OOCL</v>
          </cell>
          <cell r="P1029" t="str">
            <v>7 CD</v>
          </cell>
          <cell r="Q1029" t="str">
            <v>21 CD</v>
          </cell>
        </row>
        <row r="1030">
          <cell r="A1030" t="str">
            <v>STS_OOCL</v>
          </cell>
          <cell r="B1030" t="str">
            <v>TincanShanghai20</v>
          </cell>
          <cell r="C1030" t="str">
            <v>NIG</v>
          </cell>
          <cell r="D1030" t="str">
            <v>Tincan</v>
          </cell>
          <cell r="E1030" t="str">
            <v>Shanghai</v>
          </cell>
          <cell r="F1030">
            <v>20</v>
          </cell>
          <cell r="G1030">
            <v>665</v>
          </cell>
          <cell r="H1030" t="str">
            <v>not included</v>
          </cell>
          <cell r="I1030" t="str">
            <v>USD</v>
          </cell>
          <cell r="J1030">
            <v>0</v>
          </cell>
          <cell r="K1030">
            <v>665</v>
          </cell>
          <cell r="L1030" t="str">
            <v xml:space="preserve">43 </v>
          </cell>
          <cell r="M1030">
            <v>45382</v>
          </cell>
          <cell r="N1030">
            <v>0</v>
          </cell>
          <cell r="O1030" t="str">
            <v>OOCL</v>
          </cell>
          <cell r="P1030" t="str">
            <v>7 CD</v>
          </cell>
          <cell r="Q1030" t="str">
            <v>21 CD</v>
          </cell>
        </row>
        <row r="1031">
          <cell r="A1031" t="str">
            <v>STS_OOCL</v>
          </cell>
          <cell r="B1031" t="str">
            <v>TincanShanghai40</v>
          </cell>
          <cell r="C1031" t="str">
            <v>NIG</v>
          </cell>
          <cell r="D1031" t="str">
            <v>Tincan</v>
          </cell>
          <cell r="E1031" t="str">
            <v>Shanghai</v>
          </cell>
          <cell r="F1031">
            <v>40</v>
          </cell>
          <cell r="G1031">
            <v>765</v>
          </cell>
          <cell r="H1031" t="str">
            <v>not included</v>
          </cell>
          <cell r="I1031" t="str">
            <v>USD</v>
          </cell>
          <cell r="J1031">
            <v>0</v>
          </cell>
          <cell r="K1031">
            <v>765</v>
          </cell>
          <cell r="L1031" t="str">
            <v xml:space="preserve">43 </v>
          </cell>
          <cell r="M1031">
            <v>45382</v>
          </cell>
          <cell r="N1031">
            <v>0</v>
          </cell>
          <cell r="O1031" t="str">
            <v>OOCL</v>
          </cell>
          <cell r="P1031" t="str">
            <v>7 CD</v>
          </cell>
          <cell r="Q1031" t="str">
            <v>21 CD</v>
          </cell>
        </row>
        <row r="1032">
          <cell r="A1032" t="str">
            <v>STS_OOCL</v>
          </cell>
          <cell r="B1032" t="str">
            <v>TemaShanghai40</v>
          </cell>
          <cell r="C1032" t="str">
            <v>GHA</v>
          </cell>
          <cell r="D1032" t="str">
            <v>Tema</v>
          </cell>
          <cell r="E1032" t="str">
            <v>Shanghai</v>
          </cell>
          <cell r="F1032">
            <v>40</v>
          </cell>
          <cell r="G1032">
            <v>815</v>
          </cell>
          <cell r="H1032" t="str">
            <v>not included</v>
          </cell>
          <cell r="I1032" t="str">
            <v>USD</v>
          </cell>
          <cell r="J1032">
            <v>0</v>
          </cell>
          <cell r="K1032">
            <v>815</v>
          </cell>
          <cell r="L1032" t="str">
            <v xml:space="preserve">40 </v>
          </cell>
          <cell r="M1032">
            <v>45382</v>
          </cell>
          <cell r="N1032">
            <v>0</v>
          </cell>
          <cell r="O1032" t="str">
            <v>OOCL</v>
          </cell>
          <cell r="P1032" t="str">
            <v>7 CD</v>
          </cell>
          <cell r="Q1032" t="str">
            <v>21 CD</v>
          </cell>
        </row>
        <row r="1033">
          <cell r="A1033" t="str">
            <v>STS_OOCL</v>
          </cell>
          <cell r="B1033" t="str">
            <v>TemaShanghai20</v>
          </cell>
          <cell r="C1033" t="str">
            <v>GHA</v>
          </cell>
          <cell r="D1033" t="str">
            <v>Tema</v>
          </cell>
          <cell r="E1033" t="str">
            <v>Shanghai</v>
          </cell>
          <cell r="F1033">
            <v>20</v>
          </cell>
          <cell r="G1033">
            <v>665</v>
          </cell>
          <cell r="H1033" t="str">
            <v>not included</v>
          </cell>
          <cell r="I1033" t="str">
            <v>USD</v>
          </cell>
          <cell r="J1033">
            <v>0</v>
          </cell>
          <cell r="K1033">
            <v>665</v>
          </cell>
          <cell r="L1033" t="str">
            <v xml:space="preserve">40 </v>
          </cell>
          <cell r="M1033">
            <v>45382</v>
          </cell>
          <cell r="N1033">
            <v>0</v>
          </cell>
          <cell r="O1033" t="str">
            <v>OOCL</v>
          </cell>
          <cell r="P1033" t="str">
            <v>7 CD</v>
          </cell>
          <cell r="Q1033" t="str">
            <v>21 CD</v>
          </cell>
        </row>
        <row r="1034">
          <cell r="A1034" t="str">
            <v>STS_OOCL</v>
          </cell>
          <cell r="B1034" t="str">
            <v>AbidjanSingapore40</v>
          </cell>
          <cell r="C1034" t="str">
            <v>IVC</v>
          </cell>
          <cell r="D1034" t="str">
            <v>Abidjan</v>
          </cell>
          <cell r="E1034" t="str">
            <v>Singapore</v>
          </cell>
          <cell r="F1034">
            <v>40</v>
          </cell>
          <cell r="G1034">
            <v>715</v>
          </cell>
          <cell r="H1034" t="str">
            <v>not included</v>
          </cell>
          <cell r="I1034" t="str">
            <v>USD</v>
          </cell>
          <cell r="J1034">
            <v>0</v>
          </cell>
          <cell r="K1034">
            <v>715</v>
          </cell>
          <cell r="L1034" t="str">
            <v xml:space="preserve">32 </v>
          </cell>
          <cell r="M1034">
            <v>45382</v>
          </cell>
          <cell r="N1034">
            <v>0</v>
          </cell>
          <cell r="O1034" t="str">
            <v>OOCL</v>
          </cell>
          <cell r="P1034" t="str">
            <v>3 CD</v>
          </cell>
          <cell r="Q1034" t="str">
            <v>21 CD</v>
          </cell>
        </row>
        <row r="1035">
          <cell r="A1035" t="str">
            <v>STS_OOCL</v>
          </cell>
          <cell r="B1035" t="str">
            <v>AbidjanSingapore20</v>
          </cell>
          <cell r="C1035" t="str">
            <v>IVC</v>
          </cell>
          <cell r="D1035" t="str">
            <v>Abidjan</v>
          </cell>
          <cell r="E1035" t="str">
            <v>Singapore</v>
          </cell>
          <cell r="F1035">
            <v>20</v>
          </cell>
          <cell r="G1035">
            <v>665</v>
          </cell>
          <cell r="H1035" t="str">
            <v>not included</v>
          </cell>
          <cell r="I1035" t="str">
            <v>USD</v>
          </cell>
          <cell r="J1035">
            <v>0</v>
          </cell>
          <cell r="K1035">
            <v>665</v>
          </cell>
          <cell r="L1035" t="str">
            <v xml:space="preserve">32 </v>
          </cell>
          <cell r="M1035">
            <v>45382</v>
          </cell>
          <cell r="N1035">
            <v>0</v>
          </cell>
          <cell r="O1035" t="str">
            <v>OOCL</v>
          </cell>
          <cell r="P1035" t="str">
            <v>3 CD</v>
          </cell>
          <cell r="Q1035" t="str">
            <v>21 CD</v>
          </cell>
        </row>
        <row r="1036">
          <cell r="A1036" t="str">
            <v>STS_OOCL</v>
          </cell>
          <cell r="B1036" t="str">
            <v>ApapaSingapore40</v>
          </cell>
          <cell r="C1036" t="str">
            <v>NIG</v>
          </cell>
          <cell r="D1036" t="str">
            <v>Apapa</v>
          </cell>
          <cell r="E1036" t="str">
            <v>Singapore</v>
          </cell>
          <cell r="F1036">
            <v>40</v>
          </cell>
          <cell r="G1036">
            <v>665</v>
          </cell>
          <cell r="H1036" t="str">
            <v>not included</v>
          </cell>
          <cell r="I1036" t="str">
            <v>USD</v>
          </cell>
          <cell r="J1036">
            <v>0</v>
          </cell>
          <cell r="K1036">
            <v>665</v>
          </cell>
          <cell r="L1036" t="str">
            <v xml:space="preserve">31 </v>
          </cell>
          <cell r="M1036">
            <v>45382</v>
          </cell>
          <cell r="N1036">
            <v>0</v>
          </cell>
          <cell r="O1036" t="str">
            <v>OOCL</v>
          </cell>
          <cell r="P1036" t="str">
            <v>3 CD</v>
          </cell>
          <cell r="Q1036" t="str">
            <v>21 CD</v>
          </cell>
        </row>
        <row r="1037">
          <cell r="A1037" t="str">
            <v>STS_OOCL</v>
          </cell>
          <cell r="B1037" t="str">
            <v>ApapaSingapore20</v>
          </cell>
          <cell r="C1037" t="str">
            <v>NIG</v>
          </cell>
          <cell r="D1037" t="str">
            <v>Apapa</v>
          </cell>
          <cell r="E1037" t="str">
            <v>Singapore</v>
          </cell>
          <cell r="F1037">
            <v>20</v>
          </cell>
          <cell r="G1037">
            <v>565</v>
          </cell>
          <cell r="H1037" t="str">
            <v>not included</v>
          </cell>
          <cell r="I1037" t="str">
            <v>USD</v>
          </cell>
          <cell r="J1037">
            <v>0</v>
          </cell>
          <cell r="K1037">
            <v>565</v>
          </cell>
          <cell r="L1037" t="str">
            <v xml:space="preserve">31 </v>
          </cell>
          <cell r="M1037">
            <v>45382</v>
          </cell>
          <cell r="N1037">
            <v>0</v>
          </cell>
          <cell r="O1037" t="str">
            <v>OOCL</v>
          </cell>
          <cell r="P1037" t="str">
            <v>3 CD</v>
          </cell>
          <cell r="Q1037" t="str">
            <v>21 CD</v>
          </cell>
        </row>
        <row r="1038">
          <cell r="A1038" t="str">
            <v>STS_OOCL</v>
          </cell>
          <cell r="B1038" t="str">
            <v>TincanSingapore40</v>
          </cell>
          <cell r="C1038" t="str">
            <v>NIG</v>
          </cell>
          <cell r="D1038" t="str">
            <v>Tincan</v>
          </cell>
          <cell r="E1038" t="str">
            <v>Singapore</v>
          </cell>
          <cell r="F1038">
            <v>40</v>
          </cell>
          <cell r="G1038">
            <v>665</v>
          </cell>
          <cell r="H1038" t="str">
            <v>not included</v>
          </cell>
          <cell r="I1038" t="str">
            <v>USD</v>
          </cell>
          <cell r="J1038">
            <v>0</v>
          </cell>
          <cell r="K1038">
            <v>665</v>
          </cell>
          <cell r="L1038" t="str">
            <v xml:space="preserve">35 </v>
          </cell>
          <cell r="M1038">
            <v>45382</v>
          </cell>
          <cell r="N1038">
            <v>0</v>
          </cell>
          <cell r="O1038" t="str">
            <v>OOCL</v>
          </cell>
          <cell r="P1038" t="str">
            <v>3 CD</v>
          </cell>
          <cell r="Q1038" t="str">
            <v>21 CD</v>
          </cell>
        </row>
        <row r="1039">
          <cell r="A1039" t="str">
            <v>STS_OOCL</v>
          </cell>
          <cell r="B1039" t="str">
            <v>TincanSingapore20</v>
          </cell>
          <cell r="C1039" t="str">
            <v>NIG</v>
          </cell>
          <cell r="D1039" t="str">
            <v>Tincan</v>
          </cell>
          <cell r="E1039" t="str">
            <v>Singapore</v>
          </cell>
          <cell r="F1039">
            <v>20</v>
          </cell>
          <cell r="G1039">
            <v>565</v>
          </cell>
          <cell r="H1039" t="str">
            <v>not included</v>
          </cell>
          <cell r="I1039" t="str">
            <v>USD</v>
          </cell>
          <cell r="J1039">
            <v>0</v>
          </cell>
          <cell r="K1039">
            <v>565</v>
          </cell>
          <cell r="L1039" t="str">
            <v xml:space="preserve">35 </v>
          </cell>
          <cell r="M1039">
            <v>45382</v>
          </cell>
          <cell r="N1039">
            <v>0</v>
          </cell>
          <cell r="O1039" t="str">
            <v>OOCL</v>
          </cell>
          <cell r="P1039" t="str">
            <v>3 CD</v>
          </cell>
          <cell r="Q1039" t="str">
            <v>21 CD</v>
          </cell>
        </row>
        <row r="1040">
          <cell r="A1040" t="str">
            <v>STS_OOCL</v>
          </cell>
          <cell r="B1040" t="str">
            <v>TemaSingapore40</v>
          </cell>
          <cell r="C1040" t="str">
            <v>GHA</v>
          </cell>
          <cell r="D1040" t="str">
            <v>Tema</v>
          </cell>
          <cell r="E1040" t="str">
            <v>Singapore</v>
          </cell>
          <cell r="F1040">
            <v>40</v>
          </cell>
          <cell r="G1040">
            <v>815</v>
          </cell>
          <cell r="H1040" t="str">
            <v>not included</v>
          </cell>
          <cell r="I1040" t="str">
            <v>USD</v>
          </cell>
          <cell r="J1040">
            <v>0</v>
          </cell>
          <cell r="K1040">
            <v>815</v>
          </cell>
          <cell r="L1040" t="str">
            <v xml:space="preserve">27 </v>
          </cell>
          <cell r="M1040">
            <v>45382</v>
          </cell>
          <cell r="N1040">
            <v>0</v>
          </cell>
          <cell r="O1040" t="str">
            <v>OOCL</v>
          </cell>
          <cell r="P1040" t="str">
            <v>3 CD</v>
          </cell>
          <cell r="Q1040" t="str">
            <v>21 CD</v>
          </cell>
        </row>
        <row r="1041">
          <cell r="A1041" t="str">
            <v>STS_OOCL</v>
          </cell>
          <cell r="B1041" t="str">
            <v>TemaSingapore20</v>
          </cell>
          <cell r="C1041" t="str">
            <v>GHA</v>
          </cell>
          <cell r="D1041" t="str">
            <v>Tema</v>
          </cell>
          <cell r="E1041" t="str">
            <v>Singapore</v>
          </cell>
          <cell r="F1041">
            <v>20</v>
          </cell>
          <cell r="G1041">
            <v>665</v>
          </cell>
          <cell r="H1041" t="str">
            <v>not included</v>
          </cell>
          <cell r="I1041" t="str">
            <v>USD</v>
          </cell>
          <cell r="J1041">
            <v>0</v>
          </cell>
          <cell r="K1041">
            <v>665</v>
          </cell>
          <cell r="L1041" t="str">
            <v xml:space="preserve">27 </v>
          </cell>
          <cell r="M1041">
            <v>45382</v>
          </cell>
          <cell r="N1041">
            <v>0</v>
          </cell>
          <cell r="O1041" t="str">
            <v>OOCL</v>
          </cell>
          <cell r="P1041" t="str">
            <v>3 CD</v>
          </cell>
          <cell r="Q1041" t="str">
            <v>21 CD</v>
          </cell>
        </row>
        <row r="1042">
          <cell r="A1042" t="str">
            <v>STS_OOCL</v>
          </cell>
          <cell r="B1042" t="str">
            <v>AbidjanSurabaya40</v>
          </cell>
          <cell r="C1042" t="str">
            <v>IVC</v>
          </cell>
          <cell r="D1042" t="str">
            <v>Abidjan</v>
          </cell>
          <cell r="E1042" t="str">
            <v>Surabaya</v>
          </cell>
          <cell r="F1042">
            <v>40</v>
          </cell>
          <cell r="G1042">
            <v>865</v>
          </cell>
          <cell r="H1042" t="str">
            <v>not included</v>
          </cell>
          <cell r="I1042" t="str">
            <v>USD</v>
          </cell>
          <cell r="J1042">
            <v>0</v>
          </cell>
          <cell r="K1042">
            <v>865</v>
          </cell>
          <cell r="L1042" t="str">
            <v xml:space="preserve">33 </v>
          </cell>
          <cell r="M1042">
            <v>45382</v>
          </cell>
          <cell r="N1042">
            <v>0</v>
          </cell>
          <cell r="O1042" t="str">
            <v>OOCL</v>
          </cell>
          <cell r="P1042" t="str">
            <v>5 CD</v>
          </cell>
          <cell r="Q1042" t="str">
            <v>21 CD</v>
          </cell>
        </row>
        <row r="1043">
          <cell r="A1043" t="str">
            <v>STS_OOCL</v>
          </cell>
          <cell r="B1043" t="str">
            <v>AbidjanSurabaya20</v>
          </cell>
          <cell r="C1043" t="str">
            <v>IVC</v>
          </cell>
          <cell r="D1043" t="str">
            <v>Abidjan</v>
          </cell>
          <cell r="E1043" t="str">
            <v>Surabaya</v>
          </cell>
          <cell r="F1043">
            <v>20</v>
          </cell>
          <cell r="G1043">
            <v>815</v>
          </cell>
          <cell r="H1043" t="str">
            <v>not included</v>
          </cell>
          <cell r="I1043" t="str">
            <v>USD</v>
          </cell>
          <cell r="J1043">
            <v>0</v>
          </cell>
          <cell r="K1043">
            <v>815</v>
          </cell>
          <cell r="L1043" t="str">
            <v xml:space="preserve">33 </v>
          </cell>
          <cell r="M1043">
            <v>45382</v>
          </cell>
          <cell r="N1043">
            <v>0</v>
          </cell>
          <cell r="O1043" t="str">
            <v>OOCL</v>
          </cell>
          <cell r="P1043" t="str">
            <v>5 CD</v>
          </cell>
          <cell r="Q1043" t="str">
            <v>21 CD</v>
          </cell>
        </row>
        <row r="1044">
          <cell r="A1044" t="str">
            <v>STS_OOCL</v>
          </cell>
          <cell r="B1044" t="str">
            <v>ApapaSurabaya40</v>
          </cell>
          <cell r="C1044" t="str">
            <v>NIG</v>
          </cell>
          <cell r="D1044" t="str">
            <v>Apapa</v>
          </cell>
          <cell r="E1044" t="str">
            <v>Surabaya</v>
          </cell>
          <cell r="F1044">
            <v>40</v>
          </cell>
          <cell r="G1044">
            <v>815</v>
          </cell>
          <cell r="H1044" t="str">
            <v>not included</v>
          </cell>
          <cell r="I1044" t="str">
            <v>USD</v>
          </cell>
          <cell r="J1044">
            <v>0</v>
          </cell>
          <cell r="K1044">
            <v>815</v>
          </cell>
          <cell r="L1044" t="str">
            <v xml:space="preserve">29 </v>
          </cell>
          <cell r="M1044">
            <v>45382</v>
          </cell>
          <cell r="N1044">
            <v>0</v>
          </cell>
          <cell r="O1044" t="str">
            <v>OOCL</v>
          </cell>
          <cell r="P1044" t="str">
            <v>5 CD</v>
          </cell>
          <cell r="Q1044" t="str">
            <v>21 CD</v>
          </cell>
        </row>
        <row r="1045">
          <cell r="A1045" t="str">
            <v>STS_OOCL</v>
          </cell>
          <cell r="B1045" t="str">
            <v>ApapaSurabaya20</v>
          </cell>
          <cell r="C1045" t="str">
            <v>NIG</v>
          </cell>
          <cell r="D1045" t="str">
            <v>Apapa</v>
          </cell>
          <cell r="E1045" t="str">
            <v>Surabaya</v>
          </cell>
          <cell r="F1045">
            <v>20</v>
          </cell>
          <cell r="G1045">
            <v>715</v>
          </cell>
          <cell r="H1045" t="str">
            <v>not included</v>
          </cell>
          <cell r="I1045" t="str">
            <v>USD</v>
          </cell>
          <cell r="J1045">
            <v>0</v>
          </cell>
          <cell r="K1045">
            <v>715</v>
          </cell>
          <cell r="L1045" t="str">
            <v xml:space="preserve">29 </v>
          </cell>
          <cell r="M1045">
            <v>45382</v>
          </cell>
          <cell r="N1045">
            <v>0</v>
          </cell>
          <cell r="O1045" t="str">
            <v>OOCL</v>
          </cell>
          <cell r="P1045" t="str">
            <v>5 CD</v>
          </cell>
          <cell r="Q1045" t="str">
            <v>21 CD</v>
          </cell>
        </row>
        <row r="1046">
          <cell r="A1046" t="str">
            <v>STS_OOCL</v>
          </cell>
          <cell r="B1046" t="str">
            <v>Dar es SalaamSurabaya40</v>
          </cell>
          <cell r="C1046" t="str">
            <v>TANZ</v>
          </cell>
          <cell r="D1046" t="str">
            <v>Dar es Salaam</v>
          </cell>
          <cell r="E1046" t="str">
            <v>Surabaya</v>
          </cell>
          <cell r="F1046">
            <v>40</v>
          </cell>
          <cell r="G1046">
            <v>525</v>
          </cell>
          <cell r="H1046" t="str">
            <v>not included</v>
          </cell>
          <cell r="I1046" t="str">
            <v>USD</v>
          </cell>
          <cell r="J1046">
            <v>0</v>
          </cell>
          <cell r="K1046">
            <v>525</v>
          </cell>
          <cell r="L1046" t="str">
            <v xml:space="preserve">34 </v>
          </cell>
          <cell r="M1046">
            <v>45382</v>
          </cell>
          <cell r="N1046">
            <v>0</v>
          </cell>
          <cell r="O1046" t="str">
            <v>OOCL</v>
          </cell>
          <cell r="P1046" t="str">
            <v>5 CD</v>
          </cell>
          <cell r="Q1046" t="str">
            <v>21 CD</v>
          </cell>
        </row>
        <row r="1047">
          <cell r="A1047" t="str">
            <v>STS_OOCL</v>
          </cell>
          <cell r="B1047" t="str">
            <v>LomeSurabaya40</v>
          </cell>
          <cell r="C1047" t="str">
            <v>TOG</v>
          </cell>
          <cell r="D1047" t="str">
            <v>Lome</v>
          </cell>
          <cell r="E1047" t="str">
            <v>Surabaya</v>
          </cell>
          <cell r="F1047">
            <v>40</v>
          </cell>
          <cell r="G1047">
            <v>915</v>
          </cell>
          <cell r="H1047" t="str">
            <v>not included</v>
          </cell>
          <cell r="I1047" t="str">
            <v>USD</v>
          </cell>
          <cell r="J1047">
            <v>0</v>
          </cell>
          <cell r="K1047">
            <v>915</v>
          </cell>
          <cell r="L1047" t="str">
            <v xml:space="preserve">46 </v>
          </cell>
          <cell r="M1047">
            <v>45382</v>
          </cell>
          <cell r="N1047">
            <v>0</v>
          </cell>
          <cell r="O1047" t="str">
            <v>OOCL</v>
          </cell>
          <cell r="P1047" t="str">
            <v>5 CD</v>
          </cell>
          <cell r="Q1047" t="str">
            <v>21 CD</v>
          </cell>
        </row>
        <row r="1048">
          <cell r="A1048" t="str">
            <v>STS_OOCL</v>
          </cell>
          <cell r="B1048" t="str">
            <v>CallaoSurabaya40</v>
          </cell>
          <cell r="C1048" t="str">
            <v>PER</v>
          </cell>
          <cell r="D1048" t="str">
            <v>Callao</v>
          </cell>
          <cell r="E1048" t="str">
            <v>Surabaya</v>
          </cell>
          <cell r="F1048">
            <v>40</v>
          </cell>
          <cell r="G1048">
            <v>665</v>
          </cell>
          <cell r="H1048" t="str">
            <v>not included</v>
          </cell>
          <cell r="I1048" t="str">
            <v>USD</v>
          </cell>
          <cell r="J1048">
            <v>0</v>
          </cell>
          <cell r="K1048">
            <v>665</v>
          </cell>
          <cell r="L1048" t="str">
            <v xml:space="preserve">57 </v>
          </cell>
          <cell r="M1048">
            <v>45382</v>
          </cell>
          <cell r="N1048">
            <v>0</v>
          </cell>
          <cell r="O1048" t="str">
            <v>OOCL</v>
          </cell>
          <cell r="P1048" t="str">
            <v>5 CD</v>
          </cell>
          <cell r="Q1048" t="str">
            <v>21 CD</v>
          </cell>
        </row>
        <row r="1049">
          <cell r="A1049" t="str">
            <v>STS_OOCL</v>
          </cell>
          <cell r="B1049" t="str">
            <v>TemaSurabaya40</v>
          </cell>
          <cell r="C1049" t="str">
            <v>GHA</v>
          </cell>
          <cell r="D1049" t="str">
            <v>Tema</v>
          </cell>
          <cell r="E1049" t="str">
            <v>Surabaya</v>
          </cell>
          <cell r="F1049">
            <v>40</v>
          </cell>
          <cell r="G1049">
            <v>965</v>
          </cell>
          <cell r="H1049" t="str">
            <v>not included</v>
          </cell>
          <cell r="I1049" t="str">
            <v>USD</v>
          </cell>
          <cell r="J1049">
            <v>0</v>
          </cell>
          <cell r="K1049">
            <v>965</v>
          </cell>
          <cell r="L1049" t="str">
            <v xml:space="preserve">35 </v>
          </cell>
          <cell r="M1049">
            <v>45382</v>
          </cell>
          <cell r="N1049">
            <v>0</v>
          </cell>
          <cell r="O1049" t="str">
            <v>OOCL</v>
          </cell>
          <cell r="P1049" t="str">
            <v>5 CD</v>
          </cell>
          <cell r="Q1049" t="str">
            <v>21 CD</v>
          </cell>
        </row>
        <row r="1050">
          <cell r="A1050" t="str">
            <v>STS_OOCL</v>
          </cell>
          <cell r="B1050" t="str">
            <v>TemaSurabaya20</v>
          </cell>
          <cell r="C1050" t="str">
            <v>GHA</v>
          </cell>
          <cell r="D1050" t="str">
            <v>Tema</v>
          </cell>
          <cell r="E1050" t="str">
            <v>Surabaya</v>
          </cell>
          <cell r="F1050">
            <v>20</v>
          </cell>
          <cell r="G1050">
            <v>815</v>
          </cell>
          <cell r="H1050" t="str">
            <v>not included</v>
          </cell>
          <cell r="I1050" t="str">
            <v>USD</v>
          </cell>
          <cell r="J1050">
            <v>0</v>
          </cell>
          <cell r="K1050">
            <v>815</v>
          </cell>
          <cell r="L1050" t="str">
            <v xml:space="preserve">35 </v>
          </cell>
          <cell r="M1050">
            <v>45382</v>
          </cell>
          <cell r="N1050">
            <v>0</v>
          </cell>
          <cell r="O1050" t="str">
            <v>OOCL</v>
          </cell>
          <cell r="P1050" t="str">
            <v>5 CD</v>
          </cell>
          <cell r="Q1050" t="str">
            <v>21 CD</v>
          </cell>
        </row>
        <row r="1051">
          <cell r="A1051" t="str">
            <v>STS_OOCL</v>
          </cell>
          <cell r="B1051" t="str">
            <v>TincanSurabaya20</v>
          </cell>
          <cell r="C1051" t="str">
            <v>NIG</v>
          </cell>
          <cell r="D1051" t="str">
            <v>Tincan</v>
          </cell>
          <cell r="E1051" t="str">
            <v>Surabaya</v>
          </cell>
          <cell r="F1051">
            <v>20</v>
          </cell>
          <cell r="G1051">
            <v>715</v>
          </cell>
          <cell r="H1051" t="str">
            <v>not included</v>
          </cell>
          <cell r="I1051" t="str">
            <v>USD</v>
          </cell>
          <cell r="J1051">
            <v>0</v>
          </cell>
          <cell r="K1051">
            <v>715</v>
          </cell>
          <cell r="L1051" t="str">
            <v xml:space="preserve">43 </v>
          </cell>
          <cell r="M1051">
            <v>45382</v>
          </cell>
          <cell r="N1051">
            <v>0</v>
          </cell>
          <cell r="O1051" t="str">
            <v>OOCL</v>
          </cell>
          <cell r="P1051" t="str">
            <v>5 CD</v>
          </cell>
          <cell r="Q1051" t="str">
            <v>21 CD</v>
          </cell>
        </row>
        <row r="1052">
          <cell r="A1052" t="str">
            <v>STS_OOCL</v>
          </cell>
          <cell r="B1052" t="str">
            <v>TincanSurabaya40</v>
          </cell>
          <cell r="C1052" t="str">
            <v>NIG</v>
          </cell>
          <cell r="D1052" t="str">
            <v>Tincan</v>
          </cell>
          <cell r="E1052" t="str">
            <v>Surabaya</v>
          </cell>
          <cell r="F1052">
            <v>40</v>
          </cell>
          <cell r="G1052">
            <v>815</v>
          </cell>
          <cell r="H1052" t="str">
            <v>not included</v>
          </cell>
          <cell r="I1052" t="str">
            <v>USD</v>
          </cell>
          <cell r="J1052">
            <v>0</v>
          </cell>
          <cell r="K1052">
            <v>815</v>
          </cell>
          <cell r="L1052" t="str">
            <v xml:space="preserve">43 </v>
          </cell>
          <cell r="M1052">
            <v>45382</v>
          </cell>
          <cell r="N1052">
            <v>0</v>
          </cell>
          <cell r="O1052" t="str">
            <v>OOCL</v>
          </cell>
          <cell r="P1052" t="str">
            <v>5 CD</v>
          </cell>
          <cell r="Q1052" t="str">
            <v>21 CD</v>
          </cell>
        </row>
        <row r="1053">
          <cell r="A1053" t="str">
            <v>STS_OOCL</v>
          </cell>
          <cell r="B1053" t="str">
            <v>CaucedoSurabaya40</v>
          </cell>
          <cell r="C1053" t="str">
            <v>REP</v>
          </cell>
          <cell r="D1053" t="str">
            <v>Caucedo</v>
          </cell>
          <cell r="E1053" t="str">
            <v>Surabaya</v>
          </cell>
          <cell r="F1053">
            <v>40</v>
          </cell>
          <cell r="G1053">
            <v>625</v>
          </cell>
          <cell r="H1053" t="str">
            <v>not included</v>
          </cell>
          <cell r="I1053" t="str">
            <v>USD</v>
          </cell>
          <cell r="J1053">
            <v>0</v>
          </cell>
          <cell r="K1053">
            <v>625</v>
          </cell>
          <cell r="L1053" t="str">
            <v xml:space="preserve">39 </v>
          </cell>
          <cell r="M1053">
            <v>45382</v>
          </cell>
          <cell r="N1053">
            <v>0</v>
          </cell>
          <cell r="O1053" t="str">
            <v>OOCL</v>
          </cell>
          <cell r="P1053" t="str">
            <v>5 CD</v>
          </cell>
          <cell r="Q1053" t="str">
            <v>21 CD</v>
          </cell>
        </row>
        <row r="1054">
          <cell r="A1054" t="str">
            <v>STS_OOCL</v>
          </cell>
          <cell r="B1054" t="str">
            <v>PosorjaSurabaya40</v>
          </cell>
          <cell r="C1054" t="str">
            <v>ECU</v>
          </cell>
          <cell r="D1054" t="str">
            <v>Posorja</v>
          </cell>
          <cell r="E1054" t="str">
            <v>Surabaya</v>
          </cell>
          <cell r="F1054">
            <v>40</v>
          </cell>
          <cell r="G1054">
            <v>545</v>
          </cell>
          <cell r="H1054" t="str">
            <v>not included</v>
          </cell>
          <cell r="I1054" t="str">
            <v>USD</v>
          </cell>
          <cell r="J1054">
            <v>0</v>
          </cell>
          <cell r="K1054">
            <v>545</v>
          </cell>
          <cell r="L1054" t="str">
            <v xml:space="preserve">51 </v>
          </cell>
          <cell r="M1054">
            <v>45382</v>
          </cell>
          <cell r="N1054">
            <v>0</v>
          </cell>
          <cell r="O1054" t="str">
            <v>OOCL</v>
          </cell>
          <cell r="P1054" t="str">
            <v>5 CD</v>
          </cell>
          <cell r="Q1054" t="str">
            <v>21 CD</v>
          </cell>
        </row>
        <row r="1055">
          <cell r="A1055" t="str">
            <v>STS_OOCL</v>
          </cell>
          <cell r="B1055" t="str">
            <v>AbidjanTallinn20</v>
          </cell>
          <cell r="C1055" t="str">
            <v>IVC</v>
          </cell>
          <cell r="D1055" t="str">
            <v>Abidjan</v>
          </cell>
          <cell r="E1055" t="str">
            <v>Tallinn</v>
          </cell>
          <cell r="F1055">
            <v>20</v>
          </cell>
          <cell r="G1055">
            <v>1425</v>
          </cell>
          <cell r="H1055" t="str">
            <v>not included</v>
          </cell>
          <cell r="I1055" t="str">
            <v>EUR</v>
          </cell>
          <cell r="J1055">
            <v>0</v>
          </cell>
          <cell r="K1055">
            <v>1425</v>
          </cell>
          <cell r="L1055" t="str">
            <v xml:space="preserve">35 </v>
          </cell>
          <cell r="M1055">
            <v>45382</v>
          </cell>
          <cell r="N1055">
            <v>0</v>
          </cell>
          <cell r="O1055" t="str">
            <v>OOCL</v>
          </cell>
          <cell r="P1055" t="str">
            <v>14 CD combined</v>
          </cell>
          <cell r="Q1055" t="str">
            <v>storage free time 10 CD</v>
          </cell>
        </row>
        <row r="1056">
          <cell r="A1056" t="str">
            <v>STS_OOCL</v>
          </cell>
          <cell r="B1056" t="str">
            <v>AbidjanTallinn40</v>
          </cell>
          <cell r="C1056" t="str">
            <v>IVC</v>
          </cell>
          <cell r="D1056" t="str">
            <v>Abidjan</v>
          </cell>
          <cell r="E1056" t="str">
            <v>Tallinn</v>
          </cell>
          <cell r="F1056">
            <v>40</v>
          </cell>
          <cell r="G1056">
            <v>1396</v>
          </cell>
          <cell r="H1056" t="str">
            <v>not included</v>
          </cell>
          <cell r="I1056" t="str">
            <v>EUR</v>
          </cell>
          <cell r="J1056">
            <v>0</v>
          </cell>
          <cell r="K1056">
            <v>1396</v>
          </cell>
          <cell r="L1056" t="str">
            <v xml:space="preserve">35 </v>
          </cell>
          <cell r="M1056">
            <v>45382</v>
          </cell>
          <cell r="N1056">
            <v>0</v>
          </cell>
          <cell r="O1056" t="str">
            <v>OOCL</v>
          </cell>
          <cell r="P1056" t="str">
            <v>14 CD combined</v>
          </cell>
          <cell r="Q1056" t="str">
            <v>storage free time 10 CD</v>
          </cell>
        </row>
        <row r="1057">
          <cell r="A1057" t="str">
            <v>STS_OOCL</v>
          </cell>
          <cell r="B1057" t="str">
            <v>ApapaTallinn20</v>
          </cell>
          <cell r="C1057" t="str">
            <v>NIG</v>
          </cell>
          <cell r="D1057" t="str">
            <v>Apapa</v>
          </cell>
          <cell r="E1057" t="str">
            <v>Tallinn</v>
          </cell>
          <cell r="F1057">
            <v>20</v>
          </cell>
          <cell r="G1057">
            <v>1084</v>
          </cell>
          <cell r="H1057" t="str">
            <v>not included</v>
          </cell>
          <cell r="I1057" t="str">
            <v>EUR</v>
          </cell>
          <cell r="J1057">
            <v>0</v>
          </cell>
          <cell r="K1057">
            <v>1084</v>
          </cell>
          <cell r="L1057" t="str">
            <v xml:space="preserve">60 </v>
          </cell>
          <cell r="M1057">
            <v>45382</v>
          </cell>
          <cell r="N1057">
            <v>0</v>
          </cell>
          <cell r="O1057" t="str">
            <v>OOCL</v>
          </cell>
          <cell r="P1057" t="str">
            <v>14 CD combined</v>
          </cell>
          <cell r="Q1057" t="str">
            <v>storage free time 10 CD</v>
          </cell>
        </row>
        <row r="1058">
          <cell r="A1058" t="str">
            <v>STS_OOCL</v>
          </cell>
          <cell r="B1058" t="str">
            <v>ApapaTallinn40</v>
          </cell>
          <cell r="C1058" t="str">
            <v>NIG</v>
          </cell>
          <cell r="D1058" t="str">
            <v>Apapa</v>
          </cell>
          <cell r="E1058" t="str">
            <v>Tallinn</v>
          </cell>
          <cell r="F1058">
            <v>40</v>
          </cell>
          <cell r="G1058">
            <v>1487</v>
          </cell>
          <cell r="H1058" t="str">
            <v>not included</v>
          </cell>
          <cell r="I1058" t="str">
            <v>EUR</v>
          </cell>
          <cell r="J1058">
            <v>0</v>
          </cell>
          <cell r="K1058">
            <v>1487</v>
          </cell>
          <cell r="L1058" t="str">
            <v xml:space="preserve">60 </v>
          </cell>
          <cell r="M1058">
            <v>45382</v>
          </cell>
          <cell r="N1058">
            <v>0</v>
          </cell>
          <cell r="O1058" t="str">
            <v>OOCL</v>
          </cell>
          <cell r="P1058" t="str">
            <v>14 CD combined</v>
          </cell>
          <cell r="Q1058" t="str">
            <v>storage free time 10 CD</v>
          </cell>
        </row>
        <row r="1059">
          <cell r="A1059" t="str">
            <v>STS_OOCL</v>
          </cell>
          <cell r="B1059" t="str">
            <v>CallaoTallinn20</v>
          </cell>
          <cell r="C1059" t="str">
            <v>PER</v>
          </cell>
          <cell r="D1059" t="str">
            <v>Callao</v>
          </cell>
          <cell r="E1059" t="str">
            <v>Tallinn</v>
          </cell>
          <cell r="F1059">
            <v>20</v>
          </cell>
          <cell r="G1059">
            <v>968</v>
          </cell>
          <cell r="H1059" t="str">
            <v>not included</v>
          </cell>
          <cell r="I1059" t="str">
            <v>USD</v>
          </cell>
          <cell r="J1059">
            <v>0</v>
          </cell>
          <cell r="K1059">
            <v>968</v>
          </cell>
          <cell r="L1059" t="str">
            <v xml:space="preserve">32 </v>
          </cell>
          <cell r="M1059">
            <v>45382</v>
          </cell>
          <cell r="N1059">
            <v>0</v>
          </cell>
          <cell r="O1059" t="str">
            <v>OOCL</v>
          </cell>
          <cell r="P1059" t="str">
            <v>14 CD combined</v>
          </cell>
          <cell r="Q1059" t="str">
            <v>storage free time 10 CD</v>
          </cell>
        </row>
        <row r="1060">
          <cell r="A1060" t="str">
            <v>STS_OOCL</v>
          </cell>
          <cell r="B1060" t="str">
            <v>CallaoTallinn40</v>
          </cell>
          <cell r="C1060" t="str">
            <v>PER</v>
          </cell>
          <cell r="D1060" t="str">
            <v>Callao</v>
          </cell>
          <cell r="E1060" t="str">
            <v>Tallinn</v>
          </cell>
          <cell r="F1060">
            <v>40</v>
          </cell>
          <cell r="G1060">
            <v>991</v>
          </cell>
          <cell r="H1060" t="str">
            <v>not included</v>
          </cell>
          <cell r="I1060" t="str">
            <v>USD</v>
          </cell>
          <cell r="J1060">
            <v>0</v>
          </cell>
          <cell r="K1060">
            <v>991</v>
          </cell>
          <cell r="L1060" t="str">
            <v xml:space="preserve">32 </v>
          </cell>
          <cell r="M1060">
            <v>45382</v>
          </cell>
          <cell r="N1060">
            <v>0</v>
          </cell>
          <cell r="O1060" t="str">
            <v>OOCL</v>
          </cell>
          <cell r="P1060" t="str">
            <v>14 CD combined</v>
          </cell>
          <cell r="Q1060" t="str">
            <v>storage free time 10 CD</v>
          </cell>
        </row>
        <row r="1061">
          <cell r="A1061" t="str">
            <v>STS_OOCL</v>
          </cell>
          <cell r="B1061" t="str">
            <v>TincanTallinn20</v>
          </cell>
          <cell r="C1061" t="str">
            <v>NIG</v>
          </cell>
          <cell r="D1061" t="str">
            <v>Tincan</v>
          </cell>
          <cell r="E1061" t="str">
            <v>Tallinn</v>
          </cell>
          <cell r="F1061">
            <v>20</v>
          </cell>
          <cell r="G1061">
            <v>1084</v>
          </cell>
          <cell r="H1061" t="str">
            <v>not included</v>
          </cell>
          <cell r="I1061" t="str">
            <v>EUR</v>
          </cell>
          <cell r="J1061">
            <v>0</v>
          </cell>
          <cell r="K1061">
            <v>1084</v>
          </cell>
          <cell r="L1061" t="str">
            <v xml:space="preserve">45 </v>
          </cell>
          <cell r="M1061">
            <v>45382</v>
          </cell>
          <cell r="N1061">
            <v>0</v>
          </cell>
          <cell r="O1061" t="str">
            <v>OOCL</v>
          </cell>
          <cell r="P1061" t="str">
            <v>14 CD combined</v>
          </cell>
          <cell r="Q1061" t="str">
            <v>storage free time 10 CD</v>
          </cell>
        </row>
        <row r="1062">
          <cell r="A1062" t="str">
            <v>STS_OOCL</v>
          </cell>
          <cell r="B1062" t="str">
            <v>TincanTallinn40</v>
          </cell>
          <cell r="C1062" t="str">
            <v>NIG</v>
          </cell>
          <cell r="D1062" t="str">
            <v>Tincan</v>
          </cell>
          <cell r="E1062" t="str">
            <v>Tallinn</v>
          </cell>
          <cell r="F1062">
            <v>40</v>
          </cell>
          <cell r="G1062">
            <v>1488</v>
          </cell>
          <cell r="H1062" t="str">
            <v>not included</v>
          </cell>
          <cell r="I1062" t="str">
            <v>EUR</v>
          </cell>
          <cell r="J1062">
            <v>0</v>
          </cell>
          <cell r="K1062">
            <v>1488</v>
          </cell>
          <cell r="L1062" t="str">
            <v xml:space="preserve">45 </v>
          </cell>
          <cell r="M1062">
            <v>45382</v>
          </cell>
          <cell r="N1062">
            <v>0</v>
          </cell>
          <cell r="O1062" t="str">
            <v>OOCL</v>
          </cell>
          <cell r="P1062" t="str">
            <v>14 CD combined</v>
          </cell>
          <cell r="Q1062" t="str">
            <v>storage free time 10 CD</v>
          </cell>
        </row>
        <row r="1063">
          <cell r="A1063" t="str">
            <v>STS_OOCL</v>
          </cell>
          <cell r="B1063" t="str">
            <v>TincanTallinn40</v>
          </cell>
          <cell r="C1063" t="str">
            <v>NIG</v>
          </cell>
          <cell r="D1063" t="str">
            <v>Tincan</v>
          </cell>
          <cell r="E1063" t="str">
            <v>Tallinn</v>
          </cell>
          <cell r="F1063">
            <v>40</v>
          </cell>
          <cell r="G1063">
            <v>855</v>
          </cell>
          <cell r="H1063" t="str">
            <v>not included</v>
          </cell>
          <cell r="I1063" t="str">
            <v>USD</v>
          </cell>
          <cell r="J1063">
            <v>0</v>
          </cell>
          <cell r="K1063">
            <v>855</v>
          </cell>
          <cell r="L1063" t="str">
            <v xml:space="preserve">45 </v>
          </cell>
          <cell r="M1063">
            <v>45382</v>
          </cell>
          <cell r="N1063">
            <v>0</v>
          </cell>
          <cell r="O1063" t="str">
            <v>OOCL</v>
          </cell>
          <cell r="P1063" t="str">
            <v>14 CD combined</v>
          </cell>
          <cell r="Q1063" t="str">
            <v>storage free time 10 CD</v>
          </cell>
        </row>
        <row r="1064">
          <cell r="A1064" t="str">
            <v>STS_OOCL</v>
          </cell>
          <cell r="B1064" t="str">
            <v>CaucedoTallinn20</v>
          </cell>
          <cell r="C1064" t="str">
            <v>REP</v>
          </cell>
          <cell r="D1064" t="str">
            <v>Caucedo</v>
          </cell>
          <cell r="E1064" t="str">
            <v>Tallinn</v>
          </cell>
          <cell r="F1064">
            <v>20</v>
          </cell>
          <cell r="G1064">
            <v>1198</v>
          </cell>
          <cell r="H1064" t="str">
            <v>not included</v>
          </cell>
          <cell r="I1064" t="str">
            <v>USD</v>
          </cell>
          <cell r="J1064">
            <v>0</v>
          </cell>
          <cell r="K1064">
            <v>1198</v>
          </cell>
          <cell r="L1064" t="str">
            <v xml:space="preserve">21 </v>
          </cell>
          <cell r="M1064">
            <v>45382</v>
          </cell>
          <cell r="N1064">
            <v>0</v>
          </cell>
          <cell r="O1064" t="str">
            <v>OOCL</v>
          </cell>
          <cell r="P1064" t="str">
            <v>14 CD combined</v>
          </cell>
          <cell r="Q1064" t="str">
            <v>storage free time 10 CD</v>
          </cell>
        </row>
        <row r="1065">
          <cell r="A1065" t="str">
            <v>STS_OOCL</v>
          </cell>
          <cell r="B1065" t="str">
            <v>CaucedoTallinn40</v>
          </cell>
          <cell r="C1065" t="str">
            <v>REP</v>
          </cell>
          <cell r="D1065" t="str">
            <v>Caucedo</v>
          </cell>
          <cell r="E1065" t="str">
            <v>Tallinn</v>
          </cell>
          <cell r="F1065">
            <v>40</v>
          </cell>
          <cell r="G1065">
            <v>1451</v>
          </cell>
          <cell r="H1065" t="str">
            <v>not included</v>
          </cell>
          <cell r="I1065" t="str">
            <v>USD</v>
          </cell>
          <cell r="J1065">
            <v>0</v>
          </cell>
          <cell r="K1065">
            <v>1451</v>
          </cell>
          <cell r="L1065" t="str">
            <v xml:space="preserve">21 </v>
          </cell>
          <cell r="M1065">
            <v>45382</v>
          </cell>
          <cell r="N1065">
            <v>0</v>
          </cell>
          <cell r="O1065" t="str">
            <v>OOCL</v>
          </cell>
          <cell r="P1065" t="str">
            <v>14 CD combined</v>
          </cell>
          <cell r="Q1065" t="str">
            <v>storage free time 10 CD</v>
          </cell>
        </row>
        <row r="1066">
          <cell r="A1066" t="str">
            <v>STS_OOCL</v>
          </cell>
          <cell r="B1066" t="str">
            <v>PosorjaTallinn20</v>
          </cell>
          <cell r="C1066" t="str">
            <v>ECU</v>
          </cell>
          <cell r="D1066" t="str">
            <v>Posorja</v>
          </cell>
          <cell r="E1066" t="str">
            <v>Tallinn</v>
          </cell>
          <cell r="F1066">
            <v>20</v>
          </cell>
          <cell r="G1066">
            <v>968</v>
          </cell>
          <cell r="H1066" t="str">
            <v>not included</v>
          </cell>
          <cell r="I1066" t="str">
            <v>USD</v>
          </cell>
          <cell r="J1066">
            <v>0</v>
          </cell>
          <cell r="K1066">
            <v>968</v>
          </cell>
          <cell r="L1066" t="str">
            <v xml:space="preserve">34 </v>
          </cell>
          <cell r="M1066">
            <v>45382</v>
          </cell>
          <cell r="N1066">
            <v>0</v>
          </cell>
          <cell r="O1066" t="str">
            <v>OOCL</v>
          </cell>
          <cell r="P1066" t="str">
            <v>14 CD combined</v>
          </cell>
          <cell r="Q1066" t="str">
            <v>storage free time 10 CD</v>
          </cell>
        </row>
        <row r="1067">
          <cell r="A1067" t="str">
            <v>STS_OOCL</v>
          </cell>
          <cell r="B1067" t="str">
            <v>PosorjaTallinn40</v>
          </cell>
          <cell r="C1067" t="str">
            <v>ECU</v>
          </cell>
          <cell r="D1067" t="str">
            <v>Posorja</v>
          </cell>
          <cell r="E1067" t="str">
            <v>Tallinn</v>
          </cell>
          <cell r="F1067">
            <v>40</v>
          </cell>
          <cell r="G1067">
            <v>991</v>
          </cell>
          <cell r="H1067" t="str">
            <v>not included</v>
          </cell>
          <cell r="I1067" t="str">
            <v>USD</v>
          </cell>
          <cell r="J1067">
            <v>0</v>
          </cell>
          <cell r="K1067">
            <v>991</v>
          </cell>
          <cell r="L1067" t="str">
            <v xml:space="preserve">34 </v>
          </cell>
          <cell r="M1067">
            <v>45382</v>
          </cell>
          <cell r="N1067">
            <v>0</v>
          </cell>
          <cell r="O1067" t="str">
            <v>OOCL</v>
          </cell>
          <cell r="P1067" t="str">
            <v>14 CD combined</v>
          </cell>
          <cell r="Q1067" t="str">
            <v>storage free time 10 CD</v>
          </cell>
        </row>
        <row r="1068">
          <cell r="A1068" t="str">
            <v>STS_OOCL</v>
          </cell>
          <cell r="B1068" t="str">
            <v>AbidjanPTP20</v>
          </cell>
          <cell r="C1068" t="str">
            <v>IVC</v>
          </cell>
          <cell r="D1068" t="str">
            <v>Abidjan</v>
          </cell>
          <cell r="E1068" t="str">
            <v>PTP</v>
          </cell>
          <cell r="F1068">
            <v>20</v>
          </cell>
          <cell r="G1068">
            <v>715</v>
          </cell>
          <cell r="H1068" t="str">
            <v>not included</v>
          </cell>
          <cell r="I1068" t="str">
            <v>USD</v>
          </cell>
          <cell r="J1068">
            <v>0</v>
          </cell>
          <cell r="K1068">
            <v>715</v>
          </cell>
          <cell r="L1068" t="str">
            <v xml:space="preserve">34 </v>
          </cell>
          <cell r="M1068">
            <v>45382</v>
          </cell>
          <cell r="N1068">
            <v>0</v>
          </cell>
          <cell r="O1068" t="str">
            <v>OOCL</v>
          </cell>
          <cell r="P1068" t="str">
            <v>5 CD</v>
          </cell>
          <cell r="Q1068" t="str">
            <v>21 CD</v>
          </cell>
        </row>
        <row r="1069">
          <cell r="A1069" t="str">
            <v>STS_OOCL</v>
          </cell>
          <cell r="B1069" t="str">
            <v>AbidjanPTP40</v>
          </cell>
          <cell r="C1069" t="str">
            <v>IVC</v>
          </cell>
          <cell r="D1069" t="str">
            <v>Abidjan</v>
          </cell>
          <cell r="E1069" t="str">
            <v>PTP</v>
          </cell>
          <cell r="F1069">
            <v>40</v>
          </cell>
          <cell r="G1069">
            <v>765</v>
          </cell>
          <cell r="H1069" t="str">
            <v>not included</v>
          </cell>
          <cell r="I1069" t="str">
            <v>USD</v>
          </cell>
          <cell r="J1069">
            <v>0</v>
          </cell>
          <cell r="K1069">
            <v>765</v>
          </cell>
          <cell r="L1069" t="str">
            <v xml:space="preserve">34 </v>
          </cell>
          <cell r="M1069">
            <v>45382</v>
          </cell>
          <cell r="N1069">
            <v>0</v>
          </cell>
          <cell r="O1069" t="str">
            <v>OOCL</v>
          </cell>
          <cell r="P1069" t="str">
            <v>5 CD</v>
          </cell>
          <cell r="Q1069" t="str">
            <v>21 CD</v>
          </cell>
        </row>
        <row r="1070">
          <cell r="A1070" t="str">
            <v>STS_OOCL</v>
          </cell>
          <cell r="B1070" t="str">
            <v>ApapaPTP20</v>
          </cell>
          <cell r="C1070" t="str">
            <v>NIG</v>
          </cell>
          <cell r="D1070" t="str">
            <v>Apapa</v>
          </cell>
          <cell r="E1070" t="str">
            <v>PTP</v>
          </cell>
          <cell r="F1070">
            <v>20</v>
          </cell>
          <cell r="G1070">
            <v>615</v>
          </cell>
          <cell r="H1070" t="str">
            <v>not included</v>
          </cell>
          <cell r="I1070" t="str">
            <v>USD</v>
          </cell>
          <cell r="J1070">
            <v>0</v>
          </cell>
          <cell r="K1070">
            <v>615</v>
          </cell>
          <cell r="L1070" t="str">
            <v xml:space="preserve">38 </v>
          </cell>
          <cell r="M1070">
            <v>45382</v>
          </cell>
          <cell r="N1070">
            <v>0</v>
          </cell>
          <cell r="O1070" t="str">
            <v>OOCL</v>
          </cell>
          <cell r="P1070" t="str">
            <v>5 CD</v>
          </cell>
          <cell r="Q1070" t="str">
            <v>21 CD</v>
          </cell>
        </row>
        <row r="1071">
          <cell r="A1071" t="str">
            <v>STS_OOCL</v>
          </cell>
          <cell r="B1071" t="str">
            <v>ApapaPTP40</v>
          </cell>
          <cell r="C1071" t="str">
            <v>NIG</v>
          </cell>
          <cell r="D1071" t="str">
            <v>Apapa</v>
          </cell>
          <cell r="E1071" t="str">
            <v>PTP</v>
          </cell>
          <cell r="F1071">
            <v>40</v>
          </cell>
          <cell r="G1071">
            <v>715</v>
          </cell>
          <cell r="H1071" t="str">
            <v>not included</v>
          </cell>
          <cell r="I1071" t="str">
            <v>USD</v>
          </cell>
          <cell r="J1071">
            <v>0</v>
          </cell>
          <cell r="K1071">
            <v>715</v>
          </cell>
          <cell r="L1071" t="str">
            <v xml:space="preserve">38 </v>
          </cell>
          <cell r="M1071">
            <v>45382</v>
          </cell>
          <cell r="N1071">
            <v>0</v>
          </cell>
          <cell r="O1071" t="str">
            <v>OOCL</v>
          </cell>
          <cell r="P1071" t="str">
            <v>5 CD</v>
          </cell>
          <cell r="Q1071" t="str">
            <v>21 CD</v>
          </cell>
        </row>
        <row r="1072">
          <cell r="A1072" t="str">
            <v>STS_OOCL</v>
          </cell>
          <cell r="B1072" t="str">
            <v>Dar es SalaamPTP40</v>
          </cell>
          <cell r="C1072" t="str">
            <v>TANZ</v>
          </cell>
          <cell r="D1072" t="str">
            <v>Dar es Salaam</v>
          </cell>
          <cell r="E1072" t="str">
            <v>PTP</v>
          </cell>
          <cell r="F1072">
            <v>40</v>
          </cell>
          <cell r="G1072">
            <v>765</v>
          </cell>
          <cell r="H1072" t="str">
            <v>not included</v>
          </cell>
          <cell r="I1072" t="str">
            <v>USD</v>
          </cell>
          <cell r="J1072">
            <v>0</v>
          </cell>
          <cell r="K1072">
            <v>765</v>
          </cell>
          <cell r="L1072" t="str">
            <v xml:space="preserve">27 </v>
          </cell>
          <cell r="M1072">
            <v>45382</v>
          </cell>
          <cell r="N1072">
            <v>0</v>
          </cell>
          <cell r="O1072" t="str">
            <v>OOCL</v>
          </cell>
          <cell r="P1072" t="str">
            <v>5 CD</v>
          </cell>
          <cell r="Q1072" t="str">
            <v>21 CD</v>
          </cell>
        </row>
        <row r="1073">
          <cell r="A1073" t="str">
            <v>STS_OOCL</v>
          </cell>
          <cell r="B1073" t="str">
            <v>LomePTP40</v>
          </cell>
          <cell r="C1073" t="str">
            <v>TOG</v>
          </cell>
          <cell r="D1073" t="str">
            <v>Lome</v>
          </cell>
          <cell r="E1073" t="str">
            <v>PTP</v>
          </cell>
          <cell r="F1073">
            <v>40</v>
          </cell>
          <cell r="G1073">
            <v>815</v>
          </cell>
          <cell r="H1073" t="str">
            <v>not included</v>
          </cell>
          <cell r="I1073" t="str">
            <v>USD</v>
          </cell>
          <cell r="J1073">
            <v>0</v>
          </cell>
          <cell r="K1073">
            <v>815</v>
          </cell>
          <cell r="L1073" t="str">
            <v xml:space="preserve">40 </v>
          </cell>
          <cell r="M1073">
            <v>45382</v>
          </cell>
          <cell r="N1073">
            <v>0</v>
          </cell>
          <cell r="O1073" t="str">
            <v>OOCL</v>
          </cell>
          <cell r="P1073" t="str">
            <v>5 CD</v>
          </cell>
          <cell r="Q1073" t="str">
            <v>21 CD</v>
          </cell>
        </row>
        <row r="1074">
          <cell r="A1074" t="str">
            <v>STS_OOCL</v>
          </cell>
          <cell r="B1074" t="str">
            <v>TemaPTP20</v>
          </cell>
          <cell r="C1074" t="str">
            <v>GHA</v>
          </cell>
          <cell r="D1074" t="str">
            <v>Tema</v>
          </cell>
          <cell r="E1074" t="str">
            <v>PTP</v>
          </cell>
          <cell r="F1074">
            <v>20</v>
          </cell>
          <cell r="G1074">
            <v>715</v>
          </cell>
          <cell r="H1074" t="str">
            <v>not included</v>
          </cell>
          <cell r="I1074" t="str">
            <v>USD</v>
          </cell>
          <cell r="J1074">
            <v>0</v>
          </cell>
          <cell r="K1074">
            <v>715</v>
          </cell>
          <cell r="L1074" t="str">
            <v xml:space="preserve">35 </v>
          </cell>
          <cell r="M1074">
            <v>45382</v>
          </cell>
          <cell r="N1074">
            <v>0</v>
          </cell>
          <cell r="O1074" t="str">
            <v>OOCL</v>
          </cell>
          <cell r="P1074" t="str">
            <v>5 CD</v>
          </cell>
          <cell r="Q1074" t="str">
            <v>21 CD</v>
          </cell>
        </row>
        <row r="1075">
          <cell r="A1075" t="str">
            <v>STS_OOCL</v>
          </cell>
          <cell r="B1075" t="str">
            <v>TemaPTP40</v>
          </cell>
          <cell r="C1075" t="str">
            <v>GHA</v>
          </cell>
          <cell r="D1075" t="str">
            <v>Tema</v>
          </cell>
          <cell r="E1075" t="str">
            <v>PTP</v>
          </cell>
          <cell r="F1075">
            <v>40</v>
          </cell>
          <cell r="G1075">
            <v>865</v>
          </cell>
          <cell r="H1075" t="str">
            <v>not included</v>
          </cell>
          <cell r="I1075" t="str">
            <v>USD</v>
          </cell>
          <cell r="J1075">
            <v>0</v>
          </cell>
          <cell r="K1075">
            <v>865</v>
          </cell>
          <cell r="L1075" t="str">
            <v xml:space="preserve">35 </v>
          </cell>
          <cell r="M1075">
            <v>45382</v>
          </cell>
          <cell r="N1075">
            <v>0</v>
          </cell>
          <cell r="O1075" t="str">
            <v>OOCL</v>
          </cell>
          <cell r="P1075" t="str">
            <v>5 CD</v>
          </cell>
          <cell r="Q1075" t="str">
            <v>21 CD</v>
          </cell>
        </row>
        <row r="1076">
          <cell r="A1076" t="str">
            <v>STS_OOCL</v>
          </cell>
          <cell r="B1076" t="str">
            <v>TincanPTP40</v>
          </cell>
          <cell r="C1076" t="str">
            <v>NIG</v>
          </cell>
          <cell r="D1076" t="str">
            <v>Tincan</v>
          </cell>
          <cell r="E1076" t="str">
            <v>PTP</v>
          </cell>
          <cell r="F1076">
            <v>40</v>
          </cell>
          <cell r="G1076">
            <v>715</v>
          </cell>
          <cell r="H1076" t="str">
            <v>not included</v>
          </cell>
          <cell r="I1076" t="str">
            <v>USD</v>
          </cell>
          <cell r="J1076">
            <v>0</v>
          </cell>
          <cell r="K1076">
            <v>715</v>
          </cell>
          <cell r="L1076" t="str">
            <v xml:space="preserve">40 </v>
          </cell>
          <cell r="M1076">
            <v>45382</v>
          </cell>
          <cell r="N1076">
            <v>0</v>
          </cell>
          <cell r="O1076" t="str">
            <v>OOCL</v>
          </cell>
          <cell r="P1076" t="str">
            <v>5 CD</v>
          </cell>
          <cell r="Q1076" t="str">
            <v>21 CD</v>
          </cell>
        </row>
        <row r="1077">
          <cell r="A1077" t="str">
            <v>STS_OOCL</v>
          </cell>
          <cell r="B1077" t="str">
            <v>TincanPTP20</v>
          </cell>
          <cell r="C1077" t="str">
            <v>NIG</v>
          </cell>
          <cell r="D1077" t="str">
            <v>Tincan</v>
          </cell>
          <cell r="E1077" t="str">
            <v>PTP</v>
          </cell>
          <cell r="F1077">
            <v>20</v>
          </cell>
          <cell r="G1077">
            <v>615</v>
          </cell>
          <cell r="H1077" t="str">
            <v>not included</v>
          </cell>
          <cell r="I1077" t="str">
            <v>USD</v>
          </cell>
          <cell r="J1077">
            <v>0</v>
          </cell>
          <cell r="K1077">
            <v>615</v>
          </cell>
          <cell r="L1077" t="str">
            <v xml:space="preserve">40 </v>
          </cell>
          <cell r="M1077">
            <v>45382</v>
          </cell>
          <cell r="N1077">
            <v>0</v>
          </cell>
          <cell r="O1077" t="str">
            <v>OOCL</v>
          </cell>
          <cell r="P1077" t="str">
            <v>5 CD</v>
          </cell>
          <cell r="Q1077" t="str">
            <v>21 CD</v>
          </cell>
        </row>
        <row r="1078">
          <cell r="A1078" t="str">
            <v>STS_OOCL</v>
          </cell>
          <cell r="B1078" t="str">
            <v>CaucedoPTP40</v>
          </cell>
          <cell r="C1078" t="str">
            <v>REP</v>
          </cell>
          <cell r="D1078" t="str">
            <v>Caucedo</v>
          </cell>
          <cell r="E1078" t="str">
            <v>PTP</v>
          </cell>
          <cell r="F1078">
            <v>40</v>
          </cell>
          <cell r="G1078">
            <v>555</v>
          </cell>
          <cell r="H1078" t="str">
            <v>not included</v>
          </cell>
          <cell r="I1078" t="str">
            <v>USD</v>
          </cell>
          <cell r="J1078">
            <v>0</v>
          </cell>
          <cell r="K1078">
            <v>555</v>
          </cell>
          <cell r="L1078" t="str">
            <v xml:space="preserve">51 </v>
          </cell>
          <cell r="M1078">
            <v>45382</v>
          </cell>
          <cell r="N1078">
            <v>0</v>
          </cell>
          <cell r="O1078" t="str">
            <v>OOCL</v>
          </cell>
          <cell r="P1078" t="str">
            <v>5 CD</v>
          </cell>
          <cell r="Q1078" t="str">
            <v>21 CD</v>
          </cell>
        </row>
        <row r="1079">
          <cell r="A1079" t="str">
            <v>STS_OOCL</v>
          </cell>
          <cell r="B1079" t="str">
            <v>AbidjanValencia20</v>
          </cell>
          <cell r="C1079" t="str">
            <v>IVC</v>
          </cell>
          <cell r="D1079" t="str">
            <v>Abidjan</v>
          </cell>
          <cell r="E1079" t="str">
            <v>Valencia</v>
          </cell>
          <cell r="F1079">
            <v>20</v>
          </cell>
          <cell r="G1079">
            <v>763</v>
          </cell>
          <cell r="H1079" t="str">
            <v>not included</v>
          </cell>
          <cell r="I1079" t="str">
            <v>EUR</v>
          </cell>
          <cell r="J1079">
            <v>0</v>
          </cell>
          <cell r="K1079">
            <v>763</v>
          </cell>
          <cell r="L1079" t="str">
            <v>9 d</v>
          </cell>
          <cell r="M1079">
            <v>45382</v>
          </cell>
          <cell r="N1079">
            <v>0</v>
          </cell>
          <cell r="O1079" t="str">
            <v>OOCL</v>
          </cell>
          <cell r="P1079" t="str">
            <v>14 CD combined</v>
          </cell>
          <cell r="Q1079" t="str">
            <v>storage free time 4 CD</v>
          </cell>
        </row>
        <row r="1080">
          <cell r="A1080" t="str">
            <v>STS_OOCL</v>
          </cell>
          <cell r="B1080" t="str">
            <v>AbidjanValencia40</v>
          </cell>
          <cell r="C1080" t="str">
            <v>IVC</v>
          </cell>
          <cell r="D1080" t="str">
            <v>Abidjan</v>
          </cell>
          <cell r="E1080" t="str">
            <v>Valencia</v>
          </cell>
          <cell r="F1080">
            <v>40</v>
          </cell>
          <cell r="G1080">
            <v>908</v>
          </cell>
          <cell r="H1080" t="str">
            <v>not included</v>
          </cell>
          <cell r="I1080" t="str">
            <v>EUR</v>
          </cell>
          <cell r="J1080">
            <v>0</v>
          </cell>
          <cell r="K1080">
            <v>908</v>
          </cell>
          <cell r="L1080" t="str">
            <v>9 d</v>
          </cell>
          <cell r="M1080">
            <v>45382</v>
          </cell>
          <cell r="N1080">
            <v>0</v>
          </cell>
          <cell r="O1080" t="str">
            <v>OOCL</v>
          </cell>
          <cell r="P1080" t="str">
            <v>14 CD combined</v>
          </cell>
          <cell r="Q1080" t="str">
            <v>storage free time 4 CD</v>
          </cell>
        </row>
        <row r="1081">
          <cell r="A1081" t="str">
            <v>STS_OOCL</v>
          </cell>
          <cell r="B1081" t="str">
            <v>ApapaValencia40</v>
          </cell>
          <cell r="C1081" t="str">
            <v>NIG</v>
          </cell>
          <cell r="D1081" t="str">
            <v>Apapa</v>
          </cell>
          <cell r="E1081" t="str">
            <v>Valencia</v>
          </cell>
          <cell r="F1081">
            <v>40</v>
          </cell>
          <cell r="G1081">
            <v>1156</v>
          </cell>
          <cell r="H1081" t="str">
            <v>not included</v>
          </cell>
          <cell r="I1081" t="str">
            <v>EUR</v>
          </cell>
          <cell r="J1081">
            <v>0</v>
          </cell>
          <cell r="K1081">
            <v>1156</v>
          </cell>
          <cell r="L1081" t="str">
            <v xml:space="preserve">21 </v>
          </cell>
          <cell r="M1081">
            <v>45382</v>
          </cell>
          <cell r="N1081">
            <v>0</v>
          </cell>
          <cell r="O1081" t="str">
            <v>OOCL</v>
          </cell>
          <cell r="P1081" t="str">
            <v>14 CD combined</v>
          </cell>
          <cell r="Q1081" t="str">
            <v>storage free time 4 CD</v>
          </cell>
        </row>
        <row r="1082">
          <cell r="A1082" t="str">
            <v>STS_OOCL</v>
          </cell>
          <cell r="B1082" t="str">
            <v>ApapaValencia20</v>
          </cell>
          <cell r="C1082" t="str">
            <v>NIG</v>
          </cell>
          <cell r="D1082" t="str">
            <v>Apapa</v>
          </cell>
          <cell r="E1082" t="str">
            <v>Valencia</v>
          </cell>
          <cell r="F1082">
            <v>20</v>
          </cell>
          <cell r="G1082">
            <v>1036</v>
          </cell>
          <cell r="H1082" t="str">
            <v>not included</v>
          </cell>
          <cell r="I1082" t="str">
            <v>EUR</v>
          </cell>
          <cell r="J1082">
            <v>0</v>
          </cell>
          <cell r="K1082">
            <v>1036</v>
          </cell>
          <cell r="L1082" t="str">
            <v xml:space="preserve">23 </v>
          </cell>
          <cell r="M1082">
            <v>45382</v>
          </cell>
          <cell r="N1082">
            <v>0</v>
          </cell>
          <cell r="O1082" t="str">
            <v>OOCL</v>
          </cell>
          <cell r="P1082" t="str">
            <v>14 CD combined</v>
          </cell>
          <cell r="Q1082" t="str">
            <v>storage free time 4 CD</v>
          </cell>
        </row>
        <row r="1083">
          <cell r="A1083" t="str">
            <v>STS_OOCL</v>
          </cell>
          <cell r="B1083" t="str">
            <v>TincanValencia20</v>
          </cell>
          <cell r="C1083" t="str">
            <v>NIG</v>
          </cell>
          <cell r="D1083" t="str">
            <v>Tincan</v>
          </cell>
          <cell r="E1083" t="str">
            <v>Valencia</v>
          </cell>
          <cell r="F1083">
            <v>20</v>
          </cell>
          <cell r="G1083">
            <v>696</v>
          </cell>
          <cell r="H1083" t="str">
            <v>not included</v>
          </cell>
          <cell r="I1083" t="str">
            <v>EUR</v>
          </cell>
          <cell r="J1083">
            <v>0</v>
          </cell>
          <cell r="K1083">
            <v>696</v>
          </cell>
          <cell r="L1083" t="str">
            <v xml:space="preserve">18 </v>
          </cell>
          <cell r="M1083">
            <v>45382</v>
          </cell>
          <cell r="N1083">
            <v>0</v>
          </cell>
          <cell r="O1083" t="str">
            <v>OOCL</v>
          </cell>
          <cell r="P1083" t="str">
            <v>14 CD combined</v>
          </cell>
          <cell r="Q1083" t="str">
            <v>storage free time 4 CD</v>
          </cell>
        </row>
        <row r="1084">
          <cell r="A1084" t="str">
            <v>STS_OOCL</v>
          </cell>
          <cell r="B1084" t="str">
            <v>TincanValencia40</v>
          </cell>
          <cell r="C1084" t="str">
            <v>NIG</v>
          </cell>
          <cell r="D1084" t="str">
            <v>Tincan</v>
          </cell>
          <cell r="E1084" t="str">
            <v>Valencia</v>
          </cell>
          <cell r="F1084">
            <v>40</v>
          </cell>
          <cell r="G1084">
            <v>807</v>
          </cell>
          <cell r="H1084" t="str">
            <v>not included</v>
          </cell>
          <cell r="I1084" t="str">
            <v>EUR</v>
          </cell>
          <cell r="J1084">
            <v>0</v>
          </cell>
          <cell r="K1084">
            <v>807</v>
          </cell>
          <cell r="L1084" t="str">
            <v xml:space="preserve">18 </v>
          </cell>
          <cell r="M1084">
            <v>45382</v>
          </cell>
          <cell r="N1084">
            <v>0</v>
          </cell>
          <cell r="O1084" t="str">
            <v>OOCL</v>
          </cell>
          <cell r="P1084" t="str">
            <v>14 CD combined</v>
          </cell>
          <cell r="Q1084" t="str">
            <v>storage free time 4 CD</v>
          </cell>
        </row>
        <row r="1085">
          <cell r="A1085" t="str">
            <v>STS_OOCL</v>
          </cell>
          <cell r="B1085" t="str">
            <v>AbidjanVung Tau40</v>
          </cell>
          <cell r="C1085" t="str">
            <v>IVC</v>
          </cell>
          <cell r="D1085" t="str">
            <v>Abidjan</v>
          </cell>
          <cell r="E1085" t="str">
            <v>Vung Tau</v>
          </cell>
          <cell r="F1085">
            <v>40</v>
          </cell>
          <cell r="G1085">
            <v>915</v>
          </cell>
          <cell r="H1085" t="str">
            <v>not included</v>
          </cell>
          <cell r="I1085" t="str">
            <v>USD</v>
          </cell>
          <cell r="J1085">
            <v>0</v>
          </cell>
          <cell r="K1085">
            <v>915</v>
          </cell>
          <cell r="L1085" t="str">
            <v xml:space="preserve">37 </v>
          </cell>
          <cell r="M1085">
            <v>45382</v>
          </cell>
          <cell r="N1085">
            <v>0</v>
          </cell>
          <cell r="O1085" t="str">
            <v>OOCL</v>
          </cell>
          <cell r="P1085" t="str">
            <v>5 CD</v>
          </cell>
          <cell r="Q1085" t="str">
            <v>21 CD</v>
          </cell>
        </row>
        <row r="1086">
          <cell r="A1086" t="str">
            <v>STS_OOCL</v>
          </cell>
          <cell r="B1086" t="str">
            <v>AbidjanVung Tau20</v>
          </cell>
          <cell r="C1086" t="str">
            <v>IVC</v>
          </cell>
          <cell r="D1086" t="str">
            <v>Abidjan</v>
          </cell>
          <cell r="E1086" t="str">
            <v>Vung Tau</v>
          </cell>
          <cell r="F1086">
            <v>20</v>
          </cell>
          <cell r="G1086">
            <v>865</v>
          </cell>
          <cell r="H1086" t="str">
            <v>not included</v>
          </cell>
          <cell r="I1086" t="str">
            <v>USD</v>
          </cell>
          <cell r="J1086">
            <v>0</v>
          </cell>
          <cell r="K1086">
            <v>865</v>
          </cell>
          <cell r="L1086" t="str">
            <v xml:space="preserve">37 </v>
          </cell>
          <cell r="M1086">
            <v>45382</v>
          </cell>
          <cell r="N1086">
            <v>0</v>
          </cell>
          <cell r="O1086" t="str">
            <v>OOCL</v>
          </cell>
          <cell r="P1086" t="str">
            <v>5 CD</v>
          </cell>
          <cell r="Q1086" t="str">
            <v>21 CD</v>
          </cell>
        </row>
        <row r="1087">
          <cell r="A1087" t="str">
            <v>STS_OOCL</v>
          </cell>
          <cell r="B1087" t="str">
            <v>TemaVung Tau40</v>
          </cell>
          <cell r="C1087" t="str">
            <v>GHA</v>
          </cell>
          <cell r="D1087" t="str">
            <v>Tema</v>
          </cell>
          <cell r="E1087" t="str">
            <v>Vung Tau</v>
          </cell>
          <cell r="F1087">
            <v>40</v>
          </cell>
          <cell r="G1087">
            <v>865</v>
          </cell>
          <cell r="H1087" t="str">
            <v>not included</v>
          </cell>
          <cell r="I1087" t="str">
            <v>USD</v>
          </cell>
          <cell r="J1087">
            <v>0</v>
          </cell>
          <cell r="K1087">
            <v>865</v>
          </cell>
          <cell r="L1087" t="str">
            <v xml:space="preserve">37 </v>
          </cell>
          <cell r="M1087">
            <v>45382</v>
          </cell>
          <cell r="N1087">
            <v>0</v>
          </cell>
          <cell r="O1087" t="str">
            <v>OOCL</v>
          </cell>
          <cell r="P1087" t="str">
            <v>5 CD</v>
          </cell>
          <cell r="Q1087" t="str">
            <v>21 CD</v>
          </cell>
        </row>
        <row r="1088">
          <cell r="A1088" t="str">
            <v>STS_OOCL</v>
          </cell>
          <cell r="B1088" t="str">
            <v>TemaVung Tau20</v>
          </cell>
          <cell r="C1088" t="str">
            <v>GHA</v>
          </cell>
          <cell r="D1088" t="str">
            <v>Tema</v>
          </cell>
          <cell r="E1088" t="str">
            <v>Vung Tau</v>
          </cell>
          <cell r="F1088">
            <v>20</v>
          </cell>
          <cell r="G1088">
            <v>715</v>
          </cell>
          <cell r="H1088" t="str">
            <v>not included</v>
          </cell>
          <cell r="I1088" t="str">
            <v>USD</v>
          </cell>
          <cell r="J1088">
            <v>0</v>
          </cell>
          <cell r="K1088">
            <v>715</v>
          </cell>
          <cell r="L1088" t="str">
            <v xml:space="preserve">37 </v>
          </cell>
          <cell r="M1088">
            <v>45382</v>
          </cell>
          <cell r="N1088">
            <v>0</v>
          </cell>
          <cell r="O1088" t="str">
            <v>OOCL</v>
          </cell>
          <cell r="P1088" t="str">
            <v>5 CD</v>
          </cell>
          <cell r="Q1088" t="str">
            <v>21 CD</v>
          </cell>
        </row>
        <row r="1089">
          <cell r="A1089" t="str">
            <v>STS_OOCL</v>
          </cell>
          <cell r="B1089" t="str">
            <v>ApapaVung Tau40</v>
          </cell>
          <cell r="C1089" t="str">
            <v>NIG</v>
          </cell>
          <cell r="D1089" t="str">
            <v>Apapa</v>
          </cell>
          <cell r="E1089" t="str">
            <v>Vung Tau</v>
          </cell>
          <cell r="F1089">
            <v>40</v>
          </cell>
          <cell r="G1089">
            <v>865</v>
          </cell>
          <cell r="H1089" t="str">
            <v>not included</v>
          </cell>
          <cell r="I1089" t="str">
            <v>USD</v>
          </cell>
          <cell r="J1089">
            <v>0</v>
          </cell>
          <cell r="K1089">
            <v>865</v>
          </cell>
          <cell r="L1089" t="str">
            <v xml:space="preserve">43 </v>
          </cell>
          <cell r="M1089">
            <v>45382</v>
          </cell>
          <cell r="N1089">
            <v>0</v>
          </cell>
          <cell r="O1089" t="str">
            <v>OOCL</v>
          </cell>
          <cell r="P1089" t="str">
            <v>5 CD</v>
          </cell>
          <cell r="Q1089" t="str">
            <v>21 CD</v>
          </cell>
        </row>
        <row r="1090">
          <cell r="A1090" t="str">
            <v>STS_OOCL</v>
          </cell>
          <cell r="B1090" t="str">
            <v>ApapaVung Tau20</v>
          </cell>
          <cell r="C1090" t="str">
            <v>NIG</v>
          </cell>
          <cell r="D1090" t="str">
            <v>Apapa</v>
          </cell>
          <cell r="E1090" t="str">
            <v>Vung Tau</v>
          </cell>
          <cell r="F1090">
            <v>20</v>
          </cell>
          <cell r="G1090">
            <v>765</v>
          </cell>
          <cell r="H1090" t="str">
            <v>not included</v>
          </cell>
          <cell r="I1090" t="str">
            <v>USD</v>
          </cell>
          <cell r="J1090">
            <v>0</v>
          </cell>
          <cell r="K1090">
            <v>765</v>
          </cell>
          <cell r="L1090" t="str">
            <v xml:space="preserve">43 </v>
          </cell>
          <cell r="M1090">
            <v>45382</v>
          </cell>
          <cell r="N1090">
            <v>0</v>
          </cell>
          <cell r="O1090" t="str">
            <v>OOCL</v>
          </cell>
          <cell r="P1090" t="str">
            <v>5 CD</v>
          </cell>
          <cell r="Q1090" t="str">
            <v>21 CD</v>
          </cell>
        </row>
        <row r="1091">
          <cell r="A1091" t="str">
            <v>STS_OOCL</v>
          </cell>
          <cell r="B1091" t="str">
            <v>TincanVung Tau40</v>
          </cell>
          <cell r="C1091" t="str">
            <v>NIG</v>
          </cell>
          <cell r="D1091" t="str">
            <v>Tincan</v>
          </cell>
          <cell r="E1091" t="str">
            <v>Vung Tau</v>
          </cell>
          <cell r="F1091">
            <v>40</v>
          </cell>
          <cell r="G1091">
            <v>865</v>
          </cell>
          <cell r="H1091" t="str">
            <v>not included</v>
          </cell>
          <cell r="I1091" t="str">
            <v>USD</v>
          </cell>
          <cell r="J1091">
            <v>0</v>
          </cell>
          <cell r="K1091">
            <v>865</v>
          </cell>
          <cell r="L1091" t="str">
            <v xml:space="preserve">45 </v>
          </cell>
          <cell r="M1091">
            <v>45382</v>
          </cell>
          <cell r="N1091">
            <v>0</v>
          </cell>
          <cell r="O1091" t="str">
            <v>OOCL</v>
          </cell>
          <cell r="P1091" t="str">
            <v>5 CD</v>
          </cell>
          <cell r="Q1091" t="str">
            <v>21 CD</v>
          </cell>
        </row>
        <row r="1092">
          <cell r="A1092" t="str">
            <v>STS_OOCL</v>
          </cell>
          <cell r="B1092" t="str">
            <v>TincanVung Tau20</v>
          </cell>
          <cell r="C1092" t="str">
            <v>NIG</v>
          </cell>
          <cell r="D1092" t="str">
            <v>Tincan</v>
          </cell>
          <cell r="E1092" t="str">
            <v>Vung Tau</v>
          </cell>
          <cell r="F1092">
            <v>20</v>
          </cell>
          <cell r="G1092">
            <v>765</v>
          </cell>
          <cell r="H1092" t="str">
            <v>not included</v>
          </cell>
          <cell r="I1092" t="str">
            <v>USD</v>
          </cell>
          <cell r="J1092">
            <v>0</v>
          </cell>
          <cell r="K1092">
            <v>765</v>
          </cell>
          <cell r="L1092" t="str">
            <v xml:space="preserve">45 </v>
          </cell>
          <cell r="M1092">
            <v>45382</v>
          </cell>
          <cell r="N1092">
            <v>0</v>
          </cell>
          <cell r="O1092" t="str">
            <v>OOCL</v>
          </cell>
          <cell r="P1092" t="str">
            <v>5 CD</v>
          </cell>
          <cell r="Q1092" t="str">
            <v>21 CD</v>
          </cell>
        </row>
        <row r="1093">
          <cell r="A1093" t="str">
            <v>STS_OOCL</v>
          </cell>
          <cell r="B1093" t="str">
            <v>LomeVung Tau40</v>
          </cell>
          <cell r="C1093" t="str">
            <v>TOG</v>
          </cell>
          <cell r="D1093" t="str">
            <v>Lome</v>
          </cell>
          <cell r="E1093" t="str">
            <v>Vung Tau</v>
          </cell>
          <cell r="F1093">
            <v>40</v>
          </cell>
          <cell r="G1093">
            <v>915</v>
          </cell>
          <cell r="H1093" t="str">
            <v>not included</v>
          </cell>
          <cell r="I1093" t="str">
            <v>USD</v>
          </cell>
          <cell r="J1093">
            <v>0</v>
          </cell>
          <cell r="K1093">
            <v>915</v>
          </cell>
          <cell r="L1093" t="str">
            <v xml:space="preserve">36 </v>
          </cell>
          <cell r="M1093">
            <v>45382</v>
          </cell>
          <cell r="N1093">
            <v>0</v>
          </cell>
          <cell r="O1093" t="str">
            <v>OOCL</v>
          </cell>
          <cell r="P1093" t="str">
            <v>5 CD</v>
          </cell>
          <cell r="Q1093" t="str">
            <v>21 CD</v>
          </cell>
        </row>
        <row r="1094">
          <cell r="A1094" t="str">
            <v>STS_CMA CGM</v>
          </cell>
          <cell r="B1094" t="str">
            <v>LomeBarcelona20</v>
          </cell>
          <cell r="C1094" t="str">
            <v>TOG</v>
          </cell>
          <cell r="D1094" t="str">
            <v>Lome</v>
          </cell>
          <cell r="E1094" t="str">
            <v>Barcelona</v>
          </cell>
          <cell r="F1094">
            <v>20</v>
          </cell>
          <cell r="G1094">
            <v>890</v>
          </cell>
          <cell r="H1094" t="str">
            <v>not included</v>
          </cell>
          <cell r="I1094" t="str">
            <v>EUR</v>
          </cell>
          <cell r="J1094">
            <v>0</v>
          </cell>
          <cell r="K1094">
            <v>890</v>
          </cell>
          <cell r="L1094" t="str">
            <v>33 days</v>
          </cell>
          <cell r="M1094">
            <v>45382</v>
          </cell>
          <cell r="N1094">
            <v>0</v>
          </cell>
          <cell r="O1094" t="str">
            <v>CMA CGM</v>
          </cell>
          <cell r="P1094" t="str">
            <v>14 CD combined</v>
          </cell>
          <cell r="Q1094" t="str">
            <v>storage free time 5 days</v>
          </cell>
        </row>
        <row r="1095">
          <cell r="A1095" t="str">
            <v>STS_CMA CGM</v>
          </cell>
          <cell r="B1095" t="str">
            <v>LomeBarcelona40</v>
          </cell>
          <cell r="C1095" t="str">
            <v>TOG</v>
          </cell>
          <cell r="D1095" t="str">
            <v>Lome</v>
          </cell>
          <cell r="E1095" t="str">
            <v>Barcelona</v>
          </cell>
          <cell r="F1095">
            <v>40</v>
          </cell>
          <cell r="G1095">
            <v>1215</v>
          </cell>
          <cell r="H1095" t="str">
            <v>not included</v>
          </cell>
          <cell r="I1095" t="str">
            <v>EUR</v>
          </cell>
          <cell r="J1095">
            <v>0</v>
          </cell>
          <cell r="K1095">
            <v>1215</v>
          </cell>
          <cell r="L1095" t="str">
            <v>33 days</v>
          </cell>
          <cell r="M1095">
            <v>45382</v>
          </cell>
          <cell r="N1095">
            <v>0</v>
          </cell>
          <cell r="O1095" t="str">
            <v>CMA CGM</v>
          </cell>
          <cell r="P1095" t="str">
            <v>14 CD combined</v>
          </cell>
          <cell r="Q1095" t="str">
            <v>storage free time 5 days</v>
          </cell>
        </row>
        <row r="1096">
          <cell r="A1096" t="str">
            <v>STS_CMA CGM</v>
          </cell>
          <cell r="B1096" t="str">
            <v>LomeAntwerp20</v>
          </cell>
          <cell r="C1096" t="str">
            <v>TOG</v>
          </cell>
          <cell r="D1096" t="str">
            <v>Lome</v>
          </cell>
          <cell r="E1096" t="str">
            <v>Antwerp</v>
          </cell>
          <cell r="F1096">
            <v>20</v>
          </cell>
          <cell r="G1096">
            <v>590</v>
          </cell>
          <cell r="H1096" t="str">
            <v>not included</v>
          </cell>
          <cell r="I1096" t="str">
            <v>EUR</v>
          </cell>
          <cell r="J1096">
            <v>0</v>
          </cell>
          <cell r="K1096">
            <v>590</v>
          </cell>
          <cell r="L1096" t="str">
            <v>35 days</v>
          </cell>
          <cell r="M1096">
            <v>45382</v>
          </cell>
          <cell r="N1096">
            <v>0</v>
          </cell>
          <cell r="O1096" t="str">
            <v>CMA CGM</v>
          </cell>
          <cell r="P1096" t="str">
            <v>14 CD combined</v>
          </cell>
          <cell r="Q1096" t="str">
            <v>storage free time 5 days</v>
          </cell>
        </row>
        <row r="1097">
          <cell r="A1097" t="str">
            <v>STS_CMA CGM</v>
          </cell>
          <cell r="B1097" t="str">
            <v>LomeAntwerp40</v>
          </cell>
          <cell r="C1097" t="str">
            <v>TOG</v>
          </cell>
          <cell r="D1097" t="str">
            <v>Lome</v>
          </cell>
          <cell r="E1097" t="str">
            <v>Antwerp</v>
          </cell>
          <cell r="F1097">
            <v>40</v>
          </cell>
          <cell r="G1097">
            <v>765</v>
          </cell>
          <cell r="H1097" t="str">
            <v>not included</v>
          </cell>
          <cell r="I1097" t="str">
            <v>EUR</v>
          </cell>
          <cell r="J1097">
            <v>0</v>
          </cell>
          <cell r="K1097">
            <v>765</v>
          </cell>
          <cell r="L1097" t="str">
            <v>35 days</v>
          </cell>
          <cell r="M1097">
            <v>45382</v>
          </cell>
          <cell r="N1097">
            <v>0</v>
          </cell>
          <cell r="O1097" t="str">
            <v>CMA CGM</v>
          </cell>
          <cell r="P1097" t="str">
            <v>14 CD combined</v>
          </cell>
          <cell r="Q1097" t="str">
            <v>storage free time 5 days</v>
          </cell>
        </row>
        <row r="1098">
          <cell r="A1098" t="str">
            <v>STS_CMA CGM</v>
          </cell>
          <cell r="B1098" t="str">
            <v>LomeAmsterdam20</v>
          </cell>
          <cell r="C1098" t="str">
            <v>TOG</v>
          </cell>
          <cell r="D1098" t="str">
            <v>Lome</v>
          </cell>
          <cell r="E1098" t="str">
            <v>Amsterdam</v>
          </cell>
          <cell r="F1098">
            <v>20</v>
          </cell>
          <cell r="G1098">
            <v>740</v>
          </cell>
          <cell r="H1098" t="str">
            <v>not included</v>
          </cell>
          <cell r="I1098" t="str">
            <v>EUR</v>
          </cell>
          <cell r="J1098">
            <v>0</v>
          </cell>
          <cell r="K1098">
            <v>740</v>
          </cell>
          <cell r="L1098" t="str">
            <v>35 days</v>
          </cell>
          <cell r="M1098">
            <v>45382</v>
          </cell>
          <cell r="N1098">
            <v>0</v>
          </cell>
          <cell r="O1098" t="str">
            <v>CMA CGM</v>
          </cell>
          <cell r="P1098" t="str">
            <v>14 CD Combined</v>
          </cell>
          <cell r="Q1098" t="str">
            <v>free storage period 14 CD</v>
          </cell>
        </row>
        <row r="1099">
          <cell r="A1099" t="str">
            <v>STS_CMA CGM</v>
          </cell>
          <cell r="B1099" t="str">
            <v>LomeAmsterdam40</v>
          </cell>
          <cell r="C1099" t="str">
            <v>TOG</v>
          </cell>
          <cell r="D1099" t="str">
            <v>Lome</v>
          </cell>
          <cell r="E1099" t="str">
            <v>Amsterdam</v>
          </cell>
          <cell r="F1099">
            <v>40</v>
          </cell>
          <cell r="G1099">
            <v>965</v>
          </cell>
          <cell r="H1099" t="str">
            <v>not included</v>
          </cell>
          <cell r="I1099" t="str">
            <v>EUR</v>
          </cell>
          <cell r="J1099">
            <v>0</v>
          </cell>
          <cell r="K1099">
            <v>965</v>
          </cell>
          <cell r="L1099" t="str">
            <v>36 days</v>
          </cell>
          <cell r="M1099">
            <v>45382</v>
          </cell>
          <cell r="N1099">
            <v>0</v>
          </cell>
          <cell r="O1099" t="str">
            <v>CMA CGM</v>
          </cell>
          <cell r="P1099" t="str">
            <v>14 CD Combined</v>
          </cell>
          <cell r="Q1099" t="str">
            <v>free storage period 14 CD</v>
          </cell>
        </row>
        <row r="1100">
          <cell r="A1100" t="str">
            <v>STS_Maersk</v>
          </cell>
          <cell r="B1100" t="str">
            <v>LomeAmsterdam40</v>
          </cell>
          <cell r="C1100" t="str">
            <v>TOG</v>
          </cell>
          <cell r="D1100" t="str">
            <v>Lome</v>
          </cell>
          <cell r="E1100" t="str">
            <v>Amsterdam</v>
          </cell>
          <cell r="F1100">
            <v>40</v>
          </cell>
          <cell r="G1100">
            <v>1074</v>
          </cell>
          <cell r="H1100" t="str">
            <v>not included</v>
          </cell>
          <cell r="I1100" t="str">
            <v>EUR</v>
          </cell>
          <cell r="J1100">
            <v>0</v>
          </cell>
          <cell r="K1100">
            <v>1074</v>
          </cell>
          <cell r="L1100" t="str">
            <v>30 days</v>
          </cell>
          <cell r="M1100">
            <v>45382</v>
          </cell>
          <cell r="N1100">
            <v>0</v>
          </cell>
          <cell r="O1100" t="str">
            <v>Maersk</v>
          </cell>
          <cell r="P1100" t="str">
            <v xml:space="preserve">4 CD </v>
          </cell>
          <cell r="Q1100" t="str">
            <v>10 CD</v>
          </cell>
        </row>
        <row r="1101">
          <cell r="A1101" t="str">
            <v>STS_Grimaldi</v>
          </cell>
          <cell r="B1101" t="str">
            <v>LomeAmsterdam20</v>
          </cell>
          <cell r="C1101" t="str">
            <v>TOG</v>
          </cell>
          <cell r="D1101" t="str">
            <v>Lome</v>
          </cell>
          <cell r="E1101" t="str">
            <v>Amsterdam</v>
          </cell>
          <cell r="F1101">
            <v>20</v>
          </cell>
          <cell r="G1101">
            <v>850</v>
          </cell>
          <cell r="H1101">
            <v>300</v>
          </cell>
          <cell r="I1101" t="str">
            <v>EUR</v>
          </cell>
          <cell r="J1101">
            <v>0</v>
          </cell>
          <cell r="K1101">
            <v>1150</v>
          </cell>
          <cell r="L1101" t="str">
            <v>8 days</v>
          </cell>
          <cell r="M1101">
            <v>45382</v>
          </cell>
          <cell r="N1101">
            <v>1</v>
          </cell>
          <cell r="O1101" t="str">
            <v>Grimaldi</v>
          </cell>
          <cell r="P1101" t="str">
            <v>21 CD combined</v>
          </cell>
          <cell r="Q1101" t="str">
            <v>free storage 14 CD</v>
          </cell>
        </row>
        <row r="1102">
          <cell r="A1102" t="str">
            <v>STS_Grimaldi</v>
          </cell>
          <cell r="B1102" t="str">
            <v>LomeAmsterdam40</v>
          </cell>
          <cell r="C1102" t="str">
            <v>TOG</v>
          </cell>
          <cell r="D1102" t="str">
            <v>Lome</v>
          </cell>
          <cell r="E1102" t="str">
            <v>Amsterdam</v>
          </cell>
          <cell r="F1102">
            <v>40</v>
          </cell>
          <cell r="G1102">
            <v>1235</v>
          </cell>
          <cell r="H1102">
            <v>135</v>
          </cell>
          <cell r="I1102" t="str">
            <v>EUR</v>
          </cell>
          <cell r="J1102">
            <v>0</v>
          </cell>
          <cell r="K1102">
            <v>1370</v>
          </cell>
          <cell r="L1102" t="str">
            <v>8 days</v>
          </cell>
          <cell r="M1102">
            <v>45382</v>
          </cell>
          <cell r="N1102">
            <v>1</v>
          </cell>
          <cell r="O1102" t="str">
            <v>Grimaldi</v>
          </cell>
          <cell r="P1102" t="str">
            <v>21 CD combined</v>
          </cell>
          <cell r="Q1102" t="str">
            <v>free storage 14 CD</v>
          </cell>
        </row>
        <row r="1103">
          <cell r="A1103" t="str">
            <v>STS_Grimaldi</v>
          </cell>
          <cell r="B1103" t="str">
            <v>LomeAntwerp20</v>
          </cell>
          <cell r="C1103" t="str">
            <v>TOG</v>
          </cell>
          <cell r="D1103" t="str">
            <v>Lome</v>
          </cell>
          <cell r="E1103" t="str">
            <v>Antwerp</v>
          </cell>
          <cell r="F1103">
            <v>20</v>
          </cell>
          <cell r="G1103">
            <v>885</v>
          </cell>
          <cell r="H1103" t="str">
            <v>not included</v>
          </cell>
          <cell r="I1103" t="str">
            <v>EUR</v>
          </cell>
          <cell r="J1103">
            <v>0</v>
          </cell>
          <cell r="K1103">
            <v>885</v>
          </cell>
          <cell r="L1103" t="str">
            <v>14 days</v>
          </cell>
          <cell r="M1103">
            <v>45382</v>
          </cell>
          <cell r="N1103">
            <v>0</v>
          </cell>
          <cell r="O1103" t="str">
            <v>Grimaldi</v>
          </cell>
          <cell r="P1103" t="str">
            <v>21 CD combined</v>
          </cell>
          <cell r="Q1103" t="str">
            <v>10 CD free storage</v>
          </cell>
        </row>
        <row r="1104">
          <cell r="A1104" t="str">
            <v>STS_Grimaldi</v>
          </cell>
          <cell r="B1104" t="str">
            <v>LomeAntwerp40</v>
          </cell>
          <cell r="C1104" t="str">
            <v>TOG</v>
          </cell>
          <cell r="D1104" t="str">
            <v>Lome</v>
          </cell>
          <cell r="E1104" t="str">
            <v>Antwerp</v>
          </cell>
          <cell r="F1104">
            <v>40</v>
          </cell>
          <cell r="G1104">
            <v>1235</v>
          </cell>
          <cell r="H1104" t="str">
            <v>not included</v>
          </cell>
          <cell r="I1104" t="str">
            <v>EUR</v>
          </cell>
          <cell r="J1104">
            <v>0</v>
          </cell>
          <cell r="K1104">
            <v>1235</v>
          </cell>
          <cell r="L1104" t="str">
            <v>14 days</v>
          </cell>
          <cell r="M1104">
            <v>45382</v>
          </cell>
          <cell r="N1104">
            <v>0</v>
          </cell>
          <cell r="O1104" t="str">
            <v>Grimaldi</v>
          </cell>
          <cell r="P1104" t="str">
            <v>21 CD combined</v>
          </cell>
          <cell r="Q1104" t="str">
            <v>10 CD free storage</v>
          </cell>
        </row>
        <row r="1105">
          <cell r="A1105" t="str">
            <v>STS_Grimaldi</v>
          </cell>
          <cell r="B1105" t="str">
            <v>LomeBarcelona20</v>
          </cell>
          <cell r="C1105" t="str">
            <v>TOG</v>
          </cell>
          <cell r="D1105" t="str">
            <v>Lome</v>
          </cell>
          <cell r="E1105" t="str">
            <v>Barcelona</v>
          </cell>
          <cell r="F1105">
            <v>20</v>
          </cell>
          <cell r="G1105">
            <v>985</v>
          </cell>
          <cell r="H1105" t="str">
            <v>not included</v>
          </cell>
          <cell r="I1105" t="str">
            <v>EUR</v>
          </cell>
          <cell r="J1105">
            <v>0</v>
          </cell>
          <cell r="K1105">
            <v>985</v>
          </cell>
          <cell r="L1105" t="str">
            <v>21 days</v>
          </cell>
          <cell r="M1105">
            <v>45382</v>
          </cell>
          <cell r="N1105">
            <v>0</v>
          </cell>
          <cell r="O1105" t="str">
            <v>Grimaldi</v>
          </cell>
          <cell r="P1105" t="str">
            <v>21 CD combined</v>
          </cell>
          <cell r="Q1105"/>
        </row>
        <row r="1106">
          <cell r="A1106" t="str">
            <v>STS_Grimaldi</v>
          </cell>
          <cell r="B1106" t="str">
            <v>LomeBarcelona40</v>
          </cell>
          <cell r="C1106" t="str">
            <v>TOG</v>
          </cell>
          <cell r="D1106" t="str">
            <v>Lome</v>
          </cell>
          <cell r="E1106" t="str">
            <v>Barcelona</v>
          </cell>
          <cell r="F1106">
            <v>40</v>
          </cell>
          <cell r="G1106">
            <v>1335</v>
          </cell>
          <cell r="H1106" t="str">
            <v>not included</v>
          </cell>
          <cell r="I1106" t="str">
            <v>EUR</v>
          </cell>
          <cell r="J1106">
            <v>0</v>
          </cell>
          <cell r="K1106">
            <v>1335</v>
          </cell>
          <cell r="L1106" t="str">
            <v>21 days</v>
          </cell>
          <cell r="M1106">
            <v>45382</v>
          </cell>
          <cell r="N1106">
            <v>0</v>
          </cell>
          <cell r="O1106" t="str">
            <v>Grimaldi</v>
          </cell>
          <cell r="P1106" t="str">
            <v>21 CD combined</v>
          </cell>
          <cell r="Q1106"/>
        </row>
        <row r="1107">
          <cell r="A1107" t="str">
            <v>STS_Grimaldi</v>
          </cell>
          <cell r="B1107" t="str">
            <v>LomeHamburg20</v>
          </cell>
          <cell r="C1107" t="str">
            <v>TOG</v>
          </cell>
          <cell r="D1107" t="str">
            <v>Lome</v>
          </cell>
          <cell r="E1107" t="str">
            <v>Hamburg</v>
          </cell>
          <cell r="F1107">
            <v>20</v>
          </cell>
          <cell r="G1107">
            <v>850</v>
          </cell>
          <cell r="H1107">
            <v>135</v>
          </cell>
          <cell r="I1107" t="str">
            <v>EUR</v>
          </cell>
          <cell r="J1107">
            <v>0</v>
          </cell>
          <cell r="K1107">
            <v>985</v>
          </cell>
          <cell r="L1107" t="str">
            <v>9 days</v>
          </cell>
          <cell r="M1107">
            <v>45382</v>
          </cell>
          <cell r="N1107">
            <v>1</v>
          </cell>
          <cell r="O1107" t="str">
            <v>Grimaldi</v>
          </cell>
          <cell r="P1107" t="str">
            <v>21 CD combined</v>
          </cell>
          <cell r="Q1107" t="str">
            <v>3 CD free storage</v>
          </cell>
        </row>
        <row r="1108">
          <cell r="A1108" t="str">
            <v>STS_Grimaldi</v>
          </cell>
          <cell r="B1108" t="str">
            <v>LomeHamburg40</v>
          </cell>
          <cell r="C1108" t="str">
            <v>TOG</v>
          </cell>
          <cell r="D1108" t="str">
            <v>Lome</v>
          </cell>
          <cell r="E1108" t="str">
            <v>Hamburg</v>
          </cell>
          <cell r="F1108">
            <v>40</v>
          </cell>
          <cell r="G1108">
            <v>1235</v>
          </cell>
          <cell r="H1108" t="str">
            <v>not included</v>
          </cell>
          <cell r="I1108" t="str">
            <v>EUR</v>
          </cell>
          <cell r="J1108">
            <v>0</v>
          </cell>
          <cell r="K1108">
            <v>1235</v>
          </cell>
          <cell r="L1108" t="str">
            <v>9 days</v>
          </cell>
          <cell r="M1108">
            <v>45382</v>
          </cell>
          <cell r="N1108">
            <v>0</v>
          </cell>
          <cell r="O1108" t="str">
            <v>Grimaldi</v>
          </cell>
          <cell r="P1108" t="str">
            <v>21 CD combined</v>
          </cell>
          <cell r="Q1108" t="str">
            <v>3 CD free storage</v>
          </cell>
        </row>
        <row r="1109">
          <cell r="A1109" t="str">
            <v>STS_Grimaldi</v>
          </cell>
          <cell r="B1109" t="str">
            <v>LomeValencia20</v>
          </cell>
          <cell r="C1109" t="str">
            <v>TOG</v>
          </cell>
          <cell r="D1109" t="str">
            <v>Lome</v>
          </cell>
          <cell r="E1109" t="str">
            <v>Valencia</v>
          </cell>
          <cell r="F1109">
            <v>20</v>
          </cell>
          <cell r="G1109">
            <v>850</v>
          </cell>
          <cell r="H1109">
            <v>135</v>
          </cell>
          <cell r="I1109" t="str">
            <v>EUR</v>
          </cell>
          <cell r="J1109">
            <v>0</v>
          </cell>
          <cell r="K1109">
            <v>985</v>
          </cell>
          <cell r="L1109" t="str">
            <v>25 days</v>
          </cell>
          <cell r="M1109">
            <v>45382</v>
          </cell>
          <cell r="N1109">
            <v>1</v>
          </cell>
          <cell r="O1109" t="str">
            <v>Grimaldi</v>
          </cell>
          <cell r="P1109" t="str">
            <v>21 CD combined</v>
          </cell>
          <cell r="Q1109"/>
        </row>
        <row r="1110">
          <cell r="A1110" t="str">
            <v>STS_Grimaldi</v>
          </cell>
          <cell r="B1110" t="str">
            <v>LomeValencia40</v>
          </cell>
          <cell r="C1110" t="str">
            <v>TOG</v>
          </cell>
          <cell r="D1110" t="str">
            <v>Lome</v>
          </cell>
          <cell r="E1110" t="str">
            <v>Valencia</v>
          </cell>
          <cell r="F1110">
            <v>40</v>
          </cell>
          <cell r="G1110">
            <v>1235</v>
          </cell>
          <cell r="H1110" t="str">
            <v>not included</v>
          </cell>
          <cell r="I1110" t="str">
            <v>EUR</v>
          </cell>
          <cell r="J1110">
            <v>0</v>
          </cell>
          <cell r="K1110">
            <v>1235</v>
          </cell>
          <cell r="L1110" t="str">
            <v>25 days</v>
          </cell>
          <cell r="M1110">
            <v>45382</v>
          </cell>
          <cell r="N1110">
            <v>0</v>
          </cell>
          <cell r="O1110" t="str">
            <v>Grimaldi</v>
          </cell>
          <cell r="P1110" t="str">
            <v>21 CD combined</v>
          </cell>
          <cell r="Q1110"/>
        </row>
        <row r="1111">
          <cell r="A1111" t="str">
            <v>STS_CMA CGM</v>
          </cell>
          <cell r="B1111" t="str">
            <v>LomeValencia20</v>
          </cell>
          <cell r="C1111" t="str">
            <v>TOG</v>
          </cell>
          <cell r="D1111" t="str">
            <v>Lome</v>
          </cell>
          <cell r="E1111" t="str">
            <v>Valencia</v>
          </cell>
          <cell r="F1111">
            <v>20</v>
          </cell>
          <cell r="G1111">
            <v>740</v>
          </cell>
          <cell r="H1111" t="str">
            <v>not included</v>
          </cell>
          <cell r="I1111" t="str">
            <v>EUR</v>
          </cell>
          <cell r="J1111">
            <v>0</v>
          </cell>
          <cell r="K1111">
            <v>740</v>
          </cell>
          <cell r="L1111" t="str">
            <v>26 days</v>
          </cell>
          <cell r="M1111">
            <v>45382</v>
          </cell>
          <cell r="N1111">
            <v>0</v>
          </cell>
          <cell r="O1111" t="str">
            <v>CMA CGM</v>
          </cell>
          <cell r="P1111" t="str">
            <v>14 CD Combined</v>
          </cell>
          <cell r="Q1111" t="str">
            <v>storage free time 5 days</v>
          </cell>
        </row>
        <row r="1112">
          <cell r="A1112" t="str">
            <v>STS_CMA CGM</v>
          </cell>
          <cell r="B1112" t="str">
            <v>LomeValencia40</v>
          </cell>
          <cell r="C1112" t="str">
            <v>TOG</v>
          </cell>
          <cell r="D1112" t="str">
            <v>Lome</v>
          </cell>
          <cell r="E1112" t="str">
            <v>Valencia</v>
          </cell>
          <cell r="F1112">
            <v>40</v>
          </cell>
          <cell r="G1112">
            <v>1015</v>
          </cell>
          <cell r="H1112" t="str">
            <v>not included</v>
          </cell>
          <cell r="I1112" t="str">
            <v>EUR</v>
          </cell>
          <cell r="J1112">
            <v>0</v>
          </cell>
          <cell r="K1112">
            <v>1015</v>
          </cell>
          <cell r="L1112" t="str">
            <v>26 days</v>
          </cell>
          <cell r="M1112">
            <v>45382</v>
          </cell>
          <cell r="N1112">
            <v>0</v>
          </cell>
          <cell r="O1112" t="str">
            <v>CMA CGM</v>
          </cell>
          <cell r="P1112" t="str">
            <v>14 CD Combined</v>
          </cell>
          <cell r="Q1112" t="str">
            <v>storage free time 5 days</v>
          </cell>
        </row>
        <row r="1113">
          <cell r="A1113" t="str">
            <v>STS_MSC</v>
          </cell>
          <cell r="B1113" t="str">
            <v>LomeAmsterdam20</v>
          </cell>
          <cell r="C1113" t="str">
            <v>TOG</v>
          </cell>
          <cell r="D1113" t="str">
            <v>Lome</v>
          </cell>
          <cell r="E1113" t="str">
            <v>Amsterdam</v>
          </cell>
          <cell r="F1113">
            <v>20</v>
          </cell>
          <cell r="G1113">
            <v>549</v>
          </cell>
          <cell r="H1113" t="str">
            <v>not included</v>
          </cell>
          <cell r="I1113" t="str">
            <v>EUR</v>
          </cell>
          <cell r="J1113">
            <v>0</v>
          </cell>
          <cell r="K1113">
            <v>549</v>
          </cell>
          <cell r="L1113" t="str">
            <v>20 days</v>
          </cell>
          <cell r="M1113">
            <v>45382</v>
          </cell>
          <cell r="N1113">
            <v>0</v>
          </cell>
          <cell r="O1113" t="str">
            <v>MSC</v>
          </cell>
          <cell r="P1113" t="str">
            <v>14 CD combined</v>
          </cell>
          <cell r="Q1113" t="str">
            <v>14 CD free storage</v>
          </cell>
        </row>
        <row r="1114">
          <cell r="A1114" t="str">
            <v>STS_MSC</v>
          </cell>
          <cell r="B1114" t="str">
            <v>LomeAmsterdam40</v>
          </cell>
          <cell r="C1114" t="str">
            <v>TOG</v>
          </cell>
          <cell r="D1114" t="str">
            <v>Lome</v>
          </cell>
          <cell r="E1114" t="str">
            <v>Amsterdam</v>
          </cell>
          <cell r="F1114">
            <v>40</v>
          </cell>
          <cell r="G1114">
            <v>803</v>
          </cell>
          <cell r="H1114" t="str">
            <v>not included</v>
          </cell>
          <cell r="I1114" t="str">
            <v>EUR</v>
          </cell>
          <cell r="J1114">
            <v>0</v>
          </cell>
          <cell r="K1114">
            <v>803</v>
          </cell>
          <cell r="L1114" t="str">
            <v>20 days</v>
          </cell>
          <cell r="M1114">
            <v>45382</v>
          </cell>
          <cell r="N1114">
            <v>0</v>
          </cell>
          <cell r="O1114" t="str">
            <v>MSC</v>
          </cell>
          <cell r="P1114" t="str">
            <v>14 CD combined</v>
          </cell>
          <cell r="Q1114" t="str">
            <v>14 CD free storage</v>
          </cell>
        </row>
        <row r="1115">
          <cell r="A1115" t="str">
            <v>STS_MSC</v>
          </cell>
          <cell r="B1115" t="str">
            <v>LomeAntwerp20</v>
          </cell>
          <cell r="C1115" t="str">
            <v>TOG</v>
          </cell>
          <cell r="D1115" t="str">
            <v>Lome</v>
          </cell>
          <cell r="E1115" t="str">
            <v>Antwerp</v>
          </cell>
          <cell r="F1115">
            <v>20</v>
          </cell>
          <cell r="G1115">
            <v>520</v>
          </cell>
          <cell r="H1115" t="str">
            <v>not included</v>
          </cell>
          <cell r="I1115" t="str">
            <v>EUR</v>
          </cell>
          <cell r="J1115">
            <v>0</v>
          </cell>
          <cell r="K1115">
            <v>520</v>
          </cell>
          <cell r="L1115"/>
          <cell r="M1115">
            <v>45382</v>
          </cell>
          <cell r="N1115">
            <v>0</v>
          </cell>
          <cell r="O1115" t="str">
            <v>MSC</v>
          </cell>
          <cell r="P1115" t="str">
            <v>14 CD combined</v>
          </cell>
          <cell r="Q1115" t="str">
            <v>7 CD free storage</v>
          </cell>
        </row>
        <row r="1116">
          <cell r="A1116" t="str">
            <v>STS_MSC</v>
          </cell>
          <cell r="B1116" t="str">
            <v>LomeAntwerp40</v>
          </cell>
          <cell r="C1116" t="str">
            <v>TOG</v>
          </cell>
          <cell r="D1116" t="str">
            <v>Lome</v>
          </cell>
          <cell r="E1116" t="str">
            <v>Antwerp</v>
          </cell>
          <cell r="F1116">
            <v>40</v>
          </cell>
          <cell r="G1116">
            <v>870</v>
          </cell>
          <cell r="H1116" t="str">
            <v>not included</v>
          </cell>
          <cell r="I1116" t="str">
            <v>EUR</v>
          </cell>
          <cell r="J1116">
            <v>0</v>
          </cell>
          <cell r="K1116">
            <v>870</v>
          </cell>
          <cell r="L1116"/>
          <cell r="M1116">
            <v>45382</v>
          </cell>
          <cell r="N1116">
            <v>0</v>
          </cell>
          <cell r="O1116" t="str">
            <v>MSC</v>
          </cell>
          <cell r="P1116" t="str">
            <v>14 CD combined</v>
          </cell>
          <cell r="Q1116" t="str">
            <v>7 CD free storage</v>
          </cell>
        </row>
        <row r="1117">
          <cell r="A1117" t="str">
            <v>STS_MSC</v>
          </cell>
          <cell r="B1117" t="str">
            <v>LomeBarcelona20</v>
          </cell>
          <cell r="C1117" t="str">
            <v>TOG</v>
          </cell>
          <cell r="D1117" t="str">
            <v>Lome</v>
          </cell>
          <cell r="E1117" t="str">
            <v>Barcelona</v>
          </cell>
          <cell r="F1117">
            <v>20</v>
          </cell>
          <cell r="G1117">
            <v>605</v>
          </cell>
          <cell r="H1117" t="str">
            <v>not included</v>
          </cell>
          <cell r="I1117" t="str">
            <v>EUR</v>
          </cell>
          <cell r="J1117">
            <v>0</v>
          </cell>
          <cell r="K1117">
            <v>605</v>
          </cell>
          <cell r="L1117" t="str">
            <v>25 days</v>
          </cell>
          <cell r="M1117">
            <v>45382</v>
          </cell>
          <cell r="N1117">
            <v>0</v>
          </cell>
          <cell r="O1117" t="str">
            <v>MSC</v>
          </cell>
          <cell r="P1117" t="str">
            <v>14 CD combined</v>
          </cell>
          <cell r="Q1117"/>
        </row>
        <row r="1118">
          <cell r="A1118" t="str">
            <v>STS_MSC</v>
          </cell>
          <cell r="B1118" t="str">
            <v>LomeBarcelona40</v>
          </cell>
          <cell r="C1118" t="str">
            <v>TOG</v>
          </cell>
          <cell r="D1118" t="str">
            <v>Lome</v>
          </cell>
          <cell r="E1118" t="str">
            <v>Barcelona</v>
          </cell>
          <cell r="F1118">
            <v>40</v>
          </cell>
          <cell r="G1118">
            <v>922</v>
          </cell>
          <cell r="H1118" t="str">
            <v>not included</v>
          </cell>
          <cell r="I1118" t="str">
            <v>EUR</v>
          </cell>
          <cell r="J1118">
            <v>0</v>
          </cell>
          <cell r="K1118">
            <v>922</v>
          </cell>
          <cell r="L1118" t="str">
            <v>25 days</v>
          </cell>
          <cell r="M1118">
            <v>45382</v>
          </cell>
          <cell r="N1118">
            <v>0</v>
          </cell>
          <cell r="O1118" t="str">
            <v>MSC</v>
          </cell>
          <cell r="P1118" t="str">
            <v>14 CD combined</v>
          </cell>
          <cell r="Q1118"/>
        </row>
        <row r="1119">
          <cell r="A1119" t="str">
            <v>STS_MSC</v>
          </cell>
          <cell r="B1119" t="str">
            <v>LomeHamburg20</v>
          </cell>
          <cell r="C1119" t="str">
            <v>TOG</v>
          </cell>
          <cell r="D1119" t="str">
            <v>Lome</v>
          </cell>
          <cell r="E1119" t="str">
            <v>Hamburg</v>
          </cell>
          <cell r="F1119">
            <v>20</v>
          </cell>
          <cell r="G1119">
            <v>619</v>
          </cell>
          <cell r="H1119" t="str">
            <v>not included</v>
          </cell>
          <cell r="I1119" t="str">
            <v>EUR</v>
          </cell>
          <cell r="J1119">
            <v>0</v>
          </cell>
          <cell r="K1119">
            <v>619</v>
          </cell>
          <cell r="L1119" t="str">
            <v>22 days</v>
          </cell>
          <cell r="M1119">
            <v>45382</v>
          </cell>
          <cell r="N1119">
            <v>0</v>
          </cell>
          <cell r="O1119" t="str">
            <v>MSC</v>
          </cell>
          <cell r="P1119" t="str">
            <v>14 CD combined</v>
          </cell>
          <cell r="Q1119" t="str">
            <v>see remark</v>
          </cell>
        </row>
        <row r="1120">
          <cell r="A1120" t="str">
            <v>STS_MSC</v>
          </cell>
          <cell r="B1120" t="str">
            <v>LomeHamburg40</v>
          </cell>
          <cell r="C1120" t="str">
            <v>TOG</v>
          </cell>
          <cell r="D1120" t="str">
            <v>Lome</v>
          </cell>
          <cell r="E1120" t="str">
            <v>Hamburg</v>
          </cell>
          <cell r="F1120">
            <v>40</v>
          </cell>
          <cell r="G1120">
            <v>870</v>
          </cell>
          <cell r="H1120" t="str">
            <v>not included</v>
          </cell>
          <cell r="I1120" t="str">
            <v>EUR</v>
          </cell>
          <cell r="J1120">
            <v>0</v>
          </cell>
          <cell r="K1120">
            <v>870</v>
          </cell>
          <cell r="L1120" t="str">
            <v>22 days</v>
          </cell>
          <cell r="M1120">
            <v>45382</v>
          </cell>
          <cell r="N1120">
            <v>0</v>
          </cell>
          <cell r="O1120" t="str">
            <v>MSC</v>
          </cell>
          <cell r="P1120" t="str">
            <v>14 CD combined</v>
          </cell>
          <cell r="Q1120" t="str">
            <v>see remark</v>
          </cell>
        </row>
        <row r="1121">
          <cell r="A1121" t="str">
            <v>STS_MSC</v>
          </cell>
          <cell r="B1121" t="str">
            <v>LomeValencia20</v>
          </cell>
          <cell r="C1121" t="str">
            <v>TOG</v>
          </cell>
          <cell r="D1121" t="str">
            <v>Lome</v>
          </cell>
          <cell r="E1121" t="str">
            <v>Valencia</v>
          </cell>
          <cell r="F1121">
            <v>20</v>
          </cell>
          <cell r="G1121">
            <v>605</v>
          </cell>
          <cell r="H1121" t="str">
            <v>not included</v>
          </cell>
          <cell r="I1121" t="str">
            <v>EUR</v>
          </cell>
          <cell r="J1121">
            <v>0</v>
          </cell>
          <cell r="K1121">
            <v>605</v>
          </cell>
          <cell r="L1121" t="str">
            <v>25 days</v>
          </cell>
          <cell r="M1121">
            <v>45382</v>
          </cell>
          <cell r="N1121">
            <v>0</v>
          </cell>
          <cell r="O1121" t="str">
            <v>MSC</v>
          </cell>
          <cell r="P1121" t="str">
            <v>14 CD combined</v>
          </cell>
          <cell r="Q1121"/>
        </row>
        <row r="1122">
          <cell r="A1122" t="str">
            <v>STS_MSC</v>
          </cell>
          <cell r="B1122" t="str">
            <v>LomeValencia40</v>
          </cell>
          <cell r="C1122" t="str">
            <v>TOG</v>
          </cell>
          <cell r="D1122" t="str">
            <v>Lome</v>
          </cell>
          <cell r="E1122" t="str">
            <v>Valencia</v>
          </cell>
          <cell r="F1122">
            <v>40</v>
          </cell>
          <cell r="G1122">
            <v>922</v>
          </cell>
          <cell r="H1122" t="str">
            <v>not included</v>
          </cell>
          <cell r="I1122" t="str">
            <v>EUR</v>
          </cell>
          <cell r="J1122">
            <v>0</v>
          </cell>
          <cell r="K1122">
            <v>922</v>
          </cell>
          <cell r="L1122" t="str">
            <v>25 days</v>
          </cell>
          <cell r="M1122">
            <v>45382</v>
          </cell>
          <cell r="N1122">
            <v>0</v>
          </cell>
          <cell r="O1122" t="str">
            <v>MSC</v>
          </cell>
          <cell r="P1122" t="str">
            <v>14 CD combined</v>
          </cell>
          <cell r="Q1122"/>
        </row>
        <row r="1123">
          <cell r="A1123" t="str">
            <v>STS_Maersk</v>
          </cell>
          <cell r="B1123" t="str">
            <v>LomeAmsterdam40</v>
          </cell>
          <cell r="C1123" t="str">
            <v>TOG</v>
          </cell>
          <cell r="D1123" t="str">
            <v>Lome</v>
          </cell>
          <cell r="E1123" t="str">
            <v>Amsterdam</v>
          </cell>
          <cell r="F1123">
            <v>40</v>
          </cell>
          <cell r="G1123">
            <v>1097</v>
          </cell>
          <cell r="H1123" t="str">
            <v>not included</v>
          </cell>
          <cell r="I1123" t="str">
            <v>EUR</v>
          </cell>
          <cell r="J1123">
            <v>0</v>
          </cell>
          <cell r="K1123">
            <v>1097</v>
          </cell>
          <cell r="L1123" t="str">
            <v>21 days</v>
          </cell>
          <cell r="M1123">
            <v>45382</v>
          </cell>
          <cell r="N1123">
            <v>0</v>
          </cell>
          <cell r="O1123" t="str">
            <v>Maersk</v>
          </cell>
          <cell r="P1123" t="str">
            <v xml:space="preserve">4 CD </v>
          </cell>
          <cell r="Q1123" t="str">
            <v>10 CD</v>
          </cell>
        </row>
        <row r="1124">
          <cell r="A1124" t="str">
            <v>STS_Maersk</v>
          </cell>
          <cell r="B1124" t="str">
            <v>LomeAmsterdam20</v>
          </cell>
          <cell r="C1124" t="str">
            <v>TOG</v>
          </cell>
          <cell r="D1124" t="str">
            <v>Lome</v>
          </cell>
          <cell r="E1124" t="str">
            <v>Amsterdam</v>
          </cell>
          <cell r="F1124">
            <v>20</v>
          </cell>
          <cell r="G1124">
            <v>627</v>
          </cell>
          <cell r="H1124" t="str">
            <v>not included</v>
          </cell>
          <cell r="I1124" t="str">
            <v>EUR</v>
          </cell>
          <cell r="J1124">
            <v>0</v>
          </cell>
          <cell r="K1124">
            <v>627</v>
          </cell>
          <cell r="L1124" t="str">
            <v>21 days</v>
          </cell>
          <cell r="M1124">
            <v>45382</v>
          </cell>
          <cell r="N1124">
            <v>0</v>
          </cell>
          <cell r="O1124" t="str">
            <v>Maersk</v>
          </cell>
          <cell r="P1124" t="str">
            <v xml:space="preserve">4 CD </v>
          </cell>
          <cell r="Q1124" t="str">
            <v>10 CD</v>
          </cell>
        </row>
        <row r="1125">
          <cell r="A1125" t="str">
            <v>STS_Maersk</v>
          </cell>
          <cell r="B1125" t="str">
            <v>LomeBatam40</v>
          </cell>
          <cell r="C1125" t="str">
            <v>TOG</v>
          </cell>
          <cell r="D1125" t="str">
            <v>Lome</v>
          </cell>
          <cell r="E1125" t="str">
            <v>Batam</v>
          </cell>
          <cell r="F1125">
            <v>40</v>
          </cell>
          <cell r="G1125">
            <v>1367</v>
          </cell>
          <cell r="H1125" t="str">
            <v>not included</v>
          </cell>
          <cell r="I1125" t="str">
            <v>USD</v>
          </cell>
          <cell r="J1125">
            <v>0</v>
          </cell>
          <cell r="K1125">
            <v>1367</v>
          </cell>
          <cell r="L1125" t="str">
            <v>46 days</v>
          </cell>
          <cell r="M1125">
            <v>45382</v>
          </cell>
          <cell r="N1125">
            <v>0</v>
          </cell>
          <cell r="O1125" t="str">
            <v>Maersk</v>
          </cell>
          <cell r="P1125" t="str">
            <v>21 CD combined</v>
          </cell>
          <cell r="Q1125" t="str">
            <v>subject to port storage</v>
          </cell>
        </row>
        <row r="1126">
          <cell r="A1126" t="str">
            <v>STS_Maersk</v>
          </cell>
          <cell r="B1126" t="str">
            <v>LomeAntwerp20</v>
          </cell>
          <cell r="C1126" t="str">
            <v>TOG</v>
          </cell>
          <cell r="D1126" t="str">
            <v>Lome</v>
          </cell>
          <cell r="E1126" t="str">
            <v>Antwerp</v>
          </cell>
          <cell r="F1126">
            <v>20</v>
          </cell>
          <cell r="G1126">
            <v>667</v>
          </cell>
          <cell r="H1126" t="str">
            <v>not included</v>
          </cell>
          <cell r="I1126" t="str">
            <v>EUR</v>
          </cell>
          <cell r="J1126">
            <v>0</v>
          </cell>
          <cell r="K1126">
            <v>667</v>
          </cell>
          <cell r="L1126" t="str">
            <v>25 days</v>
          </cell>
          <cell r="M1126">
            <v>45382</v>
          </cell>
          <cell r="N1126">
            <v>0</v>
          </cell>
          <cell r="O1126" t="str">
            <v>Maersk</v>
          </cell>
          <cell r="P1126" t="str">
            <v>5 CD</v>
          </cell>
          <cell r="Q1126" t="str">
            <v>10 CD</v>
          </cell>
        </row>
        <row r="1127">
          <cell r="A1127" t="str">
            <v>STS_Maersk</v>
          </cell>
          <cell r="B1127" t="str">
            <v>LomeAntwerp40</v>
          </cell>
          <cell r="C1127" t="str">
            <v>TOG</v>
          </cell>
          <cell r="D1127" t="str">
            <v>Lome</v>
          </cell>
          <cell r="E1127" t="str">
            <v>Antwerp</v>
          </cell>
          <cell r="F1127">
            <v>40</v>
          </cell>
          <cell r="G1127">
            <v>937</v>
          </cell>
          <cell r="H1127" t="str">
            <v>not included</v>
          </cell>
          <cell r="I1127" t="str">
            <v>EUR</v>
          </cell>
          <cell r="J1127">
            <v>0</v>
          </cell>
          <cell r="K1127">
            <v>937</v>
          </cell>
          <cell r="L1127" t="str">
            <v>25 days</v>
          </cell>
          <cell r="M1127">
            <v>45382</v>
          </cell>
          <cell r="N1127">
            <v>0</v>
          </cell>
          <cell r="O1127" t="str">
            <v>Maersk</v>
          </cell>
          <cell r="P1127" t="str">
            <v>5 CD</v>
          </cell>
          <cell r="Q1127" t="str">
            <v>10 CD</v>
          </cell>
        </row>
        <row r="1128">
          <cell r="A1128" t="str">
            <v>STS_Maersk</v>
          </cell>
          <cell r="B1128" t="str">
            <v>LomeBarcelona40</v>
          </cell>
          <cell r="C1128" t="str">
            <v>TOG</v>
          </cell>
          <cell r="D1128" t="str">
            <v>Lome</v>
          </cell>
          <cell r="E1128" t="str">
            <v>Barcelona</v>
          </cell>
          <cell r="F1128">
            <v>40</v>
          </cell>
          <cell r="G1128">
            <v>1094</v>
          </cell>
          <cell r="H1128" t="str">
            <v>not included</v>
          </cell>
          <cell r="I1128" t="str">
            <v>EUR</v>
          </cell>
          <cell r="J1128">
            <v>0</v>
          </cell>
          <cell r="K1128">
            <v>1094</v>
          </cell>
          <cell r="L1128" t="str">
            <v>17 days</v>
          </cell>
          <cell r="M1128">
            <v>45382</v>
          </cell>
          <cell r="N1128">
            <v>0</v>
          </cell>
          <cell r="O1128" t="str">
            <v>Maersk</v>
          </cell>
          <cell r="P1128" t="str">
            <v>14 CD combined</v>
          </cell>
          <cell r="Q1128" t="str">
            <v>subject to port storage</v>
          </cell>
        </row>
        <row r="1129">
          <cell r="A1129" t="str">
            <v>STS_Maersk</v>
          </cell>
          <cell r="B1129" t="str">
            <v>LomeBarcelona20</v>
          </cell>
          <cell r="C1129" t="str">
            <v>TOG</v>
          </cell>
          <cell r="D1129" t="str">
            <v>Lome</v>
          </cell>
          <cell r="E1129" t="str">
            <v>Barcelona</v>
          </cell>
          <cell r="F1129">
            <v>20</v>
          </cell>
          <cell r="G1129">
            <v>785</v>
          </cell>
          <cell r="H1129" t="str">
            <v>not included</v>
          </cell>
          <cell r="I1129" t="str">
            <v>EUR</v>
          </cell>
          <cell r="J1129">
            <v>0</v>
          </cell>
          <cell r="K1129">
            <v>785</v>
          </cell>
          <cell r="L1129" t="str">
            <v>17 days</v>
          </cell>
          <cell r="M1129">
            <v>45382</v>
          </cell>
          <cell r="N1129">
            <v>0</v>
          </cell>
          <cell r="O1129" t="str">
            <v>Maersk</v>
          </cell>
          <cell r="P1129" t="str">
            <v>14 CD combined</v>
          </cell>
          <cell r="Q1129" t="str">
            <v>subject to port storage</v>
          </cell>
        </row>
        <row r="1130">
          <cell r="A1130" t="str">
            <v>STS_Maersk</v>
          </cell>
          <cell r="B1130" t="str">
            <v>LomeValencia40</v>
          </cell>
          <cell r="C1130" t="str">
            <v>TOG</v>
          </cell>
          <cell r="D1130" t="str">
            <v>Lome</v>
          </cell>
          <cell r="E1130" t="str">
            <v>Valencia</v>
          </cell>
          <cell r="F1130">
            <v>40</v>
          </cell>
          <cell r="G1130">
            <v>1094</v>
          </cell>
          <cell r="H1130" t="str">
            <v>not included</v>
          </cell>
          <cell r="I1130" t="str">
            <v>EUR</v>
          </cell>
          <cell r="J1130">
            <v>0</v>
          </cell>
          <cell r="K1130">
            <v>1094</v>
          </cell>
          <cell r="L1130" t="str">
            <v>14 days</v>
          </cell>
          <cell r="M1130">
            <v>45382</v>
          </cell>
          <cell r="N1130">
            <v>0</v>
          </cell>
          <cell r="O1130" t="str">
            <v>Maersk</v>
          </cell>
          <cell r="P1130" t="str">
            <v>14 CD combined</v>
          </cell>
          <cell r="Q1130" t="str">
            <v>subject to port storage</v>
          </cell>
        </row>
        <row r="1131">
          <cell r="A1131" t="str">
            <v>STS_Maersk</v>
          </cell>
          <cell r="B1131" t="str">
            <v>LomeValencia20</v>
          </cell>
          <cell r="C1131" t="str">
            <v>TOG</v>
          </cell>
          <cell r="D1131" t="str">
            <v>Lome</v>
          </cell>
          <cell r="E1131" t="str">
            <v>Valencia</v>
          </cell>
          <cell r="F1131">
            <v>20</v>
          </cell>
          <cell r="G1131">
            <v>785</v>
          </cell>
          <cell r="H1131" t="str">
            <v>not included</v>
          </cell>
          <cell r="I1131" t="str">
            <v>EUR</v>
          </cell>
          <cell r="J1131">
            <v>0</v>
          </cell>
          <cell r="K1131">
            <v>785</v>
          </cell>
          <cell r="L1131" t="str">
            <v>14 days</v>
          </cell>
          <cell r="M1131">
            <v>45382</v>
          </cell>
          <cell r="N1131">
            <v>0</v>
          </cell>
          <cell r="O1131" t="str">
            <v>Maersk</v>
          </cell>
          <cell r="P1131" t="str">
            <v>14 CD combined</v>
          </cell>
          <cell r="Q1131" t="str">
            <v>subject to port storage</v>
          </cell>
        </row>
        <row r="1132">
          <cell r="A1132" t="str">
            <v>STS_Maersk</v>
          </cell>
          <cell r="B1132" t="str">
            <v>LomeHamburg20</v>
          </cell>
          <cell r="C1132" t="str">
            <v>TOG</v>
          </cell>
          <cell r="D1132" t="str">
            <v>Lome</v>
          </cell>
          <cell r="E1132" t="str">
            <v>Hamburg</v>
          </cell>
          <cell r="F1132">
            <v>20</v>
          </cell>
          <cell r="G1132">
            <v>667</v>
          </cell>
          <cell r="H1132" t="str">
            <v>not included</v>
          </cell>
          <cell r="I1132" t="str">
            <v>EUR</v>
          </cell>
          <cell r="J1132">
            <v>0</v>
          </cell>
          <cell r="K1132">
            <v>667</v>
          </cell>
          <cell r="L1132" t="str">
            <v>24 days</v>
          </cell>
          <cell r="M1132">
            <v>45382</v>
          </cell>
          <cell r="N1132">
            <v>0</v>
          </cell>
          <cell r="O1132" t="str">
            <v>Maersk</v>
          </cell>
          <cell r="P1132" t="str">
            <v>3 CD</v>
          </cell>
          <cell r="Q1132" t="str">
            <v>10 CD</v>
          </cell>
        </row>
        <row r="1133">
          <cell r="A1133" t="str">
            <v>STS_Maersk</v>
          </cell>
          <cell r="B1133" t="str">
            <v>LomeHamburg40</v>
          </cell>
          <cell r="C1133" t="str">
            <v>TOG</v>
          </cell>
          <cell r="D1133" t="str">
            <v>Lome</v>
          </cell>
          <cell r="E1133" t="str">
            <v>Hamburg</v>
          </cell>
          <cell r="F1133">
            <v>40</v>
          </cell>
          <cell r="G1133">
            <v>927</v>
          </cell>
          <cell r="H1133" t="str">
            <v>not included</v>
          </cell>
          <cell r="I1133" t="str">
            <v>EUR</v>
          </cell>
          <cell r="J1133">
            <v>0</v>
          </cell>
          <cell r="K1133">
            <v>927</v>
          </cell>
          <cell r="L1133" t="str">
            <v>24 days</v>
          </cell>
          <cell r="M1133">
            <v>45382</v>
          </cell>
          <cell r="N1133">
            <v>0</v>
          </cell>
          <cell r="O1133" t="str">
            <v>Maersk</v>
          </cell>
          <cell r="P1133" t="str">
            <v>3 CD</v>
          </cell>
          <cell r="Q1133" t="str">
            <v>10 CD</v>
          </cell>
        </row>
        <row r="1134">
          <cell r="A1134" t="str">
            <v>STS_Maersk</v>
          </cell>
          <cell r="B1134" t="str">
            <v>LomeTanjung Pelepas40</v>
          </cell>
          <cell r="C1134" t="str">
            <v>TOG</v>
          </cell>
          <cell r="D1134" t="str">
            <v>Lome</v>
          </cell>
          <cell r="E1134" t="str">
            <v>Tanjung Pelepas</v>
          </cell>
          <cell r="F1134">
            <v>40</v>
          </cell>
          <cell r="G1134">
            <v>677</v>
          </cell>
          <cell r="H1134" t="str">
            <v>not included</v>
          </cell>
          <cell r="I1134" t="str">
            <v>USD</v>
          </cell>
          <cell r="J1134">
            <v>0</v>
          </cell>
          <cell r="K1134">
            <v>677</v>
          </cell>
          <cell r="L1134" t="str">
            <v>38 days</v>
          </cell>
          <cell r="M1134">
            <v>45382</v>
          </cell>
          <cell r="N1134">
            <v>0</v>
          </cell>
          <cell r="O1134" t="str">
            <v>Maersk</v>
          </cell>
          <cell r="P1134" t="str">
            <v>21 CD combined</v>
          </cell>
          <cell r="Q1134" t="str">
            <v>subject to port storage</v>
          </cell>
        </row>
        <row r="1135">
          <cell r="A1135" t="str">
            <v>STS_Maersk</v>
          </cell>
          <cell r="B1135" t="str">
            <v>LomeTanjung Pelepas20</v>
          </cell>
          <cell r="C1135" t="str">
            <v>TOG</v>
          </cell>
          <cell r="D1135" t="str">
            <v>Lome</v>
          </cell>
          <cell r="E1135" t="str">
            <v>Tanjung Pelepas</v>
          </cell>
          <cell r="F1135">
            <v>20</v>
          </cell>
          <cell r="G1135">
            <v>446</v>
          </cell>
          <cell r="H1135" t="str">
            <v>not included</v>
          </cell>
          <cell r="I1135" t="str">
            <v>USD</v>
          </cell>
          <cell r="J1135">
            <v>0</v>
          </cell>
          <cell r="K1135">
            <v>446</v>
          </cell>
          <cell r="L1135" t="str">
            <v>38 days</v>
          </cell>
          <cell r="M1135">
            <v>45382</v>
          </cell>
          <cell r="N1135">
            <v>0</v>
          </cell>
          <cell r="O1135" t="str">
            <v>Maersk</v>
          </cell>
          <cell r="P1135" t="str">
            <v>21 CD combined</v>
          </cell>
          <cell r="Q1135" t="str">
            <v>subject to port storage</v>
          </cell>
        </row>
        <row r="1136">
          <cell r="A1136" t="str">
            <v>STS_Maersk</v>
          </cell>
          <cell r="B1136" t="str">
            <v>LomePasir Gudang40</v>
          </cell>
          <cell r="C1136" t="str">
            <v>TOG</v>
          </cell>
          <cell r="D1136" t="str">
            <v>Lome</v>
          </cell>
          <cell r="E1136" t="str">
            <v>Pasir Gudang</v>
          </cell>
          <cell r="F1136">
            <v>40</v>
          </cell>
          <cell r="G1136">
            <v>777</v>
          </cell>
          <cell r="H1136" t="str">
            <v>not included</v>
          </cell>
          <cell r="I1136" t="str">
            <v>USD</v>
          </cell>
          <cell r="J1136">
            <v>0</v>
          </cell>
          <cell r="K1136">
            <v>777</v>
          </cell>
          <cell r="L1136" t="str">
            <v>44 days</v>
          </cell>
          <cell r="M1136">
            <v>45382</v>
          </cell>
          <cell r="N1136">
            <v>0</v>
          </cell>
          <cell r="O1136" t="str">
            <v>Maersk</v>
          </cell>
          <cell r="P1136" t="str">
            <v>21 CD combined</v>
          </cell>
          <cell r="Q1136" t="str">
            <v>subject to port storage</v>
          </cell>
        </row>
        <row r="1137">
          <cell r="A1137" t="str">
            <v>STS_Maersk</v>
          </cell>
          <cell r="B1137" t="str">
            <v>LomePasir Gudang40</v>
          </cell>
          <cell r="C1137" t="str">
            <v>TOG</v>
          </cell>
          <cell r="D1137" t="str">
            <v>Lome</v>
          </cell>
          <cell r="E1137" t="str">
            <v>Pasir Gudang</v>
          </cell>
          <cell r="F1137">
            <v>40</v>
          </cell>
          <cell r="G1137">
            <v>777</v>
          </cell>
          <cell r="H1137" t="str">
            <v>not included</v>
          </cell>
          <cell r="I1137" t="str">
            <v>USD</v>
          </cell>
          <cell r="J1137">
            <v>0</v>
          </cell>
          <cell r="K1137">
            <v>777</v>
          </cell>
          <cell r="L1137" t="str">
            <v>44 days</v>
          </cell>
          <cell r="M1137">
            <v>45382</v>
          </cell>
          <cell r="N1137">
            <v>0</v>
          </cell>
          <cell r="O1137" t="str">
            <v>Maersk</v>
          </cell>
          <cell r="P1137" t="str">
            <v>21 CD combined</v>
          </cell>
          <cell r="Q1137" t="str">
            <v>subject to port storage</v>
          </cell>
        </row>
        <row r="1138">
          <cell r="A1138" t="str">
            <v>STS_Maersk</v>
          </cell>
          <cell r="B1138" t="str">
            <v>LomeSurabaya40</v>
          </cell>
          <cell r="C1138" t="str">
            <v>TOG</v>
          </cell>
          <cell r="D1138" t="str">
            <v>Lome</v>
          </cell>
          <cell r="E1138" t="str">
            <v>Surabaya</v>
          </cell>
          <cell r="F1138">
            <v>40</v>
          </cell>
          <cell r="G1138">
            <v>977</v>
          </cell>
          <cell r="H1138" t="str">
            <v>not included</v>
          </cell>
          <cell r="I1138" t="str">
            <v>USD</v>
          </cell>
          <cell r="J1138">
            <v>0</v>
          </cell>
          <cell r="K1138">
            <v>977</v>
          </cell>
          <cell r="L1138" t="str">
            <v>46 days</v>
          </cell>
          <cell r="M1138">
            <v>45382</v>
          </cell>
          <cell r="N1138">
            <v>0</v>
          </cell>
          <cell r="O1138" t="str">
            <v>Maersk</v>
          </cell>
          <cell r="P1138" t="str">
            <v>21 CD combined</v>
          </cell>
          <cell r="Q1138" t="str">
            <v>subject to port storage</v>
          </cell>
        </row>
        <row r="1139">
          <cell r="A1139" t="str">
            <v>STS_Maersk</v>
          </cell>
          <cell r="B1139" t="str">
            <v>LomeJakarta40</v>
          </cell>
          <cell r="C1139" t="str">
            <v>TOG</v>
          </cell>
          <cell r="D1139" t="str">
            <v>Lome</v>
          </cell>
          <cell r="E1139" t="str">
            <v>Jakarta</v>
          </cell>
          <cell r="F1139">
            <v>40</v>
          </cell>
          <cell r="G1139">
            <v>927</v>
          </cell>
          <cell r="H1139" t="str">
            <v>not included</v>
          </cell>
          <cell r="I1139" t="str">
            <v>USD</v>
          </cell>
          <cell r="J1139">
            <v>0</v>
          </cell>
          <cell r="K1139">
            <v>927</v>
          </cell>
          <cell r="L1139" t="str">
            <v>48 days</v>
          </cell>
          <cell r="M1139">
            <v>45382</v>
          </cell>
          <cell r="N1139">
            <v>0</v>
          </cell>
          <cell r="O1139" t="str">
            <v>Maersk</v>
          </cell>
          <cell r="P1139" t="str">
            <v>21 CD combined</v>
          </cell>
          <cell r="Q1139" t="str">
            <v>subject to port storage</v>
          </cell>
        </row>
        <row r="1140">
          <cell r="A1140" t="str">
            <v>STS_Maersk</v>
          </cell>
          <cell r="B1140" t="str">
            <v>LomeSemarang40</v>
          </cell>
          <cell r="C1140" t="str">
            <v>TOG</v>
          </cell>
          <cell r="D1140" t="str">
            <v>Lome</v>
          </cell>
          <cell r="E1140" t="str">
            <v>Semarang</v>
          </cell>
          <cell r="F1140">
            <v>40</v>
          </cell>
          <cell r="G1140">
            <v>977</v>
          </cell>
          <cell r="H1140" t="str">
            <v>not included</v>
          </cell>
          <cell r="I1140" t="str">
            <v>USD</v>
          </cell>
          <cell r="J1140">
            <v>0</v>
          </cell>
          <cell r="K1140">
            <v>977</v>
          </cell>
          <cell r="L1140" t="str">
            <v>48 days</v>
          </cell>
          <cell r="M1140">
            <v>45382</v>
          </cell>
          <cell r="N1140">
            <v>0</v>
          </cell>
          <cell r="O1140" t="str">
            <v>Maersk</v>
          </cell>
          <cell r="P1140" t="str">
            <v>21 CD combined</v>
          </cell>
          <cell r="Q1140" t="str">
            <v>subject to port storage</v>
          </cell>
        </row>
        <row r="1141">
          <cell r="A1141" t="str">
            <v>STS_Maersk</v>
          </cell>
          <cell r="B1141" t="str">
            <v>AbidjanBatam40</v>
          </cell>
          <cell r="C1141" t="str">
            <v>IVC</v>
          </cell>
          <cell r="D1141" t="str">
            <v>Abidjan</v>
          </cell>
          <cell r="E1141" t="str">
            <v>Batam</v>
          </cell>
          <cell r="F1141">
            <v>40</v>
          </cell>
          <cell r="G1141">
            <v>1041</v>
          </cell>
          <cell r="H1141" t="str">
            <v>not included</v>
          </cell>
          <cell r="I1141" t="str">
            <v>USD</v>
          </cell>
          <cell r="J1141">
            <v>0</v>
          </cell>
          <cell r="K1141">
            <v>1041</v>
          </cell>
          <cell r="L1141" t="str">
            <v>40 days</v>
          </cell>
          <cell r="M1141">
            <v>45382</v>
          </cell>
          <cell r="N1141">
            <v>0</v>
          </cell>
          <cell r="O1141" t="str">
            <v>Maersk</v>
          </cell>
          <cell r="P1141" t="str">
            <v>21 CD combined</v>
          </cell>
          <cell r="Q1141" t="str">
            <v>subject to port storage</v>
          </cell>
        </row>
        <row r="1142">
          <cell r="A1142" t="str">
            <v>STS_Maersk</v>
          </cell>
          <cell r="B1142" t="str">
            <v>AbidjanPasir Gudang40</v>
          </cell>
          <cell r="C1142" t="str">
            <v>IVC</v>
          </cell>
          <cell r="D1142" t="str">
            <v>Abidjan</v>
          </cell>
          <cell r="E1142" t="str">
            <v>Pasir Gudang</v>
          </cell>
          <cell r="F1142">
            <v>40</v>
          </cell>
          <cell r="G1142">
            <v>751</v>
          </cell>
          <cell r="H1142" t="str">
            <v>not included</v>
          </cell>
          <cell r="I1142" t="str">
            <v>USD</v>
          </cell>
          <cell r="J1142">
            <v>0</v>
          </cell>
          <cell r="K1142">
            <v>751</v>
          </cell>
          <cell r="L1142" t="str">
            <v>47 days</v>
          </cell>
          <cell r="M1142">
            <v>45382</v>
          </cell>
          <cell r="N1142">
            <v>0</v>
          </cell>
          <cell r="O1142" t="str">
            <v>Maersk</v>
          </cell>
          <cell r="P1142" t="str">
            <v>21 CD combined</v>
          </cell>
          <cell r="Q1142" t="str">
            <v>subject to port storage</v>
          </cell>
        </row>
        <row r="1143">
          <cell r="A1143" t="str">
            <v>STS_Maersk</v>
          </cell>
          <cell r="B1143" t="str">
            <v>San PedroPasir Gudang40</v>
          </cell>
          <cell r="C1143" t="str">
            <v>IVC</v>
          </cell>
          <cell r="D1143" t="str">
            <v>San Pedro</v>
          </cell>
          <cell r="E1143" t="str">
            <v>Pasir Gudang</v>
          </cell>
          <cell r="F1143">
            <v>40</v>
          </cell>
          <cell r="G1143">
            <v>801</v>
          </cell>
          <cell r="H1143" t="str">
            <v>not included</v>
          </cell>
          <cell r="I1143" t="str">
            <v>USD</v>
          </cell>
          <cell r="J1143">
            <v>0</v>
          </cell>
          <cell r="K1143">
            <v>801</v>
          </cell>
          <cell r="L1143" t="str">
            <v>58 days</v>
          </cell>
          <cell r="M1143">
            <v>45382</v>
          </cell>
          <cell r="N1143">
            <v>0</v>
          </cell>
          <cell r="O1143" t="str">
            <v>Maersk</v>
          </cell>
          <cell r="P1143" t="str">
            <v>21 CD combined</v>
          </cell>
          <cell r="Q1143" t="str">
            <v>subject to port storage</v>
          </cell>
        </row>
        <row r="1144">
          <cell r="A1144" t="str">
            <v>STS_Maersk</v>
          </cell>
          <cell r="B1144" t="str">
            <v>San PedroBatam40</v>
          </cell>
          <cell r="C1144" t="str">
            <v>IVC</v>
          </cell>
          <cell r="D1144" t="str">
            <v>San Pedro</v>
          </cell>
          <cell r="E1144" t="str">
            <v>Batam</v>
          </cell>
          <cell r="F1144">
            <v>40</v>
          </cell>
          <cell r="G1144">
            <v>1141</v>
          </cell>
          <cell r="H1144" t="str">
            <v>not included</v>
          </cell>
          <cell r="I1144" t="str">
            <v>USD</v>
          </cell>
          <cell r="J1144">
            <v>0</v>
          </cell>
          <cell r="K1144">
            <v>1141</v>
          </cell>
          <cell r="L1144" t="str">
            <v>58 days</v>
          </cell>
          <cell r="M1144">
            <v>45382</v>
          </cell>
          <cell r="N1144">
            <v>0</v>
          </cell>
          <cell r="O1144" t="str">
            <v>Maersk</v>
          </cell>
          <cell r="P1144" t="str">
            <v>21 CD combined</v>
          </cell>
          <cell r="Q1144" t="str">
            <v>subject to port storage</v>
          </cell>
        </row>
        <row r="1145">
          <cell r="A1145" t="str">
            <v>STS_Maersk</v>
          </cell>
          <cell r="B1145" t="str">
            <v>LekkiAmsterdam20</v>
          </cell>
          <cell r="C1145" t="str">
            <v>NIG</v>
          </cell>
          <cell r="D1145" t="str">
            <v>Lekki</v>
          </cell>
          <cell r="E1145" t="str">
            <v>Amsterdam</v>
          </cell>
          <cell r="F1145">
            <v>20</v>
          </cell>
          <cell r="G1145">
            <v>1277</v>
          </cell>
          <cell r="H1145" t="str">
            <v>not included</v>
          </cell>
          <cell r="I1145" t="str">
            <v>EUR</v>
          </cell>
          <cell r="J1145">
            <v>0</v>
          </cell>
          <cell r="K1145">
            <v>1277</v>
          </cell>
          <cell r="L1145" t="str">
            <v>50 days</v>
          </cell>
          <cell r="M1145">
            <v>45382</v>
          </cell>
          <cell r="N1145">
            <v>0</v>
          </cell>
          <cell r="O1145" t="str">
            <v>Maersk</v>
          </cell>
          <cell r="P1145" t="str">
            <v xml:space="preserve">4 CD </v>
          </cell>
          <cell r="Q1145" t="str">
            <v>10 CD</v>
          </cell>
        </row>
        <row r="1146">
          <cell r="A1146" t="str">
            <v>STS_Maersk</v>
          </cell>
          <cell r="B1146" t="str">
            <v>LekkiAmsterdam40</v>
          </cell>
          <cell r="C1146" t="str">
            <v>NIG</v>
          </cell>
          <cell r="D1146" t="str">
            <v>Lekki</v>
          </cell>
          <cell r="E1146" t="str">
            <v>Amsterdam</v>
          </cell>
          <cell r="F1146">
            <v>40</v>
          </cell>
          <cell r="G1146">
            <v>947</v>
          </cell>
          <cell r="H1146" t="str">
            <v>not included</v>
          </cell>
          <cell r="I1146" t="str">
            <v>EUR</v>
          </cell>
          <cell r="J1146">
            <v>0</v>
          </cell>
          <cell r="K1146">
            <v>947</v>
          </cell>
          <cell r="L1146" t="str">
            <v>50 days</v>
          </cell>
          <cell r="M1146">
            <v>45382</v>
          </cell>
          <cell r="N1146">
            <v>0</v>
          </cell>
          <cell r="O1146" t="str">
            <v>Maersk</v>
          </cell>
          <cell r="P1146" t="str">
            <v xml:space="preserve">4 CD </v>
          </cell>
          <cell r="Q1146" t="str">
            <v>10 CD</v>
          </cell>
        </row>
        <row r="1147">
          <cell r="A1147" t="str">
            <v>STS_Maersk</v>
          </cell>
          <cell r="B1147" t="str">
            <v>LekkiTallinn40</v>
          </cell>
          <cell r="C1147" t="str">
            <v>NIG</v>
          </cell>
          <cell r="D1147" t="str">
            <v>Lekki</v>
          </cell>
          <cell r="E1147" t="str">
            <v>Tallinn</v>
          </cell>
          <cell r="F1147">
            <v>40</v>
          </cell>
          <cell r="G1147">
            <v>1967</v>
          </cell>
          <cell r="H1147" t="str">
            <v>not included</v>
          </cell>
          <cell r="I1147" t="str">
            <v>EUR</v>
          </cell>
          <cell r="J1147">
            <v>0</v>
          </cell>
          <cell r="K1147">
            <v>1967</v>
          </cell>
          <cell r="L1147" t="str">
            <v>47 days</v>
          </cell>
          <cell r="M1147">
            <v>45382</v>
          </cell>
          <cell r="N1147">
            <v>0</v>
          </cell>
          <cell r="O1147" t="str">
            <v>Maersk</v>
          </cell>
          <cell r="P1147" t="str">
            <v>14 CD combided</v>
          </cell>
          <cell r="Q1147" t="str">
            <v>7 Days Storage</v>
          </cell>
        </row>
        <row r="1148">
          <cell r="A1148" t="str">
            <v>STS_Maersk</v>
          </cell>
          <cell r="B1148" t="str">
            <v>LekkiTallinn20</v>
          </cell>
          <cell r="C1148" t="str">
            <v>NIG</v>
          </cell>
          <cell r="D1148" t="str">
            <v>Lekki</v>
          </cell>
          <cell r="E1148" t="str">
            <v>Tallinn</v>
          </cell>
          <cell r="F1148">
            <v>20</v>
          </cell>
          <cell r="G1148">
            <v>1344</v>
          </cell>
          <cell r="H1148" t="str">
            <v>not included</v>
          </cell>
          <cell r="I1148" t="str">
            <v>EUR</v>
          </cell>
          <cell r="J1148">
            <v>0</v>
          </cell>
          <cell r="K1148">
            <v>1344</v>
          </cell>
          <cell r="L1148" t="str">
            <v>47 days</v>
          </cell>
          <cell r="M1148">
            <v>45382</v>
          </cell>
          <cell r="N1148">
            <v>0</v>
          </cell>
          <cell r="O1148" t="str">
            <v>Maersk</v>
          </cell>
          <cell r="P1148" t="str">
            <v>14 CD combided</v>
          </cell>
          <cell r="Q1148" t="str">
            <v>7 Days Storage</v>
          </cell>
        </row>
        <row r="1149">
          <cell r="A1149" t="str">
            <v>Furness</v>
          </cell>
          <cell r="B1149" t="str">
            <v>Tin CanPasir Gudang40</v>
          </cell>
          <cell r="C1149" t="str">
            <v>NIG</v>
          </cell>
          <cell r="D1149" t="str">
            <v>Tin Can</v>
          </cell>
          <cell r="E1149" t="str">
            <v>Pasir Gudang</v>
          </cell>
          <cell r="F1149">
            <v>40</v>
          </cell>
          <cell r="G1149">
            <v>650</v>
          </cell>
          <cell r="H1149" t="str">
            <v>not included</v>
          </cell>
          <cell r="I1149" t="str">
            <v>USD</v>
          </cell>
          <cell r="J1149">
            <v>0</v>
          </cell>
          <cell r="K1149">
            <v>650</v>
          </cell>
          <cell r="L1149"/>
          <cell r="M1149">
            <v>45291</v>
          </cell>
          <cell r="N1149">
            <v>0</v>
          </cell>
          <cell r="O1149"/>
          <cell r="P1149" t="str">
            <v xml:space="preserve">14 days free time at pasir Gudang </v>
          </cell>
          <cell r="Q1149" t="str">
            <v>Only available for 20X40' containers, please ask to Audrey the contract</v>
          </cell>
        </row>
        <row r="1150">
          <cell r="A1150" t="str">
            <v>Furness</v>
          </cell>
          <cell r="B1150" t="str">
            <v>AbidjanPasir Gudang40</v>
          </cell>
          <cell r="C1150" t="str">
            <v>IVC</v>
          </cell>
          <cell r="D1150" t="str">
            <v>Abidjan</v>
          </cell>
          <cell r="E1150" t="str">
            <v>Pasir Gudang</v>
          </cell>
          <cell r="F1150">
            <v>40</v>
          </cell>
          <cell r="G1150">
            <v>650</v>
          </cell>
          <cell r="H1150" t="str">
            <v>not included</v>
          </cell>
          <cell r="I1150" t="str">
            <v>USD</v>
          </cell>
          <cell r="J1150">
            <v>0</v>
          </cell>
          <cell r="K1150">
            <v>650</v>
          </cell>
          <cell r="L1150"/>
          <cell r="M1150">
            <v>45291</v>
          </cell>
          <cell r="N1150">
            <v>0</v>
          </cell>
          <cell r="O1150"/>
          <cell r="P1150" t="str">
            <v xml:space="preserve">14 days free time at pasir Gudang </v>
          </cell>
          <cell r="Q1150" t="str">
            <v>Only available for 20X40' containers, please ask to Audrey the contract</v>
          </cell>
        </row>
        <row r="1151">
          <cell r="A1151" t="str">
            <v>Furness</v>
          </cell>
          <cell r="B1151" t="str">
            <v>ApapaPasir Gudang40</v>
          </cell>
          <cell r="C1151" t="str">
            <v>NIG</v>
          </cell>
          <cell r="D1151" t="str">
            <v>Apapa</v>
          </cell>
          <cell r="E1151" t="str">
            <v>Pasir Gudang</v>
          </cell>
          <cell r="F1151">
            <v>40</v>
          </cell>
          <cell r="G1151">
            <v>650</v>
          </cell>
          <cell r="H1151" t="str">
            <v>not included</v>
          </cell>
          <cell r="I1151" t="str">
            <v>USD</v>
          </cell>
          <cell r="J1151">
            <v>0</v>
          </cell>
          <cell r="K1151">
            <v>650</v>
          </cell>
          <cell r="L1151"/>
          <cell r="M1151">
            <v>45291</v>
          </cell>
          <cell r="N1151">
            <v>0</v>
          </cell>
          <cell r="O1151"/>
          <cell r="P1151" t="str">
            <v xml:space="preserve">14 days free time at pasir Gudang </v>
          </cell>
          <cell r="Q1151" t="str">
            <v>Only available for 20X40' containers, please ask to Audrey the contract</v>
          </cell>
        </row>
      </sheetData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unch"/>
      <sheetName val="Marche à Suivre"/>
      <sheetName val="ARKAS"/>
      <sheetName val="ONE"/>
      <sheetName val="CMA"/>
      <sheetName val="HAPAG"/>
      <sheetName val="MAERSK"/>
      <sheetName val="MSC"/>
      <sheetName val="OOCL"/>
      <sheetName val="STS"/>
      <sheetName val="PIL"/>
      <sheetName val="current surchages"/>
      <sheetName val="summary"/>
      <sheetName val="equiv"/>
      <sheetName val="Best rates (copy-paste)"/>
      <sheetName val="Best rates (calculatio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ARKAS</v>
          </cell>
          <cell r="B2" t="str">
            <v>AbidjanAntwerp40</v>
          </cell>
          <cell r="C2" t="str">
            <v>IVC</v>
          </cell>
          <cell r="D2" t="str">
            <v>Abidjan</v>
          </cell>
          <cell r="E2" t="str">
            <v>Antwerp</v>
          </cell>
          <cell r="F2">
            <v>40</v>
          </cell>
          <cell r="G2">
            <v>525</v>
          </cell>
          <cell r="H2">
            <v>250</v>
          </cell>
          <cell r="I2" t="str">
            <v>EUR</v>
          </cell>
          <cell r="J2">
            <v>0</v>
          </cell>
          <cell r="K2">
            <v>775</v>
          </cell>
          <cell r="L2">
            <v>11</v>
          </cell>
          <cell r="M2">
            <v>44196</v>
          </cell>
          <cell r="N2">
            <v>1</v>
          </cell>
          <cell r="P2" t="str">
            <v>CH00000290</v>
          </cell>
          <cell r="Q2" t="str">
            <v>14 detention</v>
          </cell>
        </row>
        <row r="3">
          <cell r="A3" t="str">
            <v>ARKAS</v>
          </cell>
          <cell r="B3" t="str">
            <v>AbidjanBarcelona40</v>
          </cell>
          <cell r="C3" t="str">
            <v>IVC</v>
          </cell>
          <cell r="D3" t="str">
            <v>Abidjan</v>
          </cell>
          <cell r="E3" t="str">
            <v>Barcelona</v>
          </cell>
          <cell r="F3">
            <v>40</v>
          </cell>
          <cell r="G3">
            <v>650</v>
          </cell>
          <cell r="H3">
            <v>250</v>
          </cell>
          <cell r="I3" t="str">
            <v>EUR</v>
          </cell>
          <cell r="J3">
            <v>0</v>
          </cell>
          <cell r="K3">
            <v>900</v>
          </cell>
          <cell r="L3">
            <v>17</v>
          </cell>
          <cell r="M3">
            <v>44196</v>
          </cell>
          <cell r="N3">
            <v>1</v>
          </cell>
          <cell r="P3" t="str">
            <v>CH00000290</v>
          </cell>
          <cell r="Q3" t="str">
            <v>14 detention</v>
          </cell>
        </row>
        <row r="4">
          <cell r="A4" t="str">
            <v>ONE</v>
          </cell>
          <cell r="B4" t="str">
            <v>AbidjanAmsterdam40</v>
          </cell>
          <cell r="C4" t="str">
            <v>IVC</v>
          </cell>
          <cell r="D4" t="str">
            <v>Abidjan</v>
          </cell>
          <cell r="E4" t="str">
            <v>Amsterdam</v>
          </cell>
          <cell r="F4">
            <v>40</v>
          </cell>
          <cell r="G4">
            <v>350</v>
          </cell>
          <cell r="H4">
            <v>130</v>
          </cell>
          <cell r="I4" t="str">
            <v>EUR</v>
          </cell>
          <cell r="J4">
            <v>0</v>
          </cell>
          <cell r="K4">
            <v>480</v>
          </cell>
          <cell r="L4">
            <v>14</v>
          </cell>
          <cell r="M4"/>
          <cell r="N4">
            <v>1</v>
          </cell>
          <cell r="O4"/>
          <cell r="P4">
            <v>18</v>
          </cell>
          <cell r="Q4" t="str">
            <v>Demurrage 14 Calendar days / Detention 4 Calendar days</v>
          </cell>
        </row>
        <row r="5">
          <cell r="A5" t="str">
            <v>ONE</v>
          </cell>
          <cell r="B5" t="str">
            <v>AbidjanAntwerp40</v>
          </cell>
          <cell r="C5" t="str">
            <v>IVC</v>
          </cell>
          <cell r="D5" t="str">
            <v>Abidjan</v>
          </cell>
          <cell r="E5" t="str">
            <v>Antwerp</v>
          </cell>
          <cell r="F5">
            <v>40</v>
          </cell>
          <cell r="G5">
            <v>350</v>
          </cell>
          <cell r="H5">
            <v>130</v>
          </cell>
          <cell r="I5" t="str">
            <v>EUR</v>
          </cell>
          <cell r="J5">
            <v>0</v>
          </cell>
          <cell r="K5">
            <v>480</v>
          </cell>
          <cell r="L5">
            <v>11</v>
          </cell>
          <cell r="M5"/>
          <cell r="N5">
            <v>1</v>
          </cell>
          <cell r="O5"/>
          <cell r="P5">
            <v>7</v>
          </cell>
          <cell r="Q5" t="str">
            <v>Storage 5 days, Demurrage/Detention 14 days combined</v>
          </cell>
        </row>
        <row r="6">
          <cell r="A6" t="str">
            <v>ONE</v>
          </cell>
          <cell r="B6" t="str">
            <v>AbidjanBarcelona40</v>
          </cell>
          <cell r="C6" t="str">
            <v>IVC</v>
          </cell>
          <cell r="D6" t="str">
            <v>Abidjan</v>
          </cell>
          <cell r="E6" t="str">
            <v>Barcelona</v>
          </cell>
          <cell r="F6">
            <v>40</v>
          </cell>
          <cell r="G6">
            <v>500</v>
          </cell>
          <cell r="H6">
            <v>130</v>
          </cell>
          <cell r="I6" t="str">
            <v>EUR</v>
          </cell>
          <cell r="J6">
            <v>0</v>
          </cell>
          <cell r="K6">
            <v>630</v>
          </cell>
          <cell r="L6">
            <v>17</v>
          </cell>
          <cell r="M6"/>
          <cell r="N6">
            <v>1</v>
          </cell>
          <cell r="O6"/>
          <cell r="P6">
            <v>18</v>
          </cell>
          <cell r="Q6" t="str">
            <v>Detention 14 Calendar days, subject port storage</v>
          </cell>
        </row>
        <row r="7">
          <cell r="A7" t="str">
            <v>ONE</v>
          </cell>
          <cell r="B7" t="str">
            <v>AbidjanHamburg40</v>
          </cell>
          <cell r="C7" t="str">
            <v>IVC</v>
          </cell>
          <cell r="D7" t="str">
            <v>Abidjan</v>
          </cell>
          <cell r="E7" t="str">
            <v>Hamburg</v>
          </cell>
          <cell r="F7">
            <v>40</v>
          </cell>
          <cell r="G7">
            <v>400</v>
          </cell>
          <cell r="H7">
            <v>130</v>
          </cell>
          <cell r="I7" t="str">
            <v>EUR</v>
          </cell>
          <cell r="J7">
            <v>0</v>
          </cell>
          <cell r="K7">
            <v>530</v>
          </cell>
          <cell r="L7">
            <v>13</v>
          </cell>
          <cell r="M7"/>
          <cell r="N7">
            <v>1</v>
          </cell>
          <cell r="O7"/>
          <cell r="P7">
            <v>18</v>
          </cell>
          <cell r="Q7" t="str">
            <v>Demurrage 3 Calendar days / Detention 10 Calendar days</v>
          </cell>
        </row>
        <row r="8">
          <cell r="A8" t="str">
            <v>ONE</v>
          </cell>
          <cell r="B8" t="str">
            <v>AbidjanIstanbul40</v>
          </cell>
          <cell r="C8" t="str">
            <v>IVC</v>
          </cell>
          <cell r="D8" t="str">
            <v>Abidjan</v>
          </cell>
          <cell r="E8" t="str">
            <v>Istanbul</v>
          </cell>
          <cell r="F8">
            <v>40</v>
          </cell>
          <cell r="G8">
            <v>600</v>
          </cell>
          <cell r="H8">
            <v>150</v>
          </cell>
          <cell r="I8" t="str">
            <v>USD</v>
          </cell>
          <cell r="J8">
            <v>0</v>
          </cell>
          <cell r="K8">
            <v>750</v>
          </cell>
          <cell r="L8">
            <v>26</v>
          </cell>
          <cell r="M8"/>
          <cell r="N8">
            <v>1</v>
          </cell>
          <cell r="O8"/>
          <cell r="P8">
            <v>18</v>
          </cell>
          <cell r="Q8" t="str">
            <v>14 Calendar days Combined, subject port storage</v>
          </cell>
        </row>
        <row r="9">
          <cell r="A9" t="str">
            <v>ONE</v>
          </cell>
          <cell r="B9" t="str">
            <v>AbidjanRotterdam40</v>
          </cell>
          <cell r="C9" t="str">
            <v>IVC</v>
          </cell>
          <cell r="D9" t="str">
            <v>Abidjan</v>
          </cell>
          <cell r="E9" t="str">
            <v>Rotterdam</v>
          </cell>
          <cell r="F9">
            <v>40</v>
          </cell>
          <cell r="G9">
            <v>350</v>
          </cell>
          <cell r="H9">
            <v>130</v>
          </cell>
          <cell r="I9" t="str">
            <v>EUR</v>
          </cell>
          <cell r="J9">
            <v>0</v>
          </cell>
          <cell r="K9">
            <v>480</v>
          </cell>
          <cell r="L9">
            <v>14</v>
          </cell>
          <cell r="M9"/>
          <cell r="N9">
            <v>1</v>
          </cell>
          <cell r="O9"/>
          <cell r="P9">
            <v>18</v>
          </cell>
          <cell r="Q9" t="str">
            <v>Storage 5 days, Demurrage/Detention 14 days combined</v>
          </cell>
        </row>
        <row r="10">
          <cell r="A10" t="str">
            <v>ONE</v>
          </cell>
          <cell r="B10" t="str">
            <v>AbidjanValencia40</v>
          </cell>
          <cell r="C10" t="str">
            <v>IVC</v>
          </cell>
          <cell r="D10" t="str">
            <v>Abidjan</v>
          </cell>
          <cell r="E10" t="str">
            <v>Valencia</v>
          </cell>
          <cell r="F10">
            <v>40</v>
          </cell>
          <cell r="G10">
            <v>500</v>
          </cell>
          <cell r="H10">
            <v>130</v>
          </cell>
          <cell r="I10" t="str">
            <v>EUR</v>
          </cell>
          <cell r="J10">
            <v>0</v>
          </cell>
          <cell r="K10">
            <v>630</v>
          </cell>
          <cell r="L10">
            <v>15</v>
          </cell>
          <cell r="M10"/>
          <cell r="N10">
            <v>1</v>
          </cell>
          <cell r="O10"/>
          <cell r="P10"/>
          <cell r="Q10" t="str">
            <v>Detention 14 Calendar days, subject port storage</v>
          </cell>
        </row>
        <row r="11">
          <cell r="A11" t="str">
            <v>ONE</v>
          </cell>
          <cell r="B11" t="str">
            <v>AbidjanBatam40</v>
          </cell>
          <cell r="C11" t="str">
            <v>IVC</v>
          </cell>
          <cell r="D11" t="str">
            <v>Abidjan</v>
          </cell>
          <cell r="E11" t="str">
            <v>Batam</v>
          </cell>
          <cell r="F11">
            <v>40</v>
          </cell>
          <cell r="G11">
            <v>1303</v>
          </cell>
          <cell r="H11">
            <v>175</v>
          </cell>
          <cell r="I11" t="str">
            <v>USD</v>
          </cell>
          <cell r="J11">
            <v>0</v>
          </cell>
          <cell r="K11">
            <v>1478</v>
          </cell>
          <cell r="L11">
            <v>42</v>
          </cell>
          <cell r="M11"/>
          <cell r="N11">
            <v>1</v>
          </cell>
          <cell r="O11"/>
          <cell r="P11"/>
          <cell r="Q11" t="str">
            <v>16 Calendar days Combined, subject port storage</v>
          </cell>
        </row>
        <row r="12">
          <cell r="A12" t="str">
            <v>ONE</v>
          </cell>
          <cell r="B12" t="str">
            <v>AbidjanPasir Gudang40</v>
          </cell>
          <cell r="C12" t="str">
            <v>IVC</v>
          </cell>
          <cell r="D12" t="str">
            <v>Abidjan</v>
          </cell>
          <cell r="E12" t="str">
            <v>Pasir Gudang</v>
          </cell>
          <cell r="F12">
            <v>40</v>
          </cell>
          <cell r="G12">
            <v>593</v>
          </cell>
          <cell r="H12">
            <v>175</v>
          </cell>
          <cell r="I12" t="str">
            <v>USD</v>
          </cell>
          <cell r="J12">
            <v>0</v>
          </cell>
          <cell r="K12">
            <v>768</v>
          </cell>
          <cell r="L12">
            <v>42</v>
          </cell>
          <cell r="M12"/>
          <cell r="N12">
            <v>1</v>
          </cell>
          <cell r="O12"/>
          <cell r="P12"/>
          <cell r="Q12" t="str">
            <v>21 Calendar days Combined, subject port storage</v>
          </cell>
        </row>
        <row r="13">
          <cell r="A13" t="str">
            <v>ONE</v>
          </cell>
          <cell r="B13" t="str">
            <v>AbidjanSurabaya40</v>
          </cell>
          <cell r="C13" t="str">
            <v>IVC</v>
          </cell>
          <cell r="D13" t="str">
            <v>Abidjan</v>
          </cell>
          <cell r="E13" t="str">
            <v>Surabaya</v>
          </cell>
          <cell r="F13">
            <v>40</v>
          </cell>
          <cell r="G13">
            <v>741</v>
          </cell>
          <cell r="H13">
            <v>175</v>
          </cell>
          <cell r="I13" t="str">
            <v>USD</v>
          </cell>
          <cell r="J13">
            <v>0</v>
          </cell>
          <cell r="K13">
            <v>916</v>
          </cell>
          <cell r="L13">
            <v>44</v>
          </cell>
          <cell r="M13"/>
          <cell r="N13">
            <v>1</v>
          </cell>
          <cell r="O13"/>
          <cell r="P13"/>
          <cell r="Q13" t="str">
            <v>16 Calendar days Combined, subject port storage</v>
          </cell>
        </row>
        <row r="14">
          <cell r="A14" t="str">
            <v>ONE</v>
          </cell>
          <cell r="B14" t="str">
            <v>AbidjanPTP40</v>
          </cell>
          <cell r="C14" t="str">
            <v>IVC</v>
          </cell>
          <cell r="D14" t="str">
            <v>Abidjan</v>
          </cell>
          <cell r="E14" t="str">
            <v>PTP</v>
          </cell>
          <cell r="F14">
            <v>40</v>
          </cell>
          <cell r="G14">
            <v>593</v>
          </cell>
          <cell r="H14">
            <v>175</v>
          </cell>
          <cell r="I14" t="str">
            <v>USD</v>
          </cell>
          <cell r="J14">
            <v>0</v>
          </cell>
          <cell r="K14">
            <v>768</v>
          </cell>
          <cell r="L14">
            <v>48</v>
          </cell>
          <cell r="M14"/>
          <cell r="N14">
            <v>1</v>
          </cell>
          <cell r="O14"/>
          <cell r="P14"/>
          <cell r="Q14" t="str">
            <v>21 Calendar days Combined, subject port storage</v>
          </cell>
        </row>
        <row r="15">
          <cell r="A15" t="str">
            <v>ONE</v>
          </cell>
          <cell r="B15" t="str">
            <v>AbidjanPhiladelphia40</v>
          </cell>
          <cell r="C15" t="str">
            <v>IVC</v>
          </cell>
          <cell r="D15" t="str">
            <v>Abidjan</v>
          </cell>
          <cell r="E15" t="str">
            <v>Philadelphia</v>
          </cell>
          <cell r="F15">
            <v>40</v>
          </cell>
          <cell r="G15">
            <v>1314</v>
          </cell>
          <cell r="H15">
            <v>175</v>
          </cell>
          <cell r="I15" t="str">
            <v>USD</v>
          </cell>
          <cell r="J15">
            <v>0</v>
          </cell>
          <cell r="K15">
            <v>1489</v>
          </cell>
          <cell r="L15">
            <v>27</v>
          </cell>
          <cell r="M15"/>
          <cell r="N15">
            <v>1</v>
          </cell>
          <cell r="O15"/>
          <cell r="P15"/>
          <cell r="Q15"/>
        </row>
        <row r="16">
          <cell r="A16" t="str">
            <v>ONE</v>
          </cell>
          <cell r="B16" t="str">
            <v>Tin canAmsterdam40</v>
          </cell>
          <cell r="C16" t="str">
            <v>NIG</v>
          </cell>
          <cell r="D16" t="str">
            <v>Tin can</v>
          </cell>
          <cell r="E16" t="str">
            <v>Amsterdam</v>
          </cell>
          <cell r="F16">
            <v>40</v>
          </cell>
          <cell r="G16">
            <v>500</v>
          </cell>
          <cell r="H16">
            <v>140</v>
          </cell>
          <cell r="I16" t="str">
            <v>EUR</v>
          </cell>
          <cell r="J16">
            <v>0</v>
          </cell>
          <cell r="K16">
            <v>640</v>
          </cell>
          <cell r="L16">
            <v>31</v>
          </cell>
          <cell r="M16"/>
          <cell r="N16">
            <v>1</v>
          </cell>
          <cell r="O16"/>
          <cell r="P16"/>
          <cell r="Q16" t="str">
            <v>Demurrage 14 Calendar days / Detention 4 Calendar days</v>
          </cell>
        </row>
        <row r="17">
          <cell r="A17" t="str">
            <v>ONE</v>
          </cell>
          <cell r="B17" t="str">
            <v>Tin canAntwerp40</v>
          </cell>
          <cell r="C17" t="str">
            <v>NIG</v>
          </cell>
          <cell r="D17" t="str">
            <v>Tin can</v>
          </cell>
          <cell r="E17" t="str">
            <v>Antwerp</v>
          </cell>
          <cell r="F17">
            <v>40</v>
          </cell>
          <cell r="G17">
            <v>500</v>
          </cell>
          <cell r="H17">
            <v>140</v>
          </cell>
          <cell r="I17" t="str">
            <v>EUR</v>
          </cell>
          <cell r="J17">
            <v>0</v>
          </cell>
          <cell r="K17">
            <v>640</v>
          </cell>
          <cell r="L17">
            <v>28</v>
          </cell>
          <cell r="M17"/>
          <cell r="N17">
            <v>1</v>
          </cell>
          <cell r="O17"/>
          <cell r="P17"/>
          <cell r="Q17" t="str">
            <v>Storage 5 days, Demurrage/Detention 14 days combined</v>
          </cell>
        </row>
        <row r="18">
          <cell r="A18" t="str">
            <v>ONE</v>
          </cell>
          <cell r="B18" t="str">
            <v>Tin canBarcelona40</v>
          </cell>
          <cell r="C18" t="str">
            <v>NIG</v>
          </cell>
          <cell r="D18" t="str">
            <v>Tin can</v>
          </cell>
          <cell r="E18" t="str">
            <v>Barcelona</v>
          </cell>
          <cell r="F18">
            <v>40</v>
          </cell>
          <cell r="G18">
            <v>650</v>
          </cell>
          <cell r="H18">
            <v>140</v>
          </cell>
          <cell r="I18" t="str">
            <v>EUR</v>
          </cell>
          <cell r="J18">
            <v>0</v>
          </cell>
          <cell r="K18">
            <v>790</v>
          </cell>
          <cell r="L18">
            <v>28</v>
          </cell>
          <cell r="M18"/>
          <cell r="N18">
            <v>1</v>
          </cell>
          <cell r="O18"/>
          <cell r="P18"/>
          <cell r="Q18" t="str">
            <v>Detention 14 Calendar days, subject port storage</v>
          </cell>
        </row>
        <row r="19">
          <cell r="A19" t="str">
            <v>ONE</v>
          </cell>
          <cell r="B19" t="str">
            <v>Tin canHamburg40</v>
          </cell>
          <cell r="C19" t="str">
            <v>NIG</v>
          </cell>
          <cell r="D19" t="str">
            <v>Tin can</v>
          </cell>
          <cell r="E19" t="str">
            <v>Hamburg</v>
          </cell>
          <cell r="F19">
            <v>40</v>
          </cell>
          <cell r="G19">
            <v>500</v>
          </cell>
          <cell r="H19">
            <v>140</v>
          </cell>
          <cell r="I19" t="str">
            <v>EUR</v>
          </cell>
          <cell r="J19">
            <v>0</v>
          </cell>
          <cell r="K19">
            <v>640</v>
          </cell>
          <cell r="L19">
            <v>31</v>
          </cell>
          <cell r="M19"/>
          <cell r="N19">
            <v>1</v>
          </cell>
          <cell r="O19"/>
          <cell r="P19"/>
          <cell r="Q19" t="str">
            <v>Demurrage 3 Calendar days / Detention 10 Calendar days</v>
          </cell>
        </row>
        <row r="20">
          <cell r="A20" t="str">
            <v>ONE</v>
          </cell>
          <cell r="B20" t="str">
            <v>Tin canIstanbul40</v>
          </cell>
          <cell r="C20" t="str">
            <v>NIG</v>
          </cell>
          <cell r="D20" t="str">
            <v>Tin can</v>
          </cell>
          <cell r="E20" t="str">
            <v>Istanbul</v>
          </cell>
          <cell r="F20">
            <v>40</v>
          </cell>
          <cell r="G20">
            <v>650</v>
          </cell>
          <cell r="H20">
            <v>160</v>
          </cell>
          <cell r="I20" t="str">
            <v>USD</v>
          </cell>
          <cell r="J20">
            <v>0</v>
          </cell>
          <cell r="K20">
            <v>810</v>
          </cell>
          <cell r="L20">
            <v>37</v>
          </cell>
          <cell r="M20"/>
          <cell r="N20">
            <v>1</v>
          </cell>
          <cell r="O20"/>
          <cell r="P20"/>
          <cell r="Q20" t="str">
            <v>14 Calendar days Combined, subject port storage</v>
          </cell>
        </row>
        <row r="21">
          <cell r="A21" t="str">
            <v>ONE</v>
          </cell>
          <cell r="B21" t="str">
            <v>Tin canRotterdam40</v>
          </cell>
          <cell r="C21" t="str">
            <v>NIG</v>
          </cell>
          <cell r="D21" t="str">
            <v>Tin can</v>
          </cell>
          <cell r="E21" t="str">
            <v>Rotterdam</v>
          </cell>
          <cell r="F21">
            <v>40</v>
          </cell>
          <cell r="G21">
            <v>500</v>
          </cell>
          <cell r="H21">
            <v>140</v>
          </cell>
          <cell r="I21" t="str">
            <v>EUR</v>
          </cell>
          <cell r="J21">
            <v>0</v>
          </cell>
          <cell r="K21">
            <v>640</v>
          </cell>
          <cell r="L21">
            <v>29</v>
          </cell>
          <cell r="M21"/>
          <cell r="N21">
            <v>1</v>
          </cell>
          <cell r="O21"/>
          <cell r="P21"/>
          <cell r="Q21" t="str">
            <v>Storage 5 days, Demurrage/Detention 14 days combined</v>
          </cell>
        </row>
        <row r="22">
          <cell r="A22" t="str">
            <v>ONE</v>
          </cell>
          <cell r="B22" t="str">
            <v>Tin canValencia40</v>
          </cell>
          <cell r="C22" t="str">
            <v>NIG</v>
          </cell>
          <cell r="D22" t="str">
            <v>Tin can</v>
          </cell>
          <cell r="E22" t="str">
            <v>Valencia</v>
          </cell>
          <cell r="F22">
            <v>40</v>
          </cell>
          <cell r="G22">
            <v>500</v>
          </cell>
          <cell r="H22">
            <v>140</v>
          </cell>
          <cell r="I22" t="str">
            <v>EUR</v>
          </cell>
          <cell r="J22">
            <v>0</v>
          </cell>
          <cell r="K22">
            <v>640</v>
          </cell>
          <cell r="L22">
            <v>26</v>
          </cell>
          <cell r="M22"/>
          <cell r="N22">
            <v>1</v>
          </cell>
          <cell r="O22"/>
          <cell r="P22"/>
          <cell r="Q22" t="str">
            <v>Detention 14 Calendar days, subject port storage</v>
          </cell>
        </row>
        <row r="23">
          <cell r="A23" t="str">
            <v>ONE</v>
          </cell>
          <cell r="B23" t="str">
            <v>Tin canBatam40</v>
          </cell>
          <cell r="C23" t="str">
            <v>NIG</v>
          </cell>
          <cell r="D23" t="str">
            <v>Tin can</v>
          </cell>
          <cell r="E23" t="str">
            <v>Batam</v>
          </cell>
          <cell r="F23">
            <v>40</v>
          </cell>
          <cell r="G23">
            <v>1303</v>
          </cell>
          <cell r="H23">
            <v>185</v>
          </cell>
          <cell r="I23" t="str">
            <v>USD</v>
          </cell>
          <cell r="J23">
            <v>0</v>
          </cell>
          <cell r="K23">
            <v>1488</v>
          </cell>
          <cell r="L23">
            <v>51</v>
          </cell>
          <cell r="M23"/>
          <cell r="N23">
            <v>1</v>
          </cell>
          <cell r="O23"/>
          <cell r="P23"/>
          <cell r="Q23" t="str">
            <v>16 Calendar days Combined, subject port storage</v>
          </cell>
        </row>
        <row r="24">
          <cell r="A24" t="str">
            <v>ONE</v>
          </cell>
          <cell r="B24" t="str">
            <v>Tin canPasir Gudang40</v>
          </cell>
          <cell r="C24" t="str">
            <v>NIG</v>
          </cell>
          <cell r="D24" t="str">
            <v>Tin can</v>
          </cell>
          <cell r="E24" t="str">
            <v>Pasir Gudang</v>
          </cell>
          <cell r="F24">
            <v>40</v>
          </cell>
          <cell r="G24">
            <v>593</v>
          </cell>
          <cell r="H24">
            <v>185</v>
          </cell>
          <cell r="I24" t="str">
            <v>USD</v>
          </cell>
          <cell r="J24">
            <v>0</v>
          </cell>
          <cell r="K24">
            <v>778</v>
          </cell>
          <cell r="L24">
            <v>53</v>
          </cell>
          <cell r="M24"/>
          <cell r="N24">
            <v>1</v>
          </cell>
          <cell r="O24"/>
          <cell r="P24"/>
          <cell r="Q24" t="str">
            <v>21 Calendar days Combined, subject port storage</v>
          </cell>
        </row>
        <row r="25">
          <cell r="A25" t="str">
            <v>ONE</v>
          </cell>
          <cell r="B25" t="str">
            <v>Tin canSurabaya40</v>
          </cell>
          <cell r="C25" t="str">
            <v>NIG</v>
          </cell>
          <cell r="D25" t="str">
            <v>Tin can</v>
          </cell>
          <cell r="E25" t="str">
            <v>Surabaya</v>
          </cell>
          <cell r="F25">
            <v>40</v>
          </cell>
          <cell r="G25">
            <v>741</v>
          </cell>
          <cell r="H25">
            <v>185</v>
          </cell>
          <cell r="I25" t="str">
            <v>USD</v>
          </cell>
          <cell r="J25">
            <v>0</v>
          </cell>
          <cell r="K25">
            <v>926</v>
          </cell>
          <cell r="L25">
            <v>55</v>
          </cell>
          <cell r="M25"/>
          <cell r="N25">
            <v>1</v>
          </cell>
          <cell r="O25"/>
          <cell r="P25"/>
          <cell r="Q25" t="str">
            <v>16 Calendar days Combined, subject port storage</v>
          </cell>
        </row>
        <row r="26">
          <cell r="A26" t="str">
            <v>ONE</v>
          </cell>
          <cell r="B26" t="str">
            <v>Tin canPTP40</v>
          </cell>
          <cell r="C26" t="str">
            <v>NIG</v>
          </cell>
          <cell r="D26" t="str">
            <v>Tin can</v>
          </cell>
          <cell r="E26" t="str">
            <v>PTP</v>
          </cell>
          <cell r="F26">
            <v>40</v>
          </cell>
          <cell r="G26">
            <v>593</v>
          </cell>
          <cell r="H26">
            <v>185</v>
          </cell>
          <cell r="I26" t="str">
            <v>USD</v>
          </cell>
          <cell r="J26">
            <v>0</v>
          </cell>
          <cell r="K26">
            <v>778</v>
          </cell>
          <cell r="L26">
            <v>58</v>
          </cell>
          <cell r="M26"/>
          <cell r="N26">
            <v>1</v>
          </cell>
          <cell r="O26"/>
          <cell r="P26"/>
          <cell r="Q26" t="str">
            <v>21 Calendar days Combined, subject port storage</v>
          </cell>
        </row>
        <row r="27">
          <cell r="A27" t="str">
            <v>ONE</v>
          </cell>
          <cell r="B27" t="str">
            <v>Tin canPhiladelphia40</v>
          </cell>
          <cell r="C27" t="str">
            <v>NIG</v>
          </cell>
          <cell r="D27" t="str">
            <v>Tin can</v>
          </cell>
          <cell r="E27" t="str">
            <v>Philadelphia</v>
          </cell>
          <cell r="F27">
            <v>40</v>
          </cell>
          <cell r="G27">
            <v>1314</v>
          </cell>
          <cell r="H27">
            <v>185</v>
          </cell>
          <cell r="I27" t="str">
            <v>USD</v>
          </cell>
          <cell r="J27">
            <v>0</v>
          </cell>
          <cell r="K27">
            <v>1499</v>
          </cell>
          <cell r="L27">
            <v>52</v>
          </cell>
          <cell r="M27"/>
          <cell r="N27">
            <v>1</v>
          </cell>
          <cell r="O27"/>
          <cell r="P27"/>
          <cell r="Q27"/>
        </row>
        <row r="28">
          <cell r="A28" t="str">
            <v>ONE</v>
          </cell>
          <cell r="B28" t="str">
            <v>ApapaAmsterdam40</v>
          </cell>
          <cell r="C28" t="str">
            <v>NIG</v>
          </cell>
          <cell r="D28" t="str">
            <v>Apapa</v>
          </cell>
          <cell r="E28" t="str">
            <v>Amsterdam</v>
          </cell>
          <cell r="F28">
            <v>40</v>
          </cell>
          <cell r="G28">
            <v>500</v>
          </cell>
          <cell r="H28">
            <v>140</v>
          </cell>
          <cell r="I28" t="str">
            <v>EUR</v>
          </cell>
          <cell r="J28">
            <v>0</v>
          </cell>
          <cell r="K28">
            <v>640</v>
          </cell>
          <cell r="L28">
            <v>31</v>
          </cell>
          <cell r="M28"/>
          <cell r="N28">
            <v>1</v>
          </cell>
          <cell r="O28"/>
          <cell r="P28"/>
          <cell r="Q28" t="str">
            <v>Demurrage 14 Calendar days / Detention 4 Calendar days</v>
          </cell>
        </row>
        <row r="29">
          <cell r="A29" t="str">
            <v>ONE</v>
          </cell>
          <cell r="B29" t="str">
            <v>ApapaAntwerp40</v>
          </cell>
          <cell r="C29" t="str">
            <v>NIG</v>
          </cell>
          <cell r="D29" t="str">
            <v>Apapa</v>
          </cell>
          <cell r="E29" t="str">
            <v>Antwerp</v>
          </cell>
          <cell r="F29">
            <v>40</v>
          </cell>
          <cell r="G29">
            <v>500</v>
          </cell>
          <cell r="H29">
            <v>140</v>
          </cell>
          <cell r="I29" t="str">
            <v>EUR</v>
          </cell>
          <cell r="J29">
            <v>0</v>
          </cell>
          <cell r="K29">
            <v>640</v>
          </cell>
          <cell r="L29">
            <v>28</v>
          </cell>
          <cell r="M29"/>
          <cell r="N29">
            <v>1</v>
          </cell>
          <cell r="O29"/>
          <cell r="P29"/>
          <cell r="Q29" t="str">
            <v>Storage 5 days, Demurrage/Detention 14 days combined</v>
          </cell>
        </row>
        <row r="30">
          <cell r="A30" t="str">
            <v>ONE</v>
          </cell>
          <cell r="B30" t="str">
            <v>ApapaBarcelona40</v>
          </cell>
          <cell r="C30" t="str">
            <v>NIG</v>
          </cell>
          <cell r="D30" t="str">
            <v>Apapa</v>
          </cell>
          <cell r="E30" t="str">
            <v>Barcelona</v>
          </cell>
          <cell r="F30">
            <v>40</v>
          </cell>
          <cell r="G30">
            <v>650</v>
          </cell>
          <cell r="H30">
            <v>140</v>
          </cell>
          <cell r="I30" t="str">
            <v>EUR</v>
          </cell>
          <cell r="J30">
            <v>0</v>
          </cell>
          <cell r="K30">
            <v>790</v>
          </cell>
          <cell r="L30">
            <v>28</v>
          </cell>
          <cell r="M30"/>
          <cell r="N30">
            <v>1</v>
          </cell>
          <cell r="O30"/>
          <cell r="P30"/>
          <cell r="Q30" t="str">
            <v>Detention 14 Calendar days, subject port storage</v>
          </cell>
        </row>
        <row r="31">
          <cell r="A31" t="str">
            <v>ONE</v>
          </cell>
          <cell r="B31" t="str">
            <v>ApapaHamburg40</v>
          </cell>
          <cell r="C31" t="str">
            <v>NIG</v>
          </cell>
          <cell r="D31" t="str">
            <v>Apapa</v>
          </cell>
          <cell r="E31" t="str">
            <v>Hamburg</v>
          </cell>
          <cell r="F31">
            <v>40</v>
          </cell>
          <cell r="G31">
            <v>500</v>
          </cell>
          <cell r="H31">
            <v>140</v>
          </cell>
          <cell r="I31" t="str">
            <v>EUR</v>
          </cell>
          <cell r="J31">
            <v>0</v>
          </cell>
          <cell r="K31">
            <v>640</v>
          </cell>
          <cell r="L31">
            <v>31</v>
          </cell>
          <cell r="M31"/>
          <cell r="N31">
            <v>1</v>
          </cell>
          <cell r="O31"/>
          <cell r="P31"/>
          <cell r="Q31" t="str">
            <v>Demurrage 3 Calendar days / Detention 10 Calendar days</v>
          </cell>
        </row>
        <row r="32">
          <cell r="A32" t="str">
            <v>ONE</v>
          </cell>
          <cell r="B32" t="str">
            <v>ApapaIstanbul40</v>
          </cell>
          <cell r="C32" t="str">
            <v>NIG</v>
          </cell>
          <cell r="D32" t="str">
            <v>Apapa</v>
          </cell>
          <cell r="E32" t="str">
            <v>Istanbul</v>
          </cell>
          <cell r="F32">
            <v>40</v>
          </cell>
          <cell r="G32">
            <v>650</v>
          </cell>
          <cell r="H32">
            <v>160</v>
          </cell>
          <cell r="I32" t="str">
            <v>USD</v>
          </cell>
          <cell r="J32">
            <v>0</v>
          </cell>
          <cell r="K32">
            <v>810</v>
          </cell>
          <cell r="L32">
            <v>37</v>
          </cell>
          <cell r="M32"/>
          <cell r="N32">
            <v>1</v>
          </cell>
          <cell r="O32"/>
          <cell r="P32"/>
          <cell r="Q32" t="str">
            <v>14 Calendar days Combined, subject port storage</v>
          </cell>
        </row>
        <row r="33">
          <cell r="A33" t="str">
            <v>ONE</v>
          </cell>
          <cell r="B33" t="str">
            <v>ApapaRotterdam40</v>
          </cell>
          <cell r="C33" t="str">
            <v>NIG</v>
          </cell>
          <cell r="D33" t="str">
            <v>Apapa</v>
          </cell>
          <cell r="E33" t="str">
            <v>Rotterdam</v>
          </cell>
          <cell r="F33">
            <v>40</v>
          </cell>
          <cell r="G33">
            <v>500</v>
          </cell>
          <cell r="H33">
            <v>140</v>
          </cell>
          <cell r="I33" t="str">
            <v>EUR</v>
          </cell>
          <cell r="J33">
            <v>0</v>
          </cell>
          <cell r="K33">
            <v>640</v>
          </cell>
          <cell r="L33">
            <v>29</v>
          </cell>
          <cell r="M33"/>
          <cell r="N33">
            <v>1</v>
          </cell>
          <cell r="O33"/>
          <cell r="P33"/>
          <cell r="Q33" t="str">
            <v>Storage 5 days, Demurrage/Detention 14 days combined</v>
          </cell>
        </row>
        <row r="34">
          <cell r="A34" t="str">
            <v>ONE</v>
          </cell>
          <cell r="B34" t="str">
            <v>ApapaValencia40</v>
          </cell>
          <cell r="C34" t="str">
            <v>NIG</v>
          </cell>
          <cell r="D34" t="str">
            <v>Apapa</v>
          </cell>
          <cell r="E34" t="str">
            <v>Valencia</v>
          </cell>
          <cell r="F34">
            <v>40</v>
          </cell>
          <cell r="G34">
            <v>500</v>
          </cell>
          <cell r="H34">
            <v>140</v>
          </cell>
          <cell r="I34" t="str">
            <v>EUR</v>
          </cell>
          <cell r="J34">
            <v>0</v>
          </cell>
          <cell r="K34">
            <v>640</v>
          </cell>
          <cell r="L34">
            <v>26</v>
          </cell>
          <cell r="M34"/>
          <cell r="N34">
            <v>1</v>
          </cell>
          <cell r="O34"/>
          <cell r="P34"/>
          <cell r="Q34" t="str">
            <v>Detention 14 Calendar days, subject port storage</v>
          </cell>
        </row>
        <row r="35">
          <cell r="A35" t="str">
            <v>ONE</v>
          </cell>
          <cell r="B35" t="str">
            <v>ApapaBatam40</v>
          </cell>
          <cell r="C35" t="str">
            <v>NIG</v>
          </cell>
          <cell r="D35" t="str">
            <v>Apapa</v>
          </cell>
          <cell r="E35" t="str">
            <v>Batam</v>
          </cell>
          <cell r="F35">
            <v>40</v>
          </cell>
          <cell r="G35">
            <v>1303</v>
          </cell>
          <cell r="H35">
            <v>185</v>
          </cell>
          <cell r="I35" t="str">
            <v>USD</v>
          </cell>
          <cell r="J35">
            <v>0</v>
          </cell>
          <cell r="K35">
            <v>1488</v>
          </cell>
          <cell r="L35">
            <v>51</v>
          </cell>
          <cell r="M35"/>
          <cell r="N35">
            <v>1</v>
          </cell>
          <cell r="O35"/>
          <cell r="P35"/>
          <cell r="Q35" t="str">
            <v>16 Calendar days Combined, subject port storage</v>
          </cell>
        </row>
        <row r="36">
          <cell r="A36" t="str">
            <v>ONE</v>
          </cell>
          <cell r="B36" t="str">
            <v>ApapaPasir Gudang40</v>
          </cell>
          <cell r="C36" t="str">
            <v>NIG</v>
          </cell>
          <cell r="D36" t="str">
            <v>Apapa</v>
          </cell>
          <cell r="E36" t="str">
            <v>Pasir Gudang</v>
          </cell>
          <cell r="F36">
            <v>40</v>
          </cell>
          <cell r="G36">
            <v>593</v>
          </cell>
          <cell r="H36">
            <v>185</v>
          </cell>
          <cell r="I36" t="str">
            <v>USD</v>
          </cell>
          <cell r="J36">
            <v>0</v>
          </cell>
          <cell r="K36">
            <v>778</v>
          </cell>
          <cell r="L36">
            <v>53</v>
          </cell>
          <cell r="M36"/>
          <cell r="N36">
            <v>1</v>
          </cell>
          <cell r="O36"/>
          <cell r="P36"/>
          <cell r="Q36" t="str">
            <v>21 Calendar days Combined, subject port storage</v>
          </cell>
        </row>
        <row r="37">
          <cell r="A37" t="str">
            <v>ONE</v>
          </cell>
          <cell r="B37" t="str">
            <v>ApapaSurabaya40</v>
          </cell>
          <cell r="C37" t="str">
            <v>NIG</v>
          </cell>
          <cell r="D37" t="str">
            <v>Apapa</v>
          </cell>
          <cell r="E37" t="str">
            <v>Surabaya</v>
          </cell>
          <cell r="F37">
            <v>40</v>
          </cell>
          <cell r="G37">
            <v>741</v>
          </cell>
          <cell r="H37">
            <v>185</v>
          </cell>
          <cell r="I37" t="str">
            <v>USD</v>
          </cell>
          <cell r="J37">
            <v>0</v>
          </cell>
          <cell r="K37">
            <v>926</v>
          </cell>
          <cell r="L37">
            <v>55</v>
          </cell>
          <cell r="M37"/>
          <cell r="N37">
            <v>1</v>
          </cell>
          <cell r="O37"/>
          <cell r="P37"/>
          <cell r="Q37" t="str">
            <v>16 Calendar days Combined, subject port storage</v>
          </cell>
        </row>
        <row r="38">
          <cell r="A38" t="str">
            <v>ONE</v>
          </cell>
          <cell r="B38" t="str">
            <v>ApapaPTP40</v>
          </cell>
          <cell r="C38" t="str">
            <v>NIG</v>
          </cell>
          <cell r="D38" t="str">
            <v>Apapa</v>
          </cell>
          <cell r="E38" t="str">
            <v>PTP</v>
          </cell>
          <cell r="F38">
            <v>40</v>
          </cell>
          <cell r="G38">
            <v>593</v>
          </cell>
          <cell r="H38">
            <v>185</v>
          </cell>
          <cell r="I38" t="str">
            <v>USD</v>
          </cell>
          <cell r="J38">
            <v>0</v>
          </cell>
          <cell r="K38">
            <v>778</v>
          </cell>
          <cell r="L38">
            <v>58</v>
          </cell>
          <cell r="M38"/>
          <cell r="N38">
            <v>1</v>
          </cell>
          <cell r="O38"/>
          <cell r="P38"/>
          <cell r="Q38" t="str">
            <v>21 Calendar days Combined, subject port storage</v>
          </cell>
        </row>
        <row r="39">
          <cell r="A39" t="str">
            <v>ONE</v>
          </cell>
          <cell r="B39" t="str">
            <v>ApapaPhiladelphia40</v>
          </cell>
          <cell r="C39" t="str">
            <v>NIG</v>
          </cell>
          <cell r="D39" t="str">
            <v>Apapa</v>
          </cell>
          <cell r="E39" t="str">
            <v>Philadelphia</v>
          </cell>
          <cell r="F39">
            <v>40</v>
          </cell>
          <cell r="G39">
            <v>1314</v>
          </cell>
          <cell r="H39">
            <v>185</v>
          </cell>
          <cell r="I39" t="str">
            <v>USD</v>
          </cell>
          <cell r="J39">
            <v>0</v>
          </cell>
          <cell r="K39">
            <v>1499</v>
          </cell>
          <cell r="L39">
            <v>52</v>
          </cell>
          <cell r="M39"/>
          <cell r="N39">
            <v>1</v>
          </cell>
          <cell r="O39"/>
          <cell r="P39"/>
          <cell r="Q39"/>
        </row>
        <row r="40">
          <cell r="A40" t="str">
            <v>CMA</v>
          </cell>
          <cell r="B40" t="str">
            <v>ABIDJANAmsterdam20</v>
          </cell>
          <cell r="C40" t="str">
            <v>IVC</v>
          </cell>
          <cell r="D40" t="str">
            <v>ABIDJAN</v>
          </cell>
          <cell r="E40" t="str">
            <v>Amsterdam</v>
          </cell>
          <cell r="F40">
            <v>20</v>
          </cell>
          <cell r="G40">
            <v>550</v>
          </cell>
          <cell r="H40" t="str">
            <v>not included</v>
          </cell>
          <cell r="I40" t="str">
            <v>EUR</v>
          </cell>
          <cell r="J40">
            <v>19</v>
          </cell>
          <cell r="K40">
            <v>569</v>
          </cell>
          <cell r="L40"/>
          <cell r="M40">
            <v>45747</v>
          </cell>
          <cell r="N40">
            <v>0</v>
          </cell>
          <cell r="O40"/>
          <cell r="P40"/>
          <cell r="Q40" t="str">
            <v xml:space="preserve">QCOCS0000002 </v>
          </cell>
        </row>
        <row r="41">
          <cell r="A41" t="str">
            <v>CMA</v>
          </cell>
          <cell r="B41" t="str">
            <v>ABIDJANAmsterdam40</v>
          </cell>
          <cell r="C41" t="str">
            <v>IVC</v>
          </cell>
          <cell r="D41" t="str">
            <v>ABIDJAN</v>
          </cell>
          <cell r="E41" t="str">
            <v>Amsterdam</v>
          </cell>
          <cell r="F41">
            <v>40</v>
          </cell>
          <cell r="G41">
            <v>950</v>
          </cell>
          <cell r="H41" t="str">
            <v>not included</v>
          </cell>
          <cell r="I41" t="str">
            <v>EUR</v>
          </cell>
          <cell r="J41">
            <v>38</v>
          </cell>
          <cell r="K41">
            <v>988</v>
          </cell>
          <cell r="L41"/>
          <cell r="M41">
            <v>45747</v>
          </cell>
          <cell r="N41">
            <v>0</v>
          </cell>
          <cell r="O41"/>
          <cell r="P41"/>
          <cell r="Q41" t="str">
            <v xml:space="preserve">QCOCS0000002 </v>
          </cell>
        </row>
        <row r="42">
          <cell r="A42" t="str">
            <v>CMA</v>
          </cell>
          <cell r="B42" t="str">
            <v>ABIDJANANTWERP20</v>
          </cell>
          <cell r="C42" t="str">
            <v>IVC</v>
          </cell>
          <cell r="D42" t="str">
            <v>ABIDJAN</v>
          </cell>
          <cell r="E42" t="str">
            <v>ANTWERP</v>
          </cell>
          <cell r="F42">
            <v>20</v>
          </cell>
          <cell r="G42">
            <v>450</v>
          </cell>
          <cell r="H42" t="str">
            <v>not included</v>
          </cell>
          <cell r="I42" t="str">
            <v>EUR</v>
          </cell>
          <cell r="J42">
            <v>60</v>
          </cell>
          <cell r="K42">
            <v>510</v>
          </cell>
          <cell r="L42"/>
          <cell r="M42">
            <v>45930</v>
          </cell>
          <cell r="N42">
            <v>0</v>
          </cell>
          <cell r="O42"/>
          <cell r="P42"/>
          <cell r="Q42" t="str">
            <v>QCOCS0000002</v>
          </cell>
        </row>
        <row r="43">
          <cell r="A43" t="str">
            <v>CMA</v>
          </cell>
          <cell r="B43" t="str">
            <v>ABIDJANANTWERP40</v>
          </cell>
          <cell r="C43" t="str">
            <v>IVC</v>
          </cell>
          <cell r="D43" t="str">
            <v>ABIDJAN</v>
          </cell>
          <cell r="E43" t="str">
            <v>ANTWERP</v>
          </cell>
          <cell r="F43">
            <v>40</v>
          </cell>
          <cell r="G43">
            <v>500</v>
          </cell>
          <cell r="H43" t="str">
            <v>not included</v>
          </cell>
          <cell r="I43" t="str">
            <v>EUR</v>
          </cell>
          <cell r="J43">
            <v>100</v>
          </cell>
          <cell r="K43">
            <v>600</v>
          </cell>
          <cell r="L43"/>
          <cell r="M43">
            <v>45930</v>
          </cell>
          <cell r="N43">
            <v>0</v>
          </cell>
          <cell r="O43"/>
          <cell r="P43"/>
          <cell r="Q43" t="str">
            <v>QCOCS0000002</v>
          </cell>
        </row>
        <row r="44">
          <cell r="A44" t="str">
            <v>CMA</v>
          </cell>
          <cell r="B44" t="str">
            <v>ABIDJANBARCELONA20</v>
          </cell>
          <cell r="C44" t="str">
            <v>IVC</v>
          </cell>
          <cell r="D44" t="str">
            <v>ABIDJAN</v>
          </cell>
          <cell r="E44" t="str">
            <v>BARCELONA</v>
          </cell>
          <cell r="F44">
            <v>20</v>
          </cell>
          <cell r="G44">
            <v>1150</v>
          </cell>
          <cell r="H44" t="str">
            <v>not included</v>
          </cell>
          <cell r="I44" t="str">
            <v>EUR</v>
          </cell>
          <cell r="J44">
            <v>90</v>
          </cell>
          <cell r="K44">
            <v>1240</v>
          </cell>
          <cell r="L44"/>
          <cell r="M44">
            <v>45930</v>
          </cell>
          <cell r="N44">
            <v>0</v>
          </cell>
          <cell r="O44"/>
          <cell r="P44"/>
          <cell r="Q44" t="str">
            <v>QCOCS0000002</v>
          </cell>
        </row>
        <row r="45">
          <cell r="A45" t="str">
            <v>CMA</v>
          </cell>
          <cell r="B45" t="str">
            <v>ABIDJANBARCELONA40</v>
          </cell>
          <cell r="C45" t="str">
            <v>IVC</v>
          </cell>
          <cell r="D45" t="str">
            <v>ABIDJAN</v>
          </cell>
          <cell r="E45" t="str">
            <v>BARCELONA</v>
          </cell>
          <cell r="F45">
            <v>40</v>
          </cell>
          <cell r="G45">
            <v>1800</v>
          </cell>
          <cell r="H45" t="str">
            <v>not included</v>
          </cell>
          <cell r="I45" t="str">
            <v>EUR</v>
          </cell>
          <cell r="J45">
            <v>120</v>
          </cell>
          <cell r="K45">
            <v>1920</v>
          </cell>
          <cell r="L45"/>
          <cell r="M45">
            <v>45930</v>
          </cell>
          <cell r="N45">
            <v>0</v>
          </cell>
          <cell r="O45"/>
          <cell r="P45"/>
          <cell r="Q45" t="str">
            <v>QCOCS0000002</v>
          </cell>
        </row>
        <row r="46">
          <cell r="A46" t="str">
            <v>CMA</v>
          </cell>
          <cell r="B46" t="str">
            <v>ABIDJANHAMBURG20</v>
          </cell>
          <cell r="C46" t="str">
            <v>IVC</v>
          </cell>
          <cell r="D46" t="str">
            <v>ABIDJAN</v>
          </cell>
          <cell r="E46" t="str">
            <v>HAMBURG</v>
          </cell>
          <cell r="F46">
            <v>20</v>
          </cell>
          <cell r="G46">
            <v>700</v>
          </cell>
          <cell r="H46" t="str">
            <v>not included</v>
          </cell>
          <cell r="I46" t="str">
            <v>EUR</v>
          </cell>
          <cell r="J46">
            <v>60</v>
          </cell>
          <cell r="K46">
            <v>760</v>
          </cell>
          <cell r="L46"/>
          <cell r="M46">
            <v>45930</v>
          </cell>
          <cell r="N46">
            <v>0</v>
          </cell>
          <cell r="O46"/>
          <cell r="P46"/>
          <cell r="Q46" t="str">
            <v>QCOCS0000002</v>
          </cell>
        </row>
        <row r="47">
          <cell r="A47" t="str">
            <v>CMA</v>
          </cell>
          <cell r="B47" t="str">
            <v>ABIDJANHAMBURG40</v>
          </cell>
          <cell r="C47" t="str">
            <v>IVC</v>
          </cell>
          <cell r="D47" t="str">
            <v>ABIDJAN</v>
          </cell>
          <cell r="E47" t="str">
            <v>HAMBURG</v>
          </cell>
          <cell r="F47">
            <v>40</v>
          </cell>
          <cell r="G47">
            <v>1100</v>
          </cell>
          <cell r="H47" t="str">
            <v>not included</v>
          </cell>
          <cell r="I47" t="str">
            <v>EUR</v>
          </cell>
          <cell r="J47">
            <v>100</v>
          </cell>
          <cell r="K47">
            <v>1200</v>
          </cell>
          <cell r="L47"/>
          <cell r="M47">
            <v>45930</v>
          </cell>
          <cell r="N47">
            <v>0</v>
          </cell>
          <cell r="O47"/>
          <cell r="P47"/>
          <cell r="Q47" t="str">
            <v>QCOCS0000002</v>
          </cell>
        </row>
        <row r="48">
          <cell r="A48" t="str">
            <v>CMA</v>
          </cell>
          <cell r="B48" t="str">
            <v>ABIDJANPASIR GUDANG20</v>
          </cell>
          <cell r="C48" t="str">
            <v>IVC</v>
          </cell>
          <cell r="D48" t="str">
            <v>ABIDJAN</v>
          </cell>
          <cell r="E48" t="str">
            <v>PASIR GUDANG</v>
          </cell>
          <cell r="F48">
            <v>20</v>
          </cell>
          <cell r="G48">
            <v>550</v>
          </cell>
          <cell r="H48" t="str">
            <v>not included</v>
          </cell>
          <cell r="I48" t="str">
            <v>USD</v>
          </cell>
          <cell r="J48">
            <v>0</v>
          </cell>
          <cell r="K48">
            <v>550</v>
          </cell>
          <cell r="L48"/>
          <cell r="M48">
            <v>45930</v>
          </cell>
          <cell r="N48">
            <v>0</v>
          </cell>
          <cell r="O48"/>
          <cell r="P48"/>
          <cell r="Q48" t="str">
            <v>QCOCS0000002</v>
          </cell>
        </row>
        <row r="49">
          <cell r="A49" t="str">
            <v>CMA</v>
          </cell>
          <cell r="B49" t="str">
            <v>ABIDJANPASIR GUDANG40</v>
          </cell>
          <cell r="C49" t="str">
            <v>IVC</v>
          </cell>
          <cell r="D49" t="str">
            <v>ABIDJAN</v>
          </cell>
          <cell r="E49" t="str">
            <v>PASIR GUDANG</v>
          </cell>
          <cell r="F49">
            <v>40</v>
          </cell>
          <cell r="G49">
            <v>700</v>
          </cell>
          <cell r="H49" t="str">
            <v>not included</v>
          </cell>
          <cell r="I49" t="str">
            <v>USD</v>
          </cell>
          <cell r="J49">
            <v>0</v>
          </cell>
          <cell r="K49">
            <v>700</v>
          </cell>
          <cell r="L49"/>
          <cell r="M49">
            <v>45930</v>
          </cell>
          <cell r="N49">
            <v>0</v>
          </cell>
          <cell r="Q49" t="str">
            <v>QCOCS0000002</v>
          </cell>
        </row>
        <row r="50">
          <cell r="A50" t="str">
            <v>CMA</v>
          </cell>
          <cell r="B50" t="str">
            <v>ABIDJANPTP40</v>
          </cell>
          <cell r="C50" t="str">
            <v>IVC</v>
          </cell>
          <cell r="D50" t="str">
            <v>ABIDJAN</v>
          </cell>
          <cell r="E50" t="str">
            <v>PTP</v>
          </cell>
          <cell r="F50">
            <v>40</v>
          </cell>
          <cell r="G50">
            <v>700</v>
          </cell>
          <cell r="H50" t="str">
            <v>not included</v>
          </cell>
          <cell r="I50" t="str">
            <v>USD</v>
          </cell>
          <cell r="J50">
            <v>0</v>
          </cell>
          <cell r="K50">
            <v>700</v>
          </cell>
          <cell r="L50"/>
          <cell r="M50">
            <v>45930</v>
          </cell>
          <cell r="N50">
            <v>0</v>
          </cell>
          <cell r="O50"/>
          <cell r="P50"/>
          <cell r="Q50" t="str">
            <v>QCOCS0000002</v>
          </cell>
        </row>
        <row r="51">
          <cell r="A51" t="str">
            <v>CMA</v>
          </cell>
          <cell r="B51" t="str">
            <v>ABIDJANRotterdam20</v>
          </cell>
          <cell r="C51" t="str">
            <v>IVC</v>
          </cell>
          <cell r="D51" t="str">
            <v>ABIDJAN</v>
          </cell>
          <cell r="E51" t="str">
            <v>Rotterdam</v>
          </cell>
          <cell r="F51">
            <v>20</v>
          </cell>
          <cell r="G51">
            <v>625</v>
          </cell>
          <cell r="H51" t="str">
            <v>not included</v>
          </cell>
          <cell r="I51" t="str">
            <v>EUR</v>
          </cell>
          <cell r="J51">
            <v>19</v>
          </cell>
          <cell r="K51">
            <v>644</v>
          </cell>
          <cell r="L51"/>
          <cell r="M51">
            <v>45747</v>
          </cell>
          <cell r="N51">
            <v>0</v>
          </cell>
          <cell r="O51"/>
          <cell r="P51"/>
          <cell r="Q51" t="str">
            <v>QCOCS0000002</v>
          </cell>
        </row>
        <row r="52">
          <cell r="A52" t="str">
            <v>CMA</v>
          </cell>
          <cell r="B52" t="str">
            <v>ABIDJANRotterdam40</v>
          </cell>
          <cell r="C52" t="str">
            <v>IVC</v>
          </cell>
          <cell r="D52" t="str">
            <v>ABIDJAN</v>
          </cell>
          <cell r="E52" t="str">
            <v>Rotterdam</v>
          </cell>
          <cell r="F52">
            <v>40</v>
          </cell>
          <cell r="G52">
            <v>1050</v>
          </cell>
          <cell r="H52" t="str">
            <v>not included</v>
          </cell>
          <cell r="I52" t="str">
            <v>EUR</v>
          </cell>
          <cell r="J52">
            <v>38</v>
          </cell>
          <cell r="K52">
            <v>1088</v>
          </cell>
          <cell r="L52"/>
          <cell r="M52">
            <v>45747</v>
          </cell>
          <cell r="N52">
            <v>0</v>
          </cell>
          <cell r="O52"/>
          <cell r="P52"/>
          <cell r="Q52" t="str">
            <v>QCOCS0000002</v>
          </cell>
        </row>
        <row r="53">
          <cell r="A53" t="str">
            <v>CMA</v>
          </cell>
          <cell r="B53" t="str">
            <v>ABIDJANSZCZECIN20</v>
          </cell>
          <cell r="C53" t="str">
            <v>IVC</v>
          </cell>
          <cell r="D53" t="str">
            <v>ABIDJAN</v>
          </cell>
          <cell r="E53" t="str">
            <v>SZCZECIN</v>
          </cell>
          <cell r="F53">
            <v>20</v>
          </cell>
          <cell r="G53">
            <v>1200</v>
          </cell>
          <cell r="H53" t="str">
            <v>not included</v>
          </cell>
          <cell r="I53" t="str">
            <v>EUR</v>
          </cell>
          <cell r="J53">
            <v>40</v>
          </cell>
          <cell r="K53">
            <v>1240</v>
          </cell>
          <cell r="L53"/>
          <cell r="M53">
            <v>45838</v>
          </cell>
          <cell r="N53">
            <v>0</v>
          </cell>
          <cell r="O53"/>
          <cell r="P53"/>
          <cell r="Q53" t="str">
            <v>QCOCS0000002</v>
          </cell>
        </row>
        <row r="54">
          <cell r="A54" t="str">
            <v>CMA</v>
          </cell>
          <cell r="B54" t="str">
            <v>ABIDJANSZCZECIN40</v>
          </cell>
          <cell r="C54" t="str">
            <v>IVC</v>
          </cell>
          <cell r="D54" t="str">
            <v>ABIDJAN</v>
          </cell>
          <cell r="E54" t="str">
            <v>SZCZECIN</v>
          </cell>
          <cell r="F54">
            <v>40</v>
          </cell>
          <cell r="G54">
            <v>2050</v>
          </cell>
          <cell r="H54" t="str">
            <v>not included</v>
          </cell>
          <cell r="I54" t="str">
            <v>EUR</v>
          </cell>
          <cell r="J54">
            <v>80</v>
          </cell>
          <cell r="K54">
            <v>2130</v>
          </cell>
          <cell r="L54"/>
          <cell r="M54">
            <v>45838</v>
          </cell>
          <cell r="N54">
            <v>0</v>
          </cell>
          <cell r="O54"/>
          <cell r="P54"/>
          <cell r="Q54" t="str">
            <v>QCOCS0000002</v>
          </cell>
        </row>
        <row r="55">
          <cell r="A55" t="str">
            <v>CMA</v>
          </cell>
          <cell r="B55" t="str">
            <v>ABIDJANVALENCIA20</v>
          </cell>
          <cell r="C55" t="str">
            <v>IVC</v>
          </cell>
          <cell r="D55" t="str">
            <v>ABIDJAN</v>
          </cell>
          <cell r="E55" t="str">
            <v>VALENCIA</v>
          </cell>
          <cell r="F55">
            <v>20</v>
          </cell>
          <cell r="G55">
            <v>900</v>
          </cell>
          <cell r="H55" t="str">
            <v>not included</v>
          </cell>
          <cell r="I55" t="str">
            <v>EUR</v>
          </cell>
          <cell r="J55">
            <v>90</v>
          </cell>
          <cell r="K55">
            <v>990</v>
          </cell>
          <cell r="L55"/>
          <cell r="M55">
            <v>45930</v>
          </cell>
          <cell r="N55">
            <v>0</v>
          </cell>
          <cell r="O55"/>
          <cell r="P55"/>
          <cell r="Q55" t="str">
            <v>QCOCS0000002</v>
          </cell>
        </row>
        <row r="56">
          <cell r="A56" t="str">
            <v>CMA</v>
          </cell>
          <cell r="B56" t="str">
            <v>ABIDJANVALENCIA40</v>
          </cell>
          <cell r="C56" t="str">
            <v>IVC</v>
          </cell>
          <cell r="D56" t="str">
            <v>ABIDJAN</v>
          </cell>
          <cell r="E56" t="str">
            <v>VALENCIA</v>
          </cell>
          <cell r="F56">
            <v>40</v>
          </cell>
          <cell r="G56">
            <v>1350</v>
          </cell>
          <cell r="H56" t="str">
            <v>not included</v>
          </cell>
          <cell r="I56" t="str">
            <v>EUR</v>
          </cell>
          <cell r="J56">
            <v>120</v>
          </cell>
          <cell r="K56">
            <v>1470</v>
          </cell>
          <cell r="L56"/>
          <cell r="M56">
            <v>45930</v>
          </cell>
          <cell r="N56">
            <v>0</v>
          </cell>
          <cell r="O56"/>
          <cell r="P56"/>
          <cell r="Q56" t="str">
            <v>QCOCS0000002</v>
          </cell>
        </row>
        <row r="57">
          <cell r="A57" t="str">
            <v>CMA</v>
          </cell>
          <cell r="B57" t="str">
            <v>ABIDJANWELLINGTON40</v>
          </cell>
          <cell r="C57" t="str">
            <v>IVC</v>
          </cell>
          <cell r="D57" t="str">
            <v>ABIDJAN</v>
          </cell>
          <cell r="E57" t="str">
            <v>WELLINGTON</v>
          </cell>
          <cell r="F57">
            <v>40</v>
          </cell>
          <cell r="G57">
            <v>1400</v>
          </cell>
          <cell r="H57" t="str">
            <v>not included</v>
          </cell>
          <cell r="I57" t="str">
            <v>USD</v>
          </cell>
          <cell r="J57">
            <v>0</v>
          </cell>
          <cell r="K57">
            <v>1400</v>
          </cell>
          <cell r="L57"/>
          <cell r="M57">
            <v>45747</v>
          </cell>
          <cell r="N57">
            <v>0</v>
          </cell>
          <cell r="O57"/>
          <cell r="P57"/>
          <cell r="Q57" t="str">
            <v>QCOCS0000002</v>
          </cell>
        </row>
        <row r="58">
          <cell r="A58" t="str">
            <v>CMA</v>
          </cell>
          <cell r="B58" t="str">
            <v>ApapaPTP40</v>
          </cell>
          <cell r="C58" t="str">
            <v>NIG</v>
          </cell>
          <cell r="D58" t="str">
            <v>Apapa</v>
          </cell>
          <cell r="E58" t="str">
            <v>PTP</v>
          </cell>
          <cell r="F58">
            <v>40</v>
          </cell>
          <cell r="G58">
            <v>650</v>
          </cell>
          <cell r="H58" t="str">
            <v>not included</v>
          </cell>
          <cell r="I58" t="str">
            <v>USD</v>
          </cell>
          <cell r="J58">
            <v>0</v>
          </cell>
          <cell r="K58">
            <v>650</v>
          </cell>
          <cell r="L58"/>
          <cell r="M58">
            <v>45930</v>
          </cell>
          <cell r="N58">
            <v>0</v>
          </cell>
          <cell r="O58"/>
          <cell r="P58"/>
          <cell r="Q58" t="str">
            <v>QCOCS0000002</v>
          </cell>
        </row>
        <row r="59">
          <cell r="A59" t="str">
            <v>CMA</v>
          </cell>
          <cell r="B59" t="str">
            <v>ApapaPASIR GUDANG40</v>
          </cell>
          <cell r="C59" t="str">
            <v>NIG</v>
          </cell>
          <cell r="D59" t="str">
            <v>Apapa</v>
          </cell>
          <cell r="E59" t="str">
            <v>PASIR GUDANG</v>
          </cell>
          <cell r="F59">
            <v>40</v>
          </cell>
          <cell r="G59">
            <v>650</v>
          </cell>
          <cell r="H59" t="str">
            <v>not included</v>
          </cell>
          <cell r="I59" t="str">
            <v>USD</v>
          </cell>
          <cell r="J59">
            <v>0</v>
          </cell>
          <cell r="K59">
            <v>650</v>
          </cell>
          <cell r="L59"/>
          <cell r="M59">
            <v>45930</v>
          </cell>
          <cell r="N59">
            <v>0</v>
          </cell>
          <cell r="O59"/>
          <cell r="P59"/>
          <cell r="Q59" t="str">
            <v>QCOCS0000002</v>
          </cell>
        </row>
        <row r="60">
          <cell r="A60" t="str">
            <v>CMA</v>
          </cell>
          <cell r="B60" t="str">
            <v>ApapaSurabaya40</v>
          </cell>
          <cell r="C60" t="str">
            <v>NIG</v>
          </cell>
          <cell r="D60" t="str">
            <v>Apapa</v>
          </cell>
          <cell r="E60" t="str">
            <v>Surabaya</v>
          </cell>
          <cell r="F60">
            <v>40</v>
          </cell>
          <cell r="G60">
            <v>750</v>
          </cell>
          <cell r="H60" t="str">
            <v>not included</v>
          </cell>
          <cell r="I60" t="str">
            <v>USD</v>
          </cell>
          <cell r="J60">
            <v>0</v>
          </cell>
          <cell r="K60">
            <v>750</v>
          </cell>
          <cell r="L60"/>
          <cell r="M60">
            <v>45930</v>
          </cell>
          <cell r="N60">
            <v>0</v>
          </cell>
          <cell r="O60"/>
          <cell r="P60"/>
          <cell r="Q60" t="str">
            <v>QCOCS0000002</v>
          </cell>
        </row>
        <row r="61">
          <cell r="A61" t="str">
            <v>CMA</v>
          </cell>
          <cell r="B61" t="str">
            <v>CallaoAmbarli40</v>
          </cell>
          <cell r="C61" t="str">
            <v>PER</v>
          </cell>
          <cell r="D61" t="str">
            <v>Callao</v>
          </cell>
          <cell r="E61" t="str">
            <v>Ambarli</v>
          </cell>
          <cell r="F61">
            <v>40</v>
          </cell>
          <cell r="G61">
            <v>2000</v>
          </cell>
          <cell r="H61" t="str">
            <v>not included</v>
          </cell>
          <cell r="I61" t="str">
            <v>USD</v>
          </cell>
          <cell r="J61">
            <v>584</v>
          </cell>
          <cell r="K61">
            <v>2584</v>
          </cell>
          <cell r="L61"/>
          <cell r="M61">
            <v>45747</v>
          </cell>
          <cell r="N61">
            <v>0</v>
          </cell>
          <cell r="O61"/>
          <cell r="P61">
            <v>500</v>
          </cell>
          <cell r="Q61" t="str">
            <v xml:space="preserve">QBSE015899 </v>
          </cell>
        </row>
        <row r="62">
          <cell r="A62" t="str">
            <v>CMA</v>
          </cell>
          <cell r="B62" t="str">
            <v>CallaoAmsterdam40</v>
          </cell>
          <cell r="C62" t="str">
            <v>PER</v>
          </cell>
          <cell r="D62" t="str">
            <v>Callao</v>
          </cell>
          <cell r="E62" t="str">
            <v>Amsterdam</v>
          </cell>
          <cell r="F62">
            <v>40</v>
          </cell>
          <cell r="G62">
            <v>1100</v>
          </cell>
          <cell r="H62" t="str">
            <v>not included</v>
          </cell>
          <cell r="I62" t="str">
            <v>USD</v>
          </cell>
          <cell r="J62">
            <v>829</v>
          </cell>
          <cell r="K62">
            <v>1929</v>
          </cell>
          <cell r="L62"/>
          <cell r="M62">
            <v>45747</v>
          </cell>
          <cell r="N62">
            <v>0</v>
          </cell>
          <cell r="O62" t="str">
            <v>Via Rotterdam</v>
          </cell>
          <cell r="P62">
            <v>500</v>
          </cell>
          <cell r="Q62" t="str">
            <v xml:space="preserve">QBSE015899 </v>
          </cell>
        </row>
        <row r="63">
          <cell r="A63" t="str">
            <v>CMA</v>
          </cell>
          <cell r="B63" t="str">
            <v>CallaoAmsterdam40</v>
          </cell>
          <cell r="C63" t="str">
            <v>PER</v>
          </cell>
          <cell r="D63" t="str">
            <v>Callao</v>
          </cell>
          <cell r="E63" t="str">
            <v>Amsterdam</v>
          </cell>
          <cell r="F63">
            <v>40</v>
          </cell>
          <cell r="G63">
            <v>1250</v>
          </cell>
          <cell r="H63" t="str">
            <v>not included</v>
          </cell>
          <cell r="I63" t="str">
            <v>USD</v>
          </cell>
          <cell r="J63">
            <v>815</v>
          </cell>
          <cell r="K63">
            <v>2065</v>
          </cell>
          <cell r="L63"/>
          <cell r="M63">
            <v>45747</v>
          </cell>
          <cell r="N63">
            <v>0</v>
          </cell>
          <cell r="O63"/>
          <cell r="P63">
            <v>500</v>
          </cell>
          <cell r="Q63" t="str">
            <v xml:space="preserve">QBSE015899 </v>
          </cell>
        </row>
        <row r="64">
          <cell r="A64" t="str">
            <v>CMA</v>
          </cell>
          <cell r="B64" t="str">
            <v>CallaoAntwerp40</v>
          </cell>
          <cell r="C64" t="str">
            <v>PER</v>
          </cell>
          <cell r="D64" t="str">
            <v>Callao</v>
          </cell>
          <cell r="E64" t="str">
            <v>Antwerp</v>
          </cell>
          <cell r="F64">
            <v>40</v>
          </cell>
          <cell r="G64">
            <v>950</v>
          </cell>
          <cell r="H64" t="str">
            <v>not included</v>
          </cell>
          <cell r="I64" t="str">
            <v>USD</v>
          </cell>
          <cell r="J64">
            <v>584</v>
          </cell>
          <cell r="K64">
            <v>1534</v>
          </cell>
          <cell r="L64"/>
          <cell r="M64">
            <v>45747</v>
          </cell>
          <cell r="N64">
            <v>0</v>
          </cell>
          <cell r="O64"/>
          <cell r="P64">
            <v>500</v>
          </cell>
          <cell r="Q64" t="str">
            <v xml:space="preserve">QBSE015899 </v>
          </cell>
        </row>
        <row r="65">
          <cell r="A65" t="str">
            <v>CMA</v>
          </cell>
          <cell r="B65" t="str">
            <v>CallaoBarcelona40</v>
          </cell>
          <cell r="C65" t="str">
            <v>PER</v>
          </cell>
          <cell r="D65" t="str">
            <v>Callao</v>
          </cell>
          <cell r="E65" t="str">
            <v>Barcelona</v>
          </cell>
          <cell r="F65">
            <v>40</v>
          </cell>
          <cell r="G65">
            <v>1100</v>
          </cell>
          <cell r="H65" t="str">
            <v>not included</v>
          </cell>
          <cell r="I65" t="str">
            <v>USD</v>
          </cell>
          <cell r="J65">
            <v>584</v>
          </cell>
          <cell r="K65">
            <v>1684</v>
          </cell>
          <cell r="L65"/>
          <cell r="M65">
            <v>45747</v>
          </cell>
          <cell r="N65">
            <v>0</v>
          </cell>
          <cell r="O65"/>
          <cell r="P65">
            <v>500</v>
          </cell>
          <cell r="Q65" t="str">
            <v xml:space="preserve">QBSE015899 </v>
          </cell>
        </row>
        <row r="66">
          <cell r="A66" t="str">
            <v>CMA</v>
          </cell>
          <cell r="B66" t="str">
            <v>CallaoGenoa40</v>
          </cell>
          <cell r="C66" t="str">
            <v>PER</v>
          </cell>
          <cell r="D66" t="str">
            <v>Callao</v>
          </cell>
          <cell r="E66" t="str">
            <v>Genoa</v>
          </cell>
          <cell r="F66">
            <v>40</v>
          </cell>
          <cell r="G66">
            <v>1100</v>
          </cell>
          <cell r="H66" t="str">
            <v>not included</v>
          </cell>
          <cell r="I66" t="str">
            <v>USD</v>
          </cell>
          <cell r="J66">
            <v>584</v>
          </cell>
          <cell r="K66">
            <v>1684</v>
          </cell>
          <cell r="L66"/>
          <cell r="M66">
            <v>45747</v>
          </cell>
          <cell r="N66">
            <v>0</v>
          </cell>
          <cell r="O66"/>
          <cell r="P66">
            <v>500</v>
          </cell>
          <cell r="Q66" t="str">
            <v xml:space="preserve">QBSE015899 </v>
          </cell>
        </row>
        <row r="67">
          <cell r="A67" t="str">
            <v>CMA</v>
          </cell>
          <cell r="B67" t="str">
            <v>CallaoHamburg40</v>
          </cell>
          <cell r="C67" t="str">
            <v>PER</v>
          </cell>
          <cell r="D67" t="str">
            <v>Callao</v>
          </cell>
          <cell r="E67" t="str">
            <v>Hamburg</v>
          </cell>
          <cell r="F67">
            <v>40</v>
          </cell>
          <cell r="G67">
            <v>950</v>
          </cell>
          <cell r="H67" t="str">
            <v>not included</v>
          </cell>
          <cell r="I67" t="str">
            <v>USD</v>
          </cell>
          <cell r="J67">
            <v>584</v>
          </cell>
          <cell r="K67">
            <v>1534</v>
          </cell>
          <cell r="L67"/>
          <cell r="M67">
            <v>45747</v>
          </cell>
          <cell r="N67">
            <v>0</v>
          </cell>
          <cell r="O67"/>
          <cell r="P67">
            <v>500</v>
          </cell>
          <cell r="Q67" t="str">
            <v xml:space="preserve">QBSE015899 </v>
          </cell>
        </row>
        <row r="68">
          <cell r="A68" t="str">
            <v>CMA</v>
          </cell>
          <cell r="B68" t="str">
            <v>CallaoValencia40</v>
          </cell>
          <cell r="C68" t="str">
            <v>PER</v>
          </cell>
          <cell r="D68" t="str">
            <v>Callao</v>
          </cell>
          <cell r="E68" t="str">
            <v>Valencia</v>
          </cell>
          <cell r="F68">
            <v>40</v>
          </cell>
          <cell r="G68">
            <v>1100</v>
          </cell>
          <cell r="H68" t="str">
            <v>not included</v>
          </cell>
          <cell r="I68" t="str">
            <v>USD</v>
          </cell>
          <cell r="J68">
            <v>584</v>
          </cell>
          <cell r="K68">
            <v>1684</v>
          </cell>
          <cell r="L68"/>
          <cell r="M68">
            <v>45747</v>
          </cell>
          <cell r="N68">
            <v>0</v>
          </cell>
          <cell r="O68"/>
          <cell r="P68">
            <v>500</v>
          </cell>
          <cell r="Q68" t="str">
            <v xml:space="preserve">QBSE015899 </v>
          </cell>
        </row>
        <row r="69">
          <cell r="A69" t="str">
            <v>CMA</v>
          </cell>
          <cell r="B69" t="str">
            <v>CONAKRYAmsterdam20</v>
          </cell>
          <cell r="C69" t="str">
            <v>GUI</v>
          </cell>
          <cell r="D69" t="str">
            <v>CONAKRY</v>
          </cell>
          <cell r="E69" t="str">
            <v>Amsterdam</v>
          </cell>
          <cell r="F69">
            <v>20</v>
          </cell>
          <cell r="G69">
            <v>825</v>
          </cell>
          <cell r="H69" t="str">
            <v>not included</v>
          </cell>
          <cell r="I69" t="str">
            <v>EUR</v>
          </cell>
          <cell r="J69">
            <v>19</v>
          </cell>
          <cell r="K69">
            <v>844</v>
          </cell>
          <cell r="L69"/>
          <cell r="M69">
            <v>45747</v>
          </cell>
          <cell r="N69">
            <v>0</v>
          </cell>
          <cell r="O69"/>
          <cell r="P69"/>
          <cell r="Q69" t="str">
            <v>QCOCS0000002</v>
          </cell>
        </row>
        <row r="70">
          <cell r="A70" t="str">
            <v>CMA</v>
          </cell>
          <cell r="B70" t="str">
            <v>CONAKRYAmsterdam40</v>
          </cell>
          <cell r="C70" t="str">
            <v>GUI</v>
          </cell>
          <cell r="D70" t="str">
            <v>CONAKRY</v>
          </cell>
          <cell r="E70" t="str">
            <v>Amsterdam</v>
          </cell>
          <cell r="F70">
            <v>40</v>
          </cell>
          <cell r="G70">
            <v>1200</v>
          </cell>
          <cell r="H70" t="str">
            <v>not included</v>
          </cell>
          <cell r="I70" t="str">
            <v>EUR</v>
          </cell>
          <cell r="J70">
            <v>38</v>
          </cell>
          <cell r="K70">
            <v>1238</v>
          </cell>
          <cell r="L70"/>
          <cell r="M70">
            <v>45747</v>
          </cell>
          <cell r="N70">
            <v>0</v>
          </cell>
          <cell r="O70"/>
          <cell r="P70"/>
          <cell r="Q70" t="str">
            <v>QCOCS0000002</v>
          </cell>
        </row>
        <row r="71">
          <cell r="A71" t="str">
            <v>CMA</v>
          </cell>
          <cell r="B71" t="str">
            <v>CONAKRYANTWERP20</v>
          </cell>
          <cell r="C71" t="str">
            <v>GUI</v>
          </cell>
          <cell r="D71" t="str">
            <v>CONAKRY</v>
          </cell>
          <cell r="E71" t="str">
            <v>ANTWERP</v>
          </cell>
          <cell r="F71">
            <v>20</v>
          </cell>
          <cell r="G71">
            <v>825</v>
          </cell>
          <cell r="H71" t="str">
            <v>not included</v>
          </cell>
          <cell r="I71" t="str">
            <v>EUR</v>
          </cell>
          <cell r="J71">
            <v>60</v>
          </cell>
          <cell r="K71">
            <v>885</v>
          </cell>
          <cell r="L71"/>
          <cell r="M71">
            <v>45930</v>
          </cell>
          <cell r="N71">
            <v>0</v>
          </cell>
          <cell r="O71"/>
          <cell r="P71"/>
          <cell r="Q71" t="str">
            <v>QCOCS0000002</v>
          </cell>
        </row>
        <row r="72">
          <cell r="A72" t="str">
            <v>CMA</v>
          </cell>
          <cell r="B72" t="str">
            <v>CONAKRYANTWERP40</v>
          </cell>
          <cell r="C72" t="str">
            <v>GUI</v>
          </cell>
          <cell r="D72" t="str">
            <v>CONAKRY</v>
          </cell>
          <cell r="E72" t="str">
            <v>ANTWERP</v>
          </cell>
          <cell r="F72">
            <v>40</v>
          </cell>
          <cell r="G72">
            <v>1200</v>
          </cell>
          <cell r="H72" t="str">
            <v>not included</v>
          </cell>
          <cell r="I72" t="str">
            <v>EUR</v>
          </cell>
          <cell r="J72">
            <v>100</v>
          </cell>
          <cell r="K72">
            <v>1300</v>
          </cell>
          <cell r="L72"/>
          <cell r="M72">
            <v>45930</v>
          </cell>
          <cell r="N72">
            <v>0</v>
          </cell>
          <cell r="O72"/>
          <cell r="P72"/>
          <cell r="Q72" t="str">
            <v>QCOCS0000002</v>
          </cell>
        </row>
        <row r="73">
          <cell r="A73" t="str">
            <v>CMA</v>
          </cell>
          <cell r="B73" t="str">
            <v>CONAKRYBARCELONA20</v>
          </cell>
          <cell r="C73" t="str">
            <v>GUI</v>
          </cell>
          <cell r="D73" t="str">
            <v>CONAKRY</v>
          </cell>
          <cell r="E73" t="str">
            <v>BARCELONA</v>
          </cell>
          <cell r="F73">
            <v>20</v>
          </cell>
          <cell r="G73">
            <v>900</v>
          </cell>
          <cell r="H73" t="str">
            <v>not included</v>
          </cell>
          <cell r="I73" t="str">
            <v>EUR</v>
          </cell>
          <cell r="J73">
            <v>235</v>
          </cell>
          <cell r="K73">
            <v>1135</v>
          </cell>
          <cell r="L73"/>
          <cell r="M73">
            <v>45930</v>
          </cell>
          <cell r="N73">
            <v>0</v>
          </cell>
          <cell r="O73"/>
          <cell r="P73"/>
          <cell r="Q73" t="str">
            <v>QCOCS0000002</v>
          </cell>
        </row>
        <row r="74">
          <cell r="A74" t="str">
            <v>CMA</v>
          </cell>
          <cell r="B74" t="str">
            <v>CONAKRYBARCELONA40</v>
          </cell>
          <cell r="C74" t="str">
            <v>GUI</v>
          </cell>
          <cell r="D74" t="str">
            <v>CONAKRY</v>
          </cell>
          <cell r="E74" t="str">
            <v>BARCELONA</v>
          </cell>
          <cell r="F74">
            <v>40</v>
          </cell>
          <cell r="G74">
            <v>1350</v>
          </cell>
          <cell r="H74" t="str">
            <v>not included</v>
          </cell>
          <cell r="I74" t="str">
            <v>EUR</v>
          </cell>
          <cell r="J74">
            <v>335</v>
          </cell>
          <cell r="K74">
            <v>1685</v>
          </cell>
          <cell r="L74"/>
          <cell r="M74">
            <v>45930</v>
          </cell>
          <cell r="N74">
            <v>0</v>
          </cell>
          <cell r="O74"/>
          <cell r="P74"/>
          <cell r="Q74" t="str">
            <v>QCOCS0000002</v>
          </cell>
        </row>
        <row r="75">
          <cell r="A75" t="str">
            <v>CMA</v>
          </cell>
          <cell r="B75" t="str">
            <v>CONAKRYHAMBURG20</v>
          </cell>
          <cell r="C75" t="str">
            <v>GUI</v>
          </cell>
          <cell r="D75" t="str">
            <v>CONAKRY</v>
          </cell>
          <cell r="E75" t="str">
            <v>HAMBURG</v>
          </cell>
          <cell r="F75">
            <v>20</v>
          </cell>
          <cell r="G75">
            <v>850</v>
          </cell>
          <cell r="H75" t="str">
            <v>not included</v>
          </cell>
          <cell r="I75" t="str">
            <v>EUR</v>
          </cell>
          <cell r="J75">
            <v>60</v>
          </cell>
          <cell r="K75">
            <v>910</v>
          </cell>
          <cell r="L75"/>
          <cell r="M75">
            <v>45930</v>
          </cell>
          <cell r="N75">
            <v>0</v>
          </cell>
          <cell r="Q75" t="str">
            <v>QCOCS0000002</v>
          </cell>
        </row>
        <row r="76">
          <cell r="A76" t="str">
            <v>CMA</v>
          </cell>
          <cell r="B76" t="str">
            <v>CONAKRYHAMBURG40</v>
          </cell>
          <cell r="C76" t="str">
            <v>GUI</v>
          </cell>
          <cell r="D76" t="str">
            <v>CONAKRY</v>
          </cell>
          <cell r="E76" t="str">
            <v>HAMBURG</v>
          </cell>
          <cell r="F76">
            <v>40</v>
          </cell>
          <cell r="G76">
            <v>1150</v>
          </cell>
          <cell r="H76" t="str">
            <v>not included</v>
          </cell>
          <cell r="I76" t="str">
            <v>EUR</v>
          </cell>
          <cell r="J76">
            <v>100</v>
          </cell>
          <cell r="K76">
            <v>1250</v>
          </cell>
          <cell r="L76"/>
          <cell r="M76">
            <v>45930</v>
          </cell>
          <cell r="N76">
            <v>0</v>
          </cell>
          <cell r="Q76" t="str">
            <v>QCOCS0000002</v>
          </cell>
        </row>
        <row r="77">
          <cell r="A77" t="str">
            <v>CMA</v>
          </cell>
          <cell r="B77" t="str">
            <v>CONAKRYPASIR GUDANG20</v>
          </cell>
          <cell r="C77" t="str">
            <v>GUI</v>
          </cell>
          <cell r="D77" t="str">
            <v>CONAKRY</v>
          </cell>
          <cell r="E77" t="str">
            <v>PASIR GUDANG</v>
          </cell>
          <cell r="F77">
            <v>20</v>
          </cell>
          <cell r="G77">
            <v>750</v>
          </cell>
          <cell r="H77" t="str">
            <v>not included</v>
          </cell>
          <cell r="I77" t="str">
            <v>USD</v>
          </cell>
          <cell r="J77">
            <v>0</v>
          </cell>
          <cell r="K77">
            <v>750</v>
          </cell>
          <cell r="L77"/>
          <cell r="M77">
            <v>45747</v>
          </cell>
          <cell r="N77">
            <v>0</v>
          </cell>
          <cell r="O77"/>
          <cell r="P77"/>
          <cell r="Q77" t="str">
            <v>QCOCS0000002</v>
          </cell>
        </row>
        <row r="78">
          <cell r="A78" t="str">
            <v>CMA</v>
          </cell>
          <cell r="B78" t="str">
            <v>CONAKRYPASIR GUDANG40</v>
          </cell>
          <cell r="C78" t="str">
            <v>GUI</v>
          </cell>
          <cell r="D78" t="str">
            <v>CONAKRY</v>
          </cell>
          <cell r="E78" t="str">
            <v>PASIR GUDANG</v>
          </cell>
          <cell r="F78">
            <v>40</v>
          </cell>
          <cell r="G78">
            <v>1000</v>
          </cell>
          <cell r="H78" t="str">
            <v>not included</v>
          </cell>
          <cell r="I78" t="str">
            <v>USD</v>
          </cell>
          <cell r="J78">
            <v>0</v>
          </cell>
          <cell r="K78">
            <v>1000</v>
          </cell>
          <cell r="L78"/>
          <cell r="M78">
            <v>45747</v>
          </cell>
          <cell r="N78">
            <v>0</v>
          </cell>
          <cell r="O78"/>
          <cell r="P78"/>
          <cell r="Q78" t="str">
            <v>QCOCS0000002</v>
          </cell>
        </row>
        <row r="79">
          <cell r="A79" t="str">
            <v>CMA</v>
          </cell>
          <cell r="B79" t="str">
            <v>CONAKRYPTP20</v>
          </cell>
          <cell r="C79" t="str">
            <v>GUI</v>
          </cell>
          <cell r="D79" t="str">
            <v>CONAKRY</v>
          </cell>
          <cell r="E79" t="str">
            <v>PTP</v>
          </cell>
          <cell r="F79">
            <v>20</v>
          </cell>
          <cell r="G79">
            <v>750</v>
          </cell>
          <cell r="H79" t="str">
            <v>not included</v>
          </cell>
          <cell r="I79" t="str">
            <v>USD</v>
          </cell>
          <cell r="J79">
            <v>0</v>
          </cell>
          <cell r="K79">
            <v>750</v>
          </cell>
          <cell r="L79"/>
          <cell r="M79">
            <v>45930</v>
          </cell>
          <cell r="N79">
            <v>0</v>
          </cell>
          <cell r="O79"/>
          <cell r="P79"/>
          <cell r="Q79" t="str">
            <v>QCOCS0000002</v>
          </cell>
        </row>
        <row r="80">
          <cell r="A80" t="str">
            <v>CMA</v>
          </cell>
          <cell r="B80" t="str">
            <v>CONAKRYPTP40</v>
          </cell>
          <cell r="C80" t="str">
            <v>GUI</v>
          </cell>
          <cell r="D80" t="str">
            <v>CONAKRY</v>
          </cell>
          <cell r="E80" t="str">
            <v>PTP</v>
          </cell>
          <cell r="F80">
            <v>40</v>
          </cell>
          <cell r="G80">
            <v>1000</v>
          </cell>
          <cell r="H80" t="str">
            <v>not included</v>
          </cell>
          <cell r="I80" t="str">
            <v>USD</v>
          </cell>
          <cell r="J80">
            <v>0</v>
          </cell>
          <cell r="K80">
            <v>1000</v>
          </cell>
          <cell r="L80"/>
          <cell r="M80">
            <v>45930</v>
          </cell>
          <cell r="N80">
            <v>0</v>
          </cell>
          <cell r="O80"/>
          <cell r="P80"/>
          <cell r="Q80" t="str">
            <v>QCOCS0000002</v>
          </cell>
        </row>
        <row r="81">
          <cell r="A81" t="str">
            <v>CMA</v>
          </cell>
          <cell r="B81" t="str">
            <v>CONAKRYROTTERDAM20</v>
          </cell>
          <cell r="C81" t="str">
            <v>GUI</v>
          </cell>
          <cell r="D81" t="str">
            <v>CONAKRY</v>
          </cell>
          <cell r="E81" t="str">
            <v>ROTTERDAM</v>
          </cell>
          <cell r="F81">
            <v>20</v>
          </cell>
          <cell r="G81">
            <v>1195</v>
          </cell>
          <cell r="H81" t="str">
            <v>not included</v>
          </cell>
          <cell r="I81" t="str">
            <v>EUR</v>
          </cell>
          <cell r="J81">
            <v>19</v>
          </cell>
          <cell r="K81">
            <v>1214</v>
          </cell>
          <cell r="L81"/>
          <cell r="M81">
            <v>45747</v>
          </cell>
          <cell r="N81">
            <v>0</v>
          </cell>
          <cell r="O81"/>
          <cell r="P81"/>
          <cell r="Q81" t="str">
            <v>QCOCS0000002</v>
          </cell>
        </row>
        <row r="82">
          <cell r="A82" t="str">
            <v>CMA</v>
          </cell>
          <cell r="B82" t="str">
            <v>CONAKRYROTTERDAM40</v>
          </cell>
          <cell r="C82" t="str">
            <v>GUI</v>
          </cell>
          <cell r="D82" t="str">
            <v>CONAKRY</v>
          </cell>
          <cell r="E82" t="str">
            <v>ROTTERDAM</v>
          </cell>
          <cell r="F82">
            <v>40</v>
          </cell>
          <cell r="G82">
            <v>1695</v>
          </cell>
          <cell r="H82" t="str">
            <v>not included</v>
          </cell>
          <cell r="I82" t="str">
            <v>EUR</v>
          </cell>
          <cell r="J82">
            <v>38</v>
          </cell>
          <cell r="K82">
            <v>1733</v>
          </cell>
          <cell r="L82"/>
          <cell r="M82">
            <v>45747</v>
          </cell>
          <cell r="N82">
            <v>0</v>
          </cell>
          <cell r="O82"/>
          <cell r="P82"/>
          <cell r="Q82" t="str">
            <v>QCOCS0000002</v>
          </cell>
        </row>
        <row r="83">
          <cell r="A83" t="str">
            <v>CMA</v>
          </cell>
          <cell r="B83" t="str">
            <v>CONAKRYSZCZECIN20</v>
          </cell>
          <cell r="C83" t="str">
            <v>GUI</v>
          </cell>
          <cell r="D83" t="str">
            <v>CONAKRY</v>
          </cell>
          <cell r="E83" t="str">
            <v>SZCZECIN</v>
          </cell>
          <cell r="F83">
            <v>20</v>
          </cell>
          <cell r="G83">
            <v>1550</v>
          </cell>
          <cell r="H83" t="str">
            <v>not included</v>
          </cell>
          <cell r="I83" t="str">
            <v>EUR</v>
          </cell>
          <cell r="J83">
            <v>19</v>
          </cell>
          <cell r="K83">
            <v>1569</v>
          </cell>
          <cell r="L83"/>
          <cell r="M83">
            <v>45657</v>
          </cell>
          <cell r="N83">
            <v>0</v>
          </cell>
          <cell r="O83"/>
          <cell r="P83"/>
          <cell r="Q83" t="str">
            <v>QCOCS0000002</v>
          </cell>
        </row>
        <row r="84">
          <cell r="A84" t="str">
            <v>CMA</v>
          </cell>
          <cell r="B84" t="str">
            <v>CONAKRYSZCZECIN40</v>
          </cell>
          <cell r="C84" t="str">
            <v>GUI</v>
          </cell>
          <cell r="D84" t="str">
            <v>CONAKRY</v>
          </cell>
          <cell r="E84" t="str">
            <v>SZCZECIN</v>
          </cell>
          <cell r="F84">
            <v>40</v>
          </cell>
          <cell r="G84">
            <v>2400</v>
          </cell>
          <cell r="H84" t="str">
            <v>not included</v>
          </cell>
          <cell r="I84" t="str">
            <v>EUR</v>
          </cell>
          <cell r="J84">
            <v>38</v>
          </cell>
          <cell r="K84">
            <v>2438</v>
          </cell>
          <cell r="L84"/>
          <cell r="M84">
            <v>45657</v>
          </cell>
          <cell r="N84">
            <v>0</v>
          </cell>
          <cell r="O84"/>
          <cell r="P84"/>
          <cell r="Q84" t="str">
            <v>QCOCS0000002</v>
          </cell>
        </row>
        <row r="85">
          <cell r="A85" t="str">
            <v>CMA</v>
          </cell>
          <cell r="B85" t="str">
            <v>CONAKRYVALENCIA20</v>
          </cell>
          <cell r="C85" t="str">
            <v>GUI</v>
          </cell>
          <cell r="D85" t="str">
            <v>CONAKRY</v>
          </cell>
          <cell r="E85" t="str">
            <v>VALENCIA</v>
          </cell>
          <cell r="F85">
            <v>20</v>
          </cell>
          <cell r="G85">
            <v>800</v>
          </cell>
          <cell r="H85" t="str">
            <v>not included</v>
          </cell>
          <cell r="I85" t="str">
            <v>EUR</v>
          </cell>
          <cell r="J85">
            <v>235</v>
          </cell>
          <cell r="K85">
            <v>1035</v>
          </cell>
          <cell r="L85"/>
          <cell r="M85">
            <v>45930</v>
          </cell>
          <cell r="N85">
            <v>0</v>
          </cell>
          <cell r="Q85" t="str">
            <v>QCOCS0000002</v>
          </cell>
        </row>
        <row r="86">
          <cell r="A86" t="str">
            <v>CMA</v>
          </cell>
          <cell r="B86" t="str">
            <v>CONAKRYVALENCIA40</v>
          </cell>
          <cell r="C86" t="str">
            <v>GUI</v>
          </cell>
          <cell r="D86" t="str">
            <v>CONAKRY</v>
          </cell>
          <cell r="E86" t="str">
            <v>VALENCIA</v>
          </cell>
          <cell r="F86">
            <v>40</v>
          </cell>
          <cell r="G86">
            <v>1200</v>
          </cell>
          <cell r="H86" t="str">
            <v>not included</v>
          </cell>
          <cell r="I86" t="str">
            <v>EUR</v>
          </cell>
          <cell r="J86">
            <v>335</v>
          </cell>
          <cell r="K86">
            <v>1535</v>
          </cell>
          <cell r="L86"/>
          <cell r="M86">
            <v>45930</v>
          </cell>
          <cell r="N86">
            <v>0</v>
          </cell>
          <cell r="Q86" t="str">
            <v>QCOCS0000002</v>
          </cell>
        </row>
        <row r="87">
          <cell r="A87" t="str">
            <v>CMA</v>
          </cell>
          <cell r="B87" t="str">
            <v>CONAKRYWELLINGTON40</v>
          </cell>
          <cell r="C87" t="str">
            <v>GUI</v>
          </cell>
          <cell r="D87" t="str">
            <v>CONAKRY</v>
          </cell>
          <cell r="E87" t="str">
            <v>WELLINGTON</v>
          </cell>
          <cell r="F87">
            <v>40</v>
          </cell>
          <cell r="G87">
            <v>1600</v>
          </cell>
          <cell r="H87" t="str">
            <v>not included</v>
          </cell>
          <cell r="I87" t="str">
            <v>USD</v>
          </cell>
          <cell r="J87">
            <v>0</v>
          </cell>
          <cell r="K87">
            <v>1600</v>
          </cell>
          <cell r="L87"/>
          <cell r="M87">
            <v>45838</v>
          </cell>
          <cell r="N87">
            <v>0</v>
          </cell>
          <cell r="O87"/>
          <cell r="P87"/>
          <cell r="Q87" t="str">
            <v>QCOCS0000002</v>
          </cell>
        </row>
        <row r="88">
          <cell r="A88" t="str">
            <v>CMA</v>
          </cell>
          <cell r="B88" t="str">
            <v>DIEGO SUAREZANTWERP40</v>
          </cell>
          <cell r="C88" t="str">
            <v>MAD</v>
          </cell>
          <cell r="D88" t="str">
            <v>DIEGO SUAREZ</v>
          </cell>
          <cell r="E88" t="str">
            <v>ANTWERP</v>
          </cell>
          <cell r="F88">
            <v>40</v>
          </cell>
          <cell r="G88">
            <v>4400</v>
          </cell>
          <cell r="H88" t="str">
            <v>not included</v>
          </cell>
          <cell r="I88" t="str">
            <v>USD</v>
          </cell>
          <cell r="J88">
            <v>192</v>
          </cell>
          <cell r="K88">
            <v>4592</v>
          </cell>
          <cell r="L88"/>
          <cell r="M88">
            <v>45657</v>
          </cell>
          <cell r="N88">
            <v>0</v>
          </cell>
          <cell r="O88"/>
          <cell r="P88"/>
          <cell r="Q88" t="str">
            <v>QCOCS0000002</v>
          </cell>
        </row>
        <row r="89">
          <cell r="A89" t="str">
            <v>CMA</v>
          </cell>
          <cell r="B89" t="str">
            <v>DIEGO SUAREZANTWERP40</v>
          </cell>
          <cell r="C89" t="str">
            <v>MAD</v>
          </cell>
          <cell r="D89" t="str">
            <v>DIEGO SUAREZ</v>
          </cell>
          <cell r="E89" t="str">
            <v>ANTWERP</v>
          </cell>
          <cell r="F89">
            <v>40</v>
          </cell>
          <cell r="G89">
            <v>4400</v>
          </cell>
          <cell r="H89" t="str">
            <v>not included</v>
          </cell>
          <cell r="I89" t="str">
            <v>USD</v>
          </cell>
          <cell r="J89">
            <v>146</v>
          </cell>
          <cell r="K89">
            <v>4546</v>
          </cell>
          <cell r="L89"/>
          <cell r="M89">
            <v>45657</v>
          </cell>
          <cell r="N89">
            <v>0</v>
          </cell>
          <cell r="O89"/>
          <cell r="P89"/>
          <cell r="Q89" t="str">
            <v>QCOCS0000002</v>
          </cell>
        </row>
        <row r="90">
          <cell r="A90" t="str">
            <v>CMA</v>
          </cell>
          <cell r="B90" t="str">
            <v>DIEGO SUAREZBARCELONA40</v>
          </cell>
          <cell r="C90" t="str">
            <v>MAD</v>
          </cell>
          <cell r="D90" t="str">
            <v>DIEGO SUAREZ</v>
          </cell>
          <cell r="E90" t="str">
            <v>BARCELONA</v>
          </cell>
          <cell r="F90">
            <v>40</v>
          </cell>
          <cell r="G90">
            <v>4850</v>
          </cell>
          <cell r="H90" t="str">
            <v>not included</v>
          </cell>
          <cell r="I90" t="str">
            <v>USD</v>
          </cell>
          <cell r="J90">
            <v>146</v>
          </cell>
          <cell r="K90">
            <v>4996</v>
          </cell>
          <cell r="L90"/>
          <cell r="M90">
            <v>45657</v>
          </cell>
          <cell r="N90">
            <v>0</v>
          </cell>
          <cell r="O90"/>
          <cell r="P90"/>
          <cell r="Q90" t="str">
            <v>QCOCS0000002</v>
          </cell>
        </row>
        <row r="91">
          <cell r="A91" t="str">
            <v>CMA</v>
          </cell>
          <cell r="B91" t="str">
            <v>DIEGO SUAREZPASIR GUDANG40</v>
          </cell>
          <cell r="C91" t="str">
            <v>MAD</v>
          </cell>
          <cell r="D91" t="str">
            <v>DIEGO SUAREZ</v>
          </cell>
          <cell r="E91" t="str">
            <v>PASIR GUDANG</v>
          </cell>
          <cell r="F91">
            <v>40</v>
          </cell>
          <cell r="G91">
            <v>2800</v>
          </cell>
          <cell r="H91" t="str">
            <v>not included</v>
          </cell>
          <cell r="I91" t="str">
            <v>USD</v>
          </cell>
          <cell r="J91">
            <v>192</v>
          </cell>
          <cell r="K91">
            <v>2992</v>
          </cell>
          <cell r="L91"/>
          <cell r="M91">
            <v>45657</v>
          </cell>
          <cell r="N91">
            <v>0</v>
          </cell>
          <cell r="O91"/>
          <cell r="P91"/>
          <cell r="Q91" t="str">
            <v>QCOCS0000002</v>
          </cell>
        </row>
        <row r="92">
          <cell r="A92" t="str">
            <v>CMA</v>
          </cell>
          <cell r="B92" t="str">
            <v>DIEGO SUAREZROTTERDAM40</v>
          </cell>
          <cell r="C92" t="str">
            <v>MAD</v>
          </cell>
          <cell r="D92" t="str">
            <v>DIEGO SUAREZ</v>
          </cell>
          <cell r="E92" t="str">
            <v>ROTTERDAM</v>
          </cell>
          <cell r="F92">
            <v>40</v>
          </cell>
          <cell r="G92">
            <v>4400</v>
          </cell>
          <cell r="H92" t="str">
            <v>not included</v>
          </cell>
          <cell r="I92" t="str">
            <v>USD</v>
          </cell>
          <cell r="J92">
            <v>146</v>
          </cell>
          <cell r="K92">
            <v>4546</v>
          </cell>
          <cell r="L92"/>
          <cell r="M92">
            <v>45657</v>
          </cell>
          <cell r="N92">
            <v>0</v>
          </cell>
          <cell r="O92"/>
          <cell r="P92"/>
          <cell r="Q92" t="str">
            <v>QCOCS0000002</v>
          </cell>
        </row>
        <row r="93">
          <cell r="A93" t="str">
            <v>CMA</v>
          </cell>
          <cell r="B93" t="str">
            <v>DOUALAAmsterdam20</v>
          </cell>
          <cell r="C93" t="str">
            <v>CAM</v>
          </cell>
          <cell r="D93" t="str">
            <v>DOUALA</v>
          </cell>
          <cell r="E93" t="str">
            <v>Amsterdam</v>
          </cell>
          <cell r="F93">
            <v>20</v>
          </cell>
          <cell r="G93">
            <v>850</v>
          </cell>
          <cell r="H93" t="str">
            <v>not included</v>
          </cell>
          <cell r="I93" t="str">
            <v>EUR</v>
          </cell>
          <cell r="J93">
            <v>19</v>
          </cell>
          <cell r="K93">
            <v>869</v>
          </cell>
          <cell r="L93"/>
          <cell r="M93">
            <v>45657</v>
          </cell>
          <cell r="N93">
            <v>0</v>
          </cell>
          <cell r="O93" t="str">
            <v>Via Antwerp</v>
          </cell>
          <cell r="P93"/>
          <cell r="Q93" t="str">
            <v>QCOCS0000002</v>
          </cell>
        </row>
        <row r="94">
          <cell r="A94" t="str">
            <v>CMA</v>
          </cell>
          <cell r="B94" t="str">
            <v>DOUALAAmsterdam40</v>
          </cell>
          <cell r="C94" t="str">
            <v>CAM</v>
          </cell>
          <cell r="D94" t="str">
            <v>DOUALA</v>
          </cell>
          <cell r="E94" t="str">
            <v>Amsterdam</v>
          </cell>
          <cell r="F94">
            <v>40</v>
          </cell>
          <cell r="G94">
            <v>1450</v>
          </cell>
          <cell r="H94" t="str">
            <v>not included</v>
          </cell>
          <cell r="I94" t="str">
            <v>EUR</v>
          </cell>
          <cell r="J94">
            <v>38</v>
          </cell>
          <cell r="K94">
            <v>1488</v>
          </cell>
          <cell r="L94"/>
          <cell r="M94">
            <v>45657</v>
          </cell>
          <cell r="N94">
            <v>0</v>
          </cell>
          <cell r="O94" t="str">
            <v>Via Antwerp</v>
          </cell>
          <cell r="P94"/>
          <cell r="Q94" t="str">
            <v>QCOCS0000002</v>
          </cell>
        </row>
        <row r="95">
          <cell r="A95" t="str">
            <v>CMA</v>
          </cell>
          <cell r="B95" t="str">
            <v>DOUALAAmsterdam20</v>
          </cell>
          <cell r="C95" t="str">
            <v>CAM</v>
          </cell>
          <cell r="D95" t="str">
            <v>DOUALA</v>
          </cell>
          <cell r="E95" t="str">
            <v>Amsterdam</v>
          </cell>
          <cell r="F95">
            <v>20</v>
          </cell>
          <cell r="G95">
            <v>1100</v>
          </cell>
          <cell r="H95" t="str">
            <v>not included</v>
          </cell>
          <cell r="I95" t="str">
            <v>EUR</v>
          </cell>
          <cell r="J95">
            <v>194</v>
          </cell>
          <cell r="K95">
            <v>1294</v>
          </cell>
          <cell r="L95"/>
          <cell r="M95">
            <v>45657</v>
          </cell>
          <cell r="N95">
            <v>0</v>
          </cell>
          <cell r="O95" t="str">
            <v>Via Rotterdam</v>
          </cell>
          <cell r="P95"/>
          <cell r="Q95" t="str">
            <v>QCOCS0000002</v>
          </cell>
        </row>
        <row r="96">
          <cell r="A96" t="str">
            <v>CMA</v>
          </cell>
          <cell r="B96" t="str">
            <v>DOUALAAmsterdam40</v>
          </cell>
          <cell r="C96" t="str">
            <v>CAM</v>
          </cell>
          <cell r="D96" t="str">
            <v>DOUALA</v>
          </cell>
          <cell r="E96" t="str">
            <v>Amsterdam</v>
          </cell>
          <cell r="F96">
            <v>40</v>
          </cell>
          <cell r="G96">
            <v>1400</v>
          </cell>
          <cell r="H96" t="str">
            <v>not included</v>
          </cell>
          <cell r="I96" t="str">
            <v>EUR</v>
          </cell>
          <cell r="J96">
            <v>288</v>
          </cell>
          <cell r="K96">
            <v>1688</v>
          </cell>
          <cell r="L96"/>
          <cell r="M96">
            <v>45657</v>
          </cell>
          <cell r="N96">
            <v>0</v>
          </cell>
          <cell r="O96" t="str">
            <v>Via Rotterdam</v>
          </cell>
          <cell r="P96"/>
          <cell r="Q96" t="str">
            <v>QCOCS0000002</v>
          </cell>
        </row>
        <row r="97">
          <cell r="A97" t="str">
            <v>CMA</v>
          </cell>
          <cell r="B97" t="str">
            <v>DOUALAANTWERP20</v>
          </cell>
          <cell r="C97" t="str">
            <v>CAM</v>
          </cell>
          <cell r="D97" t="str">
            <v>DOUALA</v>
          </cell>
          <cell r="E97" t="str">
            <v>ANTWERP</v>
          </cell>
          <cell r="F97">
            <v>20</v>
          </cell>
          <cell r="G97">
            <v>575</v>
          </cell>
          <cell r="H97" t="str">
            <v>not included</v>
          </cell>
          <cell r="I97" t="str">
            <v>EUR</v>
          </cell>
          <cell r="J97">
            <v>19</v>
          </cell>
          <cell r="K97">
            <v>594</v>
          </cell>
          <cell r="L97"/>
          <cell r="M97">
            <v>45657</v>
          </cell>
          <cell r="N97">
            <v>0</v>
          </cell>
          <cell r="O97"/>
          <cell r="P97"/>
          <cell r="Q97" t="str">
            <v>QCOCS0000002</v>
          </cell>
        </row>
        <row r="98">
          <cell r="A98" t="str">
            <v>CMA</v>
          </cell>
          <cell r="B98" t="str">
            <v>DOUALAANTWERP40</v>
          </cell>
          <cell r="C98" t="str">
            <v>CAM</v>
          </cell>
          <cell r="D98" t="str">
            <v>DOUALA</v>
          </cell>
          <cell r="E98" t="str">
            <v>ANTWERP</v>
          </cell>
          <cell r="F98">
            <v>40</v>
          </cell>
          <cell r="G98">
            <v>900</v>
          </cell>
          <cell r="H98" t="str">
            <v>not included</v>
          </cell>
          <cell r="I98" t="str">
            <v>EUR</v>
          </cell>
          <cell r="J98">
            <v>38</v>
          </cell>
          <cell r="K98">
            <v>938</v>
          </cell>
          <cell r="L98"/>
          <cell r="M98">
            <v>45657</v>
          </cell>
          <cell r="N98">
            <v>0</v>
          </cell>
          <cell r="O98"/>
          <cell r="P98"/>
          <cell r="Q98" t="str">
            <v>QCOCS0000002</v>
          </cell>
        </row>
        <row r="99">
          <cell r="A99" t="str">
            <v>CMA</v>
          </cell>
          <cell r="B99" t="str">
            <v>DOUALABARCELONA20</v>
          </cell>
          <cell r="C99" t="str">
            <v>CAM</v>
          </cell>
          <cell r="D99" t="str">
            <v>DOUALA</v>
          </cell>
          <cell r="E99" t="str">
            <v>BARCELONA</v>
          </cell>
          <cell r="F99">
            <v>20</v>
          </cell>
          <cell r="G99">
            <v>900</v>
          </cell>
          <cell r="H99" t="str">
            <v>not included</v>
          </cell>
          <cell r="I99" t="str">
            <v>EUR</v>
          </cell>
          <cell r="J99">
            <v>19</v>
          </cell>
          <cell r="K99">
            <v>919</v>
          </cell>
          <cell r="L99"/>
          <cell r="M99">
            <v>45657</v>
          </cell>
          <cell r="N99">
            <v>0</v>
          </cell>
          <cell r="O99"/>
          <cell r="P99"/>
          <cell r="Q99" t="str">
            <v>QCOCS0000002</v>
          </cell>
        </row>
        <row r="100">
          <cell r="A100" t="str">
            <v>CMA</v>
          </cell>
          <cell r="B100" t="str">
            <v>DOUALABARCELONA40</v>
          </cell>
          <cell r="C100" t="str">
            <v>CAM</v>
          </cell>
          <cell r="D100" t="str">
            <v>DOUALA</v>
          </cell>
          <cell r="E100" t="str">
            <v>BARCELONA</v>
          </cell>
          <cell r="F100">
            <v>40</v>
          </cell>
          <cell r="G100">
            <v>1450</v>
          </cell>
          <cell r="H100" t="str">
            <v>not included</v>
          </cell>
          <cell r="I100" t="str">
            <v>EUR</v>
          </cell>
          <cell r="J100">
            <v>140</v>
          </cell>
          <cell r="K100">
            <v>1590</v>
          </cell>
          <cell r="L100"/>
          <cell r="M100">
            <v>45930</v>
          </cell>
          <cell r="N100">
            <v>0</v>
          </cell>
          <cell r="O100"/>
          <cell r="P100"/>
          <cell r="Q100" t="str">
            <v>QCOCS0000002</v>
          </cell>
        </row>
        <row r="101">
          <cell r="A101" t="str">
            <v>CMA</v>
          </cell>
          <cell r="B101" t="str">
            <v>DOUALAGenoa20</v>
          </cell>
          <cell r="C101" t="str">
            <v>CAM</v>
          </cell>
          <cell r="D101" t="str">
            <v>DOUALA</v>
          </cell>
          <cell r="E101" t="str">
            <v>Genoa</v>
          </cell>
          <cell r="F101">
            <v>20</v>
          </cell>
          <cell r="G101">
            <v>650</v>
          </cell>
          <cell r="H101" t="str">
            <v>not included</v>
          </cell>
          <cell r="I101" t="str">
            <v>EUR</v>
          </cell>
          <cell r="J101">
            <v>19</v>
          </cell>
          <cell r="K101">
            <v>669</v>
          </cell>
          <cell r="L101"/>
          <cell r="M101">
            <v>45657</v>
          </cell>
          <cell r="N101">
            <v>0</v>
          </cell>
          <cell r="O101"/>
          <cell r="P101"/>
          <cell r="Q101" t="str">
            <v>QCOCS0000002</v>
          </cell>
        </row>
        <row r="102">
          <cell r="A102" t="str">
            <v>CMA</v>
          </cell>
          <cell r="B102" t="str">
            <v>DOUALAGenoa40</v>
          </cell>
          <cell r="C102" t="str">
            <v>CAM</v>
          </cell>
          <cell r="D102" t="str">
            <v>DOUALA</v>
          </cell>
          <cell r="E102" t="str">
            <v>Genoa</v>
          </cell>
          <cell r="F102">
            <v>40</v>
          </cell>
          <cell r="G102">
            <v>1100</v>
          </cell>
          <cell r="H102" t="str">
            <v>not included</v>
          </cell>
          <cell r="I102" t="str">
            <v>EUR</v>
          </cell>
          <cell r="J102">
            <v>38</v>
          </cell>
          <cell r="K102">
            <v>1138</v>
          </cell>
          <cell r="L102"/>
          <cell r="M102">
            <v>45657</v>
          </cell>
          <cell r="N102">
            <v>0</v>
          </cell>
          <cell r="O102"/>
          <cell r="P102"/>
          <cell r="Q102" t="str">
            <v>QCOCS0000002</v>
          </cell>
        </row>
        <row r="103">
          <cell r="A103" t="str">
            <v>CMA</v>
          </cell>
          <cell r="B103" t="str">
            <v>DOUALAHAMBURG20</v>
          </cell>
          <cell r="C103" t="str">
            <v>CAM</v>
          </cell>
          <cell r="D103" t="str">
            <v>DOUALA</v>
          </cell>
          <cell r="E103" t="str">
            <v>HAMBURG</v>
          </cell>
          <cell r="F103">
            <v>20</v>
          </cell>
          <cell r="G103">
            <v>1000</v>
          </cell>
          <cell r="H103" t="str">
            <v>not included</v>
          </cell>
          <cell r="I103" t="str">
            <v>EUR</v>
          </cell>
          <cell r="J103">
            <v>19</v>
          </cell>
          <cell r="K103">
            <v>1019</v>
          </cell>
          <cell r="L103"/>
          <cell r="M103">
            <v>45657</v>
          </cell>
          <cell r="N103">
            <v>0</v>
          </cell>
          <cell r="O103"/>
          <cell r="P103"/>
          <cell r="Q103" t="str">
            <v>QCOCS0000002</v>
          </cell>
        </row>
        <row r="104">
          <cell r="A104" t="str">
            <v>CMA</v>
          </cell>
          <cell r="B104" t="str">
            <v>DOUALAHAMBURG40</v>
          </cell>
          <cell r="C104" t="str">
            <v>CAM</v>
          </cell>
          <cell r="D104" t="str">
            <v>DOUALA</v>
          </cell>
          <cell r="E104" t="str">
            <v>HAMBURG</v>
          </cell>
          <cell r="F104">
            <v>40</v>
          </cell>
          <cell r="G104">
            <v>1400</v>
          </cell>
          <cell r="H104" t="str">
            <v>not included</v>
          </cell>
          <cell r="I104" t="str">
            <v>EUR</v>
          </cell>
          <cell r="J104">
            <v>38</v>
          </cell>
          <cell r="K104">
            <v>1438</v>
          </cell>
          <cell r="L104"/>
          <cell r="M104">
            <v>45657</v>
          </cell>
          <cell r="N104">
            <v>0</v>
          </cell>
          <cell r="O104"/>
          <cell r="P104"/>
          <cell r="Q104" t="str">
            <v>QCOCS0000002</v>
          </cell>
        </row>
        <row r="105">
          <cell r="A105" t="str">
            <v>CMA</v>
          </cell>
          <cell r="B105" t="str">
            <v>DOUALAPASIR GUDANG20</v>
          </cell>
          <cell r="C105" t="str">
            <v>CAM</v>
          </cell>
          <cell r="D105" t="str">
            <v>DOUALA</v>
          </cell>
          <cell r="E105" t="str">
            <v>PASIR GUDANG</v>
          </cell>
          <cell r="F105">
            <v>20</v>
          </cell>
          <cell r="G105">
            <v>700</v>
          </cell>
          <cell r="H105" t="str">
            <v>not included</v>
          </cell>
          <cell r="I105" t="str">
            <v>USD</v>
          </cell>
          <cell r="J105">
            <v>0</v>
          </cell>
          <cell r="K105">
            <v>700</v>
          </cell>
          <cell r="L105"/>
          <cell r="M105">
            <v>45657</v>
          </cell>
          <cell r="N105">
            <v>0</v>
          </cell>
          <cell r="O105"/>
          <cell r="P105"/>
          <cell r="Q105" t="str">
            <v>QCOCS0000002</v>
          </cell>
        </row>
        <row r="106">
          <cell r="A106" t="str">
            <v>CMA</v>
          </cell>
          <cell r="B106" t="str">
            <v>DOUALAPASIR GUDANG40</v>
          </cell>
          <cell r="C106" t="str">
            <v>CAM</v>
          </cell>
          <cell r="D106" t="str">
            <v>DOUALA</v>
          </cell>
          <cell r="E106" t="str">
            <v>PASIR GUDANG</v>
          </cell>
          <cell r="F106">
            <v>40</v>
          </cell>
          <cell r="G106">
            <v>1000</v>
          </cell>
          <cell r="H106" t="str">
            <v>not included</v>
          </cell>
          <cell r="I106" t="str">
            <v>USD</v>
          </cell>
          <cell r="J106">
            <v>0</v>
          </cell>
          <cell r="K106">
            <v>1000</v>
          </cell>
          <cell r="L106"/>
          <cell r="M106">
            <v>45657</v>
          </cell>
          <cell r="N106">
            <v>0</v>
          </cell>
          <cell r="O106"/>
          <cell r="P106"/>
          <cell r="Q106" t="str">
            <v>QCOCS0000002</v>
          </cell>
        </row>
        <row r="107">
          <cell r="A107" t="str">
            <v>CMA</v>
          </cell>
          <cell r="B107" t="str">
            <v>DOUALAPTP20</v>
          </cell>
          <cell r="C107" t="str">
            <v>CAM</v>
          </cell>
          <cell r="D107" t="str">
            <v>DOUALA</v>
          </cell>
          <cell r="E107" t="str">
            <v>PTP</v>
          </cell>
          <cell r="F107">
            <v>20</v>
          </cell>
          <cell r="G107">
            <v>745</v>
          </cell>
          <cell r="H107" t="str">
            <v>not included</v>
          </cell>
          <cell r="I107" t="str">
            <v>USD</v>
          </cell>
          <cell r="J107">
            <v>0</v>
          </cell>
          <cell r="K107">
            <v>745</v>
          </cell>
          <cell r="L107"/>
          <cell r="M107">
            <v>45657</v>
          </cell>
          <cell r="N107">
            <v>0</v>
          </cell>
          <cell r="O107"/>
          <cell r="P107"/>
          <cell r="Q107" t="str">
            <v>QCOCS0000002</v>
          </cell>
        </row>
        <row r="108">
          <cell r="A108" t="str">
            <v>CMA</v>
          </cell>
          <cell r="B108" t="str">
            <v>DOUALAPTP40</v>
          </cell>
          <cell r="C108" t="str">
            <v>CAM</v>
          </cell>
          <cell r="D108" t="str">
            <v>DOUALA</v>
          </cell>
          <cell r="E108" t="str">
            <v>PTP</v>
          </cell>
          <cell r="F108">
            <v>40</v>
          </cell>
          <cell r="G108">
            <v>1095</v>
          </cell>
          <cell r="H108" t="str">
            <v>not included</v>
          </cell>
          <cell r="I108" t="str">
            <v>USD</v>
          </cell>
          <cell r="J108">
            <v>0</v>
          </cell>
          <cell r="K108">
            <v>1095</v>
          </cell>
          <cell r="L108"/>
          <cell r="M108">
            <v>45657</v>
          </cell>
          <cell r="N108">
            <v>0</v>
          </cell>
          <cell r="O108"/>
          <cell r="P108"/>
          <cell r="Q108" t="str">
            <v>QCOCS0000002</v>
          </cell>
        </row>
        <row r="109">
          <cell r="A109" t="str">
            <v>CMA</v>
          </cell>
          <cell r="B109" t="str">
            <v>DOUALAPTP20</v>
          </cell>
          <cell r="C109" t="str">
            <v>CAM</v>
          </cell>
          <cell r="D109" t="str">
            <v>DOUALA</v>
          </cell>
          <cell r="E109" t="str">
            <v>PTP</v>
          </cell>
          <cell r="F109">
            <v>20</v>
          </cell>
          <cell r="G109">
            <v>745</v>
          </cell>
          <cell r="H109" t="str">
            <v>not included</v>
          </cell>
          <cell r="I109" t="str">
            <v>USD</v>
          </cell>
          <cell r="J109">
            <v>0</v>
          </cell>
          <cell r="K109">
            <v>745</v>
          </cell>
          <cell r="L109"/>
          <cell r="M109">
            <v>45657</v>
          </cell>
          <cell r="N109">
            <v>0</v>
          </cell>
          <cell r="O109"/>
          <cell r="P109"/>
          <cell r="Q109" t="str">
            <v>QCOCS0000002</v>
          </cell>
        </row>
        <row r="110">
          <cell r="A110" t="str">
            <v>CMA</v>
          </cell>
          <cell r="B110" t="str">
            <v>DOUALAPTP40</v>
          </cell>
          <cell r="C110" t="str">
            <v>CAM</v>
          </cell>
          <cell r="D110" t="str">
            <v>DOUALA</v>
          </cell>
          <cell r="E110" t="str">
            <v>PTP</v>
          </cell>
          <cell r="F110">
            <v>40</v>
          </cell>
          <cell r="G110">
            <v>1095</v>
          </cell>
          <cell r="H110" t="str">
            <v>not included</v>
          </cell>
          <cell r="I110" t="str">
            <v>USD</v>
          </cell>
          <cell r="J110">
            <v>0</v>
          </cell>
          <cell r="K110">
            <v>1095</v>
          </cell>
          <cell r="L110"/>
          <cell r="M110">
            <v>45657</v>
          </cell>
          <cell r="N110">
            <v>0</v>
          </cell>
          <cell r="O110"/>
          <cell r="P110"/>
          <cell r="Q110" t="str">
            <v>QCOCS0000002</v>
          </cell>
        </row>
        <row r="111">
          <cell r="A111" t="str">
            <v>CMA</v>
          </cell>
          <cell r="B111" t="str">
            <v>DOUALAROTTERDAM20</v>
          </cell>
          <cell r="C111" t="str">
            <v>CAM</v>
          </cell>
          <cell r="D111" t="str">
            <v>DOUALA</v>
          </cell>
          <cell r="E111" t="str">
            <v>ROTTERDAM</v>
          </cell>
          <cell r="F111">
            <v>20</v>
          </cell>
          <cell r="G111">
            <v>1100</v>
          </cell>
          <cell r="H111" t="str">
            <v>not included</v>
          </cell>
          <cell r="I111" t="str">
            <v>EUR</v>
          </cell>
          <cell r="J111">
            <v>19</v>
          </cell>
          <cell r="K111">
            <v>1119</v>
          </cell>
          <cell r="L111"/>
          <cell r="M111">
            <v>45657</v>
          </cell>
          <cell r="N111">
            <v>0</v>
          </cell>
          <cell r="O111"/>
          <cell r="P111"/>
          <cell r="Q111" t="str">
            <v>QCOCS0000002</v>
          </cell>
        </row>
        <row r="112">
          <cell r="A112" t="str">
            <v>CMA</v>
          </cell>
          <cell r="B112" t="str">
            <v>DOUALAROTTERDAM40</v>
          </cell>
          <cell r="C112" t="str">
            <v>CAM</v>
          </cell>
          <cell r="D112" t="str">
            <v>DOUALA</v>
          </cell>
          <cell r="E112" t="str">
            <v>ROTTERDAM</v>
          </cell>
          <cell r="F112">
            <v>40</v>
          </cell>
          <cell r="G112">
            <v>1700</v>
          </cell>
          <cell r="H112" t="str">
            <v>not included</v>
          </cell>
          <cell r="I112" t="str">
            <v>EUR</v>
          </cell>
          <cell r="J112">
            <v>38</v>
          </cell>
          <cell r="K112">
            <v>1738</v>
          </cell>
          <cell r="L112"/>
          <cell r="M112">
            <v>45657</v>
          </cell>
          <cell r="N112">
            <v>0</v>
          </cell>
          <cell r="O112"/>
          <cell r="P112"/>
          <cell r="Q112" t="str">
            <v>QCOCS0000002</v>
          </cell>
        </row>
        <row r="113">
          <cell r="A113" t="str">
            <v>CMA</v>
          </cell>
          <cell r="B113" t="str">
            <v>DOUALASurabaya40</v>
          </cell>
          <cell r="C113" t="str">
            <v>CAM</v>
          </cell>
          <cell r="D113" t="str">
            <v>DOUALA</v>
          </cell>
          <cell r="E113" t="str">
            <v>Surabaya</v>
          </cell>
          <cell r="F113">
            <v>40</v>
          </cell>
          <cell r="G113">
            <v>1150</v>
          </cell>
          <cell r="H113" t="str">
            <v>not included</v>
          </cell>
          <cell r="I113" t="str">
            <v>USD</v>
          </cell>
          <cell r="J113">
            <v>0</v>
          </cell>
          <cell r="K113">
            <v>1150</v>
          </cell>
          <cell r="L113"/>
          <cell r="M113">
            <v>45657</v>
          </cell>
          <cell r="N113">
            <v>0</v>
          </cell>
          <cell r="O113"/>
          <cell r="P113"/>
          <cell r="Q113" t="str">
            <v>QCOCS0000002</v>
          </cell>
        </row>
        <row r="114">
          <cell r="A114" t="str">
            <v>CMA</v>
          </cell>
          <cell r="B114" t="str">
            <v>DOUALASZCZECIN20</v>
          </cell>
          <cell r="C114" t="str">
            <v>CAM</v>
          </cell>
          <cell r="D114" t="str">
            <v>DOUALA</v>
          </cell>
          <cell r="E114" t="str">
            <v>SZCZECIN</v>
          </cell>
          <cell r="F114">
            <v>20</v>
          </cell>
          <cell r="G114">
            <v>1400</v>
          </cell>
          <cell r="H114" t="str">
            <v>not included</v>
          </cell>
          <cell r="I114" t="str">
            <v>EUR</v>
          </cell>
          <cell r="J114">
            <v>19</v>
          </cell>
          <cell r="K114">
            <v>1419</v>
          </cell>
          <cell r="L114"/>
          <cell r="M114">
            <v>45657</v>
          </cell>
          <cell r="N114">
            <v>0</v>
          </cell>
          <cell r="O114"/>
          <cell r="P114"/>
          <cell r="Q114" t="str">
            <v>QCOCS0000002</v>
          </cell>
        </row>
        <row r="115">
          <cell r="A115" t="str">
            <v>CMA</v>
          </cell>
          <cell r="B115" t="str">
            <v>DOUALASZCZECIN40</v>
          </cell>
          <cell r="C115" t="str">
            <v>CAM</v>
          </cell>
          <cell r="D115" t="str">
            <v>DOUALA</v>
          </cell>
          <cell r="E115" t="str">
            <v>SZCZECIN</v>
          </cell>
          <cell r="F115">
            <v>40</v>
          </cell>
          <cell r="G115">
            <v>2450</v>
          </cell>
          <cell r="H115" t="str">
            <v>not included</v>
          </cell>
          <cell r="I115" t="str">
            <v>EUR</v>
          </cell>
          <cell r="J115">
            <v>38</v>
          </cell>
          <cell r="K115">
            <v>2488</v>
          </cell>
          <cell r="L115"/>
          <cell r="M115">
            <v>45657</v>
          </cell>
          <cell r="N115">
            <v>0</v>
          </cell>
          <cell r="O115"/>
          <cell r="P115"/>
          <cell r="Q115" t="str">
            <v>QCOCS0000002</v>
          </cell>
        </row>
        <row r="116">
          <cell r="A116" t="str">
            <v>CMA</v>
          </cell>
          <cell r="B116" t="str">
            <v>DOUALAVALENCIA20</v>
          </cell>
          <cell r="C116" t="str">
            <v>CAM</v>
          </cell>
          <cell r="D116" t="str">
            <v>DOUALA</v>
          </cell>
          <cell r="E116" t="str">
            <v>VALENCIA</v>
          </cell>
          <cell r="F116">
            <v>20</v>
          </cell>
          <cell r="G116">
            <v>700</v>
          </cell>
          <cell r="H116" t="str">
            <v>not included</v>
          </cell>
          <cell r="I116" t="str">
            <v>EUR</v>
          </cell>
          <cell r="J116">
            <v>19</v>
          </cell>
          <cell r="K116">
            <v>719</v>
          </cell>
          <cell r="L116"/>
          <cell r="M116">
            <v>45657</v>
          </cell>
          <cell r="N116">
            <v>0</v>
          </cell>
          <cell r="O116"/>
          <cell r="P116"/>
          <cell r="Q116" t="str">
            <v>QCOCS0000002</v>
          </cell>
        </row>
        <row r="117">
          <cell r="A117" t="str">
            <v>CMA</v>
          </cell>
          <cell r="B117" t="str">
            <v>DOUALAVALENCIA40</v>
          </cell>
          <cell r="C117" t="str">
            <v>CAM</v>
          </cell>
          <cell r="D117" t="str">
            <v>DOUALA</v>
          </cell>
          <cell r="E117" t="str">
            <v>VALENCIA</v>
          </cell>
          <cell r="F117">
            <v>40</v>
          </cell>
          <cell r="G117">
            <v>1100</v>
          </cell>
          <cell r="H117" t="str">
            <v>not included</v>
          </cell>
          <cell r="I117" t="str">
            <v>EUR</v>
          </cell>
          <cell r="J117">
            <v>38</v>
          </cell>
          <cell r="K117">
            <v>1138</v>
          </cell>
          <cell r="L117"/>
          <cell r="M117">
            <v>45657</v>
          </cell>
          <cell r="N117">
            <v>0</v>
          </cell>
          <cell r="O117"/>
          <cell r="P117"/>
          <cell r="Q117" t="str">
            <v>QCOCS0000002</v>
          </cell>
        </row>
        <row r="118">
          <cell r="A118" t="str">
            <v>CMA</v>
          </cell>
          <cell r="B118" t="str">
            <v>DOUALAWELLINGTON40</v>
          </cell>
          <cell r="C118" t="str">
            <v>CAM</v>
          </cell>
          <cell r="D118" t="str">
            <v>DOUALA</v>
          </cell>
          <cell r="E118" t="str">
            <v>WELLINGTON</v>
          </cell>
          <cell r="F118">
            <v>40</v>
          </cell>
          <cell r="G118">
            <v>1600</v>
          </cell>
          <cell r="H118" t="str">
            <v>not included</v>
          </cell>
          <cell r="I118" t="str">
            <v>USD</v>
          </cell>
          <cell r="J118">
            <v>0</v>
          </cell>
          <cell r="K118">
            <v>1600</v>
          </cell>
          <cell r="L118"/>
          <cell r="M118">
            <v>45838</v>
          </cell>
          <cell r="N118">
            <v>0</v>
          </cell>
          <cell r="O118"/>
          <cell r="P118"/>
          <cell r="Q118" t="str">
            <v>QCOCS0000002</v>
          </cell>
        </row>
        <row r="119">
          <cell r="A119" t="str">
            <v>CMA</v>
          </cell>
          <cell r="B119" t="str">
            <v>FREETOWNAmsterdam20</v>
          </cell>
          <cell r="C119" t="str">
            <v>SLE</v>
          </cell>
          <cell r="D119" t="str">
            <v>FREETOWN</v>
          </cell>
          <cell r="E119" t="str">
            <v>Amsterdam</v>
          </cell>
          <cell r="F119">
            <v>20</v>
          </cell>
          <cell r="G119">
            <v>1100</v>
          </cell>
          <cell r="H119" t="str">
            <v>not included</v>
          </cell>
          <cell r="I119" t="str">
            <v>EUR</v>
          </cell>
          <cell r="J119">
            <v>19</v>
          </cell>
          <cell r="K119">
            <v>1119</v>
          </cell>
          <cell r="L119"/>
          <cell r="M119">
            <v>45747</v>
          </cell>
          <cell r="N119">
            <v>0</v>
          </cell>
          <cell r="O119" t="str">
            <v>Via Antwerp</v>
          </cell>
          <cell r="P119"/>
          <cell r="Q119" t="str">
            <v>QCOCS0000002</v>
          </cell>
        </row>
        <row r="120">
          <cell r="A120" t="str">
            <v>CMA</v>
          </cell>
          <cell r="B120" t="str">
            <v>FREETOWNAmsterdam40</v>
          </cell>
          <cell r="C120" t="str">
            <v>SLE</v>
          </cell>
          <cell r="D120" t="str">
            <v>FREETOWN</v>
          </cell>
          <cell r="E120" t="str">
            <v>Amsterdam</v>
          </cell>
          <cell r="F120">
            <v>40</v>
          </cell>
          <cell r="G120">
            <v>1600</v>
          </cell>
          <cell r="H120" t="str">
            <v>not included</v>
          </cell>
          <cell r="I120" t="str">
            <v>EUR</v>
          </cell>
          <cell r="J120">
            <v>38</v>
          </cell>
          <cell r="K120">
            <v>1638</v>
          </cell>
          <cell r="L120"/>
          <cell r="M120">
            <v>45747</v>
          </cell>
          <cell r="N120">
            <v>0</v>
          </cell>
          <cell r="O120" t="str">
            <v>Via Antwerp</v>
          </cell>
          <cell r="P120"/>
          <cell r="Q120" t="str">
            <v>QCOCS0000002</v>
          </cell>
        </row>
        <row r="121">
          <cell r="A121" t="str">
            <v>CMA</v>
          </cell>
          <cell r="B121" t="str">
            <v>FREETOWNANTWERP20</v>
          </cell>
          <cell r="C121" t="str">
            <v>SLE</v>
          </cell>
          <cell r="D121" t="str">
            <v>FREETOWN</v>
          </cell>
          <cell r="E121" t="str">
            <v>ANTWERP</v>
          </cell>
          <cell r="F121">
            <v>20</v>
          </cell>
          <cell r="G121">
            <v>650</v>
          </cell>
          <cell r="H121" t="str">
            <v>not included</v>
          </cell>
          <cell r="I121" t="str">
            <v>EUR</v>
          </cell>
          <cell r="J121">
            <v>60</v>
          </cell>
          <cell r="K121">
            <v>710</v>
          </cell>
          <cell r="L121"/>
          <cell r="M121">
            <v>45930</v>
          </cell>
          <cell r="N121">
            <v>0</v>
          </cell>
          <cell r="O121" t="str">
            <v>direct</v>
          </cell>
          <cell r="P121"/>
          <cell r="Q121" t="str">
            <v>QCOCS0000002</v>
          </cell>
        </row>
        <row r="122">
          <cell r="A122" t="str">
            <v>CMA</v>
          </cell>
          <cell r="B122" t="str">
            <v>FREETOWNANTWERP40</v>
          </cell>
          <cell r="C122" t="str">
            <v>SLE</v>
          </cell>
          <cell r="D122" t="str">
            <v>FREETOWN</v>
          </cell>
          <cell r="E122" t="str">
            <v>ANTWERP</v>
          </cell>
          <cell r="F122">
            <v>40</v>
          </cell>
          <cell r="G122">
            <v>1000</v>
          </cell>
          <cell r="H122" t="str">
            <v>not included</v>
          </cell>
          <cell r="I122" t="str">
            <v>EUR</v>
          </cell>
          <cell r="J122">
            <v>100</v>
          </cell>
          <cell r="K122">
            <v>1100</v>
          </cell>
          <cell r="L122"/>
          <cell r="M122">
            <v>45930</v>
          </cell>
          <cell r="N122">
            <v>0</v>
          </cell>
          <cell r="O122" t="str">
            <v>direct</v>
          </cell>
          <cell r="P122"/>
          <cell r="Q122" t="str">
            <v>QCOCS0000002</v>
          </cell>
        </row>
        <row r="123">
          <cell r="A123" t="str">
            <v>CMA</v>
          </cell>
          <cell r="B123" t="str">
            <v>FREETOWNBARCELONA20</v>
          </cell>
          <cell r="C123" t="str">
            <v>SLE</v>
          </cell>
          <cell r="D123" t="str">
            <v>FREETOWN</v>
          </cell>
          <cell r="E123" t="str">
            <v>BARCELONA</v>
          </cell>
          <cell r="F123">
            <v>20</v>
          </cell>
          <cell r="G123">
            <v>1150</v>
          </cell>
          <cell r="H123" t="str">
            <v>not included</v>
          </cell>
          <cell r="I123" t="str">
            <v>EUR</v>
          </cell>
          <cell r="J123">
            <v>80</v>
          </cell>
          <cell r="K123">
            <v>1230</v>
          </cell>
          <cell r="L123"/>
          <cell r="M123">
            <v>45930</v>
          </cell>
          <cell r="N123">
            <v>0</v>
          </cell>
          <cell r="Q123" t="str">
            <v>QCOCS0000002</v>
          </cell>
        </row>
        <row r="124">
          <cell r="A124" t="str">
            <v>CMA</v>
          </cell>
          <cell r="B124" t="str">
            <v>FREETOWNBARCELONA40</v>
          </cell>
          <cell r="C124" t="str">
            <v>SLE</v>
          </cell>
          <cell r="D124" t="str">
            <v>FREETOWN</v>
          </cell>
          <cell r="E124" t="str">
            <v>BARCELONA</v>
          </cell>
          <cell r="F124">
            <v>40</v>
          </cell>
          <cell r="G124">
            <v>1700</v>
          </cell>
          <cell r="H124" t="str">
            <v>not included</v>
          </cell>
          <cell r="I124" t="str">
            <v>EUR</v>
          </cell>
          <cell r="J124">
            <v>140</v>
          </cell>
          <cell r="K124">
            <v>1840</v>
          </cell>
          <cell r="L124"/>
          <cell r="M124">
            <v>45930</v>
          </cell>
          <cell r="N124">
            <v>0</v>
          </cell>
          <cell r="O124"/>
          <cell r="P124"/>
          <cell r="Q124" t="str">
            <v>QCOCS0000002</v>
          </cell>
        </row>
        <row r="125">
          <cell r="A125" t="str">
            <v>CMA</v>
          </cell>
          <cell r="B125" t="str">
            <v>FREETOWNGENOA20</v>
          </cell>
          <cell r="C125" t="str">
            <v>SLE</v>
          </cell>
          <cell r="D125" t="str">
            <v>FREETOWN</v>
          </cell>
          <cell r="E125" t="str">
            <v>GENOA</v>
          </cell>
          <cell r="F125">
            <v>20</v>
          </cell>
          <cell r="G125">
            <v>850</v>
          </cell>
          <cell r="H125" t="str">
            <v>not included</v>
          </cell>
          <cell r="I125" t="str">
            <v>EUR</v>
          </cell>
          <cell r="J125">
            <v>80</v>
          </cell>
          <cell r="K125">
            <v>930</v>
          </cell>
          <cell r="L125"/>
          <cell r="M125">
            <v>45930</v>
          </cell>
          <cell r="N125">
            <v>0</v>
          </cell>
          <cell r="Q125" t="str">
            <v>QCOCS0000002</v>
          </cell>
        </row>
        <row r="126">
          <cell r="A126" t="str">
            <v>CMA</v>
          </cell>
          <cell r="B126" t="str">
            <v>FREETOWNGENOA40</v>
          </cell>
          <cell r="C126" t="str">
            <v>SLE</v>
          </cell>
          <cell r="D126" t="str">
            <v>FREETOWN</v>
          </cell>
          <cell r="E126" t="str">
            <v>GENOA</v>
          </cell>
          <cell r="F126">
            <v>40</v>
          </cell>
          <cell r="G126">
            <v>1200</v>
          </cell>
          <cell r="H126" t="str">
            <v>not included</v>
          </cell>
          <cell r="I126" t="str">
            <v>EUR</v>
          </cell>
          <cell r="J126">
            <v>140</v>
          </cell>
          <cell r="K126">
            <v>1340</v>
          </cell>
          <cell r="L126"/>
          <cell r="M126">
            <v>45930</v>
          </cell>
          <cell r="N126">
            <v>0</v>
          </cell>
          <cell r="Q126" t="str">
            <v>QCOCS0000002</v>
          </cell>
        </row>
        <row r="127">
          <cell r="A127" t="str">
            <v>CMA</v>
          </cell>
          <cell r="B127" t="str">
            <v>FREETOWNHAMBURG20</v>
          </cell>
          <cell r="C127" t="str">
            <v>SLE</v>
          </cell>
          <cell r="D127" t="str">
            <v>FREETOWN</v>
          </cell>
          <cell r="E127" t="str">
            <v>HAMBURG</v>
          </cell>
          <cell r="F127">
            <v>20</v>
          </cell>
          <cell r="G127">
            <v>1100</v>
          </cell>
          <cell r="H127" t="str">
            <v>not included</v>
          </cell>
          <cell r="I127" t="str">
            <v>EUR</v>
          </cell>
          <cell r="J127">
            <v>19</v>
          </cell>
          <cell r="K127">
            <v>1119</v>
          </cell>
          <cell r="L127"/>
          <cell r="M127">
            <v>45747</v>
          </cell>
          <cell r="N127">
            <v>0</v>
          </cell>
          <cell r="O127"/>
          <cell r="P127"/>
          <cell r="Q127" t="str">
            <v>QCOCS0000002</v>
          </cell>
        </row>
        <row r="128">
          <cell r="A128" t="str">
            <v>CMA</v>
          </cell>
          <cell r="B128" t="str">
            <v>FREETOWNHAMBURG40</v>
          </cell>
          <cell r="C128" t="str">
            <v>SLE</v>
          </cell>
          <cell r="D128" t="str">
            <v>FREETOWN</v>
          </cell>
          <cell r="E128" t="str">
            <v>HAMBURG</v>
          </cell>
          <cell r="F128">
            <v>40</v>
          </cell>
          <cell r="G128">
            <v>1550</v>
          </cell>
          <cell r="H128" t="str">
            <v>not included</v>
          </cell>
          <cell r="I128" t="str">
            <v>EUR</v>
          </cell>
          <cell r="J128">
            <v>38</v>
          </cell>
          <cell r="K128">
            <v>1588</v>
          </cell>
          <cell r="L128"/>
          <cell r="M128">
            <v>45747</v>
          </cell>
          <cell r="N128">
            <v>0</v>
          </cell>
          <cell r="O128"/>
          <cell r="P128"/>
          <cell r="Q128" t="str">
            <v>QCOCS0000002</v>
          </cell>
        </row>
        <row r="129">
          <cell r="A129" t="str">
            <v>CMA</v>
          </cell>
          <cell r="B129" t="str">
            <v>FREETOWNPASIR GUDANG20</v>
          </cell>
          <cell r="C129" t="str">
            <v>SLE</v>
          </cell>
          <cell r="D129" t="str">
            <v>FREETOWN</v>
          </cell>
          <cell r="E129" t="str">
            <v>PASIR GUDANG</v>
          </cell>
          <cell r="F129">
            <v>20</v>
          </cell>
          <cell r="G129">
            <v>850</v>
          </cell>
          <cell r="H129" t="str">
            <v>not included</v>
          </cell>
          <cell r="I129" t="str">
            <v>USD</v>
          </cell>
          <cell r="J129">
            <v>0</v>
          </cell>
          <cell r="K129">
            <v>850</v>
          </cell>
          <cell r="L129"/>
          <cell r="M129">
            <v>45747</v>
          </cell>
          <cell r="N129">
            <v>0</v>
          </cell>
          <cell r="O129"/>
          <cell r="P129"/>
          <cell r="Q129" t="str">
            <v>QCOCS0000002</v>
          </cell>
        </row>
        <row r="130">
          <cell r="A130" t="str">
            <v>CMA</v>
          </cell>
          <cell r="B130" t="str">
            <v>FREETOWNPASIR GUDANG40</v>
          </cell>
          <cell r="C130" t="str">
            <v>SLE</v>
          </cell>
          <cell r="D130" t="str">
            <v>FREETOWN</v>
          </cell>
          <cell r="E130" t="str">
            <v>PASIR GUDANG</v>
          </cell>
          <cell r="F130">
            <v>40</v>
          </cell>
          <cell r="G130">
            <v>1200</v>
          </cell>
          <cell r="H130" t="str">
            <v>not included</v>
          </cell>
          <cell r="I130" t="str">
            <v>USD</v>
          </cell>
          <cell r="J130">
            <v>0</v>
          </cell>
          <cell r="K130">
            <v>1200</v>
          </cell>
          <cell r="L130"/>
          <cell r="M130">
            <v>45747</v>
          </cell>
          <cell r="N130">
            <v>0</v>
          </cell>
          <cell r="O130"/>
          <cell r="P130"/>
          <cell r="Q130" t="str">
            <v>QCOCS0000002</v>
          </cell>
        </row>
        <row r="131">
          <cell r="A131" t="str">
            <v>CMA</v>
          </cell>
          <cell r="B131" t="str">
            <v>FREETOWNPTP20</v>
          </cell>
          <cell r="C131" t="str">
            <v>SLE</v>
          </cell>
          <cell r="D131" t="str">
            <v>FREETOWN</v>
          </cell>
          <cell r="E131" t="str">
            <v>PTP</v>
          </cell>
          <cell r="F131">
            <v>20</v>
          </cell>
          <cell r="G131">
            <v>850</v>
          </cell>
          <cell r="H131" t="str">
            <v>not included</v>
          </cell>
          <cell r="I131" t="str">
            <v>USD</v>
          </cell>
          <cell r="J131">
            <v>0</v>
          </cell>
          <cell r="K131">
            <v>850</v>
          </cell>
          <cell r="L131"/>
          <cell r="M131">
            <v>45747</v>
          </cell>
          <cell r="N131">
            <v>0</v>
          </cell>
          <cell r="O131"/>
          <cell r="P131"/>
          <cell r="Q131" t="str">
            <v>QCOCS0000002</v>
          </cell>
        </row>
        <row r="132">
          <cell r="A132" t="str">
            <v>CMA</v>
          </cell>
          <cell r="B132" t="str">
            <v>FREETOWNPTP40</v>
          </cell>
          <cell r="C132" t="str">
            <v>SLE</v>
          </cell>
          <cell r="D132" t="str">
            <v>FREETOWN</v>
          </cell>
          <cell r="E132" t="str">
            <v>PTP</v>
          </cell>
          <cell r="F132">
            <v>40</v>
          </cell>
          <cell r="G132">
            <v>1200</v>
          </cell>
          <cell r="H132" t="str">
            <v>not included</v>
          </cell>
          <cell r="I132" t="str">
            <v>USD</v>
          </cell>
          <cell r="J132">
            <v>0</v>
          </cell>
          <cell r="K132">
            <v>1200</v>
          </cell>
          <cell r="L132"/>
          <cell r="M132">
            <v>45747</v>
          </cell>
          <cell r="N132">
            <v>0</v>
          </cell>
          <cell r="O132"/>
          <cell r="P132"/>
          <cell r="Q132" t="str">
            <v>QCOCS0000002</v>
          </cell>
        </row>
        <row r="133">
          <cell r="A133" t="str">
            <v>CMA</v>
          </cell>
          <cell r="B133" t="str">
            <v>FREETOWNROTTERDAM40</v>
          </cell>
          <cell r="C133" t="str">
            <v>SLE</v>
          </cell>
          <cell r="D133" t="str">
            <v>FREETOWN</v>
          </cell>
          <cell r="E133" t="str">
            <v>ROTTERDAM</v>
          </cell>
          <cell r="F133">
            <v>40</v>
          </cell>
          <cell r="G133">
            <v>1550</v>
          </cell>
          <cell r="H133" t="str">
            <v>not included</v>
          </cell>
          <cell r="I133" t="str">
            <v>EUR</v>
          </cell>
          <cell r="J133">
            <v>80</v>
          </cell>
          <cell r="K133">
            <v>1630</v>
          </cell>
          <cell r="L133"/>
          <cell r="M133">
            <v>45838</v>
          </cell>
          <cell r="N133">
            <v>0</v>
          </cell>
          <cell r="O133"/>
          <cell r="P133"/>
          <cell r="Q133" t="str">
            <v>QCOCS0000002</v>
          </cell>
        </row>
        <row r="134">
          <cell r="A134" t="str">
            <v>CMA</v>
          </cell>
          <cell r="B134" t="str">
            <v>FREETOWNSURABAYA40</v>
          </cell>
          <cell r="C134" t="str">
            <v>SLE</v>
          </cell>
          <cell r="D134" t="str">
            <v>FREETOWN</v>
          </cell>
          <cell r="E134" t="str">
            <v>SURABAYA</v>
          </cell>
          <cell r="F134">
            <v>40</v>
          </cell>
          <cell r="G134">
            <v>1450</v>
          </cell>
          <cell r="H134" t="str">
            <v>not included</v>
          </cell>
          <cell r="I134" t="str">
            <v>USD</v>
          </cell>
          <cell r="J134">
            <v>0</v>
          </cell>
          <cell r="K134">
            <v>1450</v>
          </cell>
          <cell r="L134"/>
          <cell r="M134">
            <v>45838</v>
          </cell>
          <cell r="N134">
            <v>0</v>
          </cell>
          <cell r="O134"/>
          <cell r="P134"/>
          <cell r="Q134" t="str">
            <v>QCOCS0000002</v>
          </cell>
        </row>
        <row r="135">
          <cell r="A135" t="str">
            <v>CMA</v>
          </cell>
          <cell r="B135" t="str">
            <v>FREETOWNSZCZECIN20</v>
          </cell>
          <cell r="C135" t="str">
            <v>SLE</v>
          </cell>
          <cell r="D135" t="str">
            <v>FREETOWN</v>
          </cell>
          <cell r="E135" t="str">
            <v>SZCZECIN</v>
          </cell>
          <cell r="F135">
            <v>20</v>
          </cell>
          <cell r="G135">
            <v>1300</v>
          </cell>
          <cell r="H135" t="str">
            <v>not included</v>
          </cell>
          <cell r="I135" t="str">
            <v>EUR</v>
          </cell>
          <cell r="J135">
            <v>19</v>
          </cell>
          <cell r="K135">
            <v>1319</v>
          </cell>
          <cell r="L135"/>
          <cell r="M135">
            <v>45657</v>
          </cell>
          <cell r="N135">
            <v>0</v>
          </cell>
          <cell r="O135"/>
          <cell r="P135"/>
          <cell r="Q135" t="str">
            <v>QCOCS0000002</v>
          </cell>
        </row>
        <row r="136">
          <cell r="A136" t="str">
            <v>CMA</v>
          </cell>
          <cell r="B136" t="str">
            <v>FREETOWNSZCZECIN40</v>
          </cell>
          <cell r="C136" t="str">
            <v>SLE</v>
          </cell>
          <cell r="D136" t="str">
            <v>FREETOWN</v>
          </cell>
          <cell r="E136" t="str">
            <v>SZCZECIN</v>
          </cell>
          <cell r="F136">
            <v>40</v>
          </cell>
          <cell r="G136">
            <v>2500</v>
          </cell>
          <cell r="H136" t="str">
            <v>not included</v>
          </cell>
          <cell r="I136" t="str">
            <v>EUR</v>
          </cell>
          <cell r="J136">
            <v>38</v>
          </cell>
          <cell r="K136">
            <v>2538</v>
          </cell>
          <cell r="L136"/>
          <cell r="M136">
            <v>45657</v>
          </cell>
          <cell r="N136">
            <v>0</v>
          </cell>
          <cell r="O136"/>
          <cell r="P136"/>
          <cell r="Q136" t="str">
            <v>QCOCS0000002</v>
          </cell>
        </row>
        <row r="137">
          <cell r="A137" t="str">
            <v>CMA</v>
          </cell>
          <cell r="B137" t="str">
            <v>FREETOWNVADO LIGURE40</v>
          </cell>
          <cell r="C137" t="str">
            <v>SLE</v>
          </cell>
          <cell r="D137" t="str">
            <v>FREETOWN</v>
          </cell>
          <cell r="E137" t="str">
            <v>VADO LIGURE</v>
          </cell>
          <cell r="F137">
            <v>40</v>
          </cell>
          <cell r="G137">
            <v>1600</v>
          </cell>
          <cell r="H137" t="str">
            <v>not included</v>
          </cell>
          <cell r="I137" t="str">
            <v>EUR</v>
          </cell>
          <cell r="J137">
            <v>242</v>
          </cell>
          <cell r="K137">
            <v>1842</v>
          </cell>
          <cell r="L137"/>
          <cell r="M137">
            <v>45747</v>
          </cell>
          <cell r="N137">
            <v>0</v>
          </cell>
          <cell r="O137"/>
          <cell r="P137"/>
          <cell r="Q137" t="str">
            <v>QCOCS0000002</v>
          </cell>
        </row>
        <row r="138">
          <cell r="A138" t="str">
            <v>CMA</v>
          </cell>
          <cell r="B138" t="str">
            <v>FREETOWNVALENCIA20</v>
          </cell>
          <cell r="C138" t="str">
            <v>SLE</v>
          </cell>
          <cell r="D138" t="str">
            <v>FREETOWN</v>
          </cell>
          <cell r="E138" t="str">
            <v>VALENCIA</v>
          </cell>
          <cell r="F138">
            <v>20</v>
          </cell>
          <cell r="G138">
            <v>900</v>
          </cell>
          <cell r="H138" t="str">
            <v>not included</v>
          </cell>
          <cell r="I138" t="str">
            <v>EUR</v>
          </cell>
          <cell r="J138">
            <v>19</v>
          </cell>
          <cell r="K138">
            <v>919</v>
          </cell>
          <cell r="L138"/>
          <cell r="M138">
            <v>45747</v>
          </cell>
          <cell r="N138">
            <v>0</v>
          </cell>
          <cell r="O138"/>
          <cell r="P138"/>
          <cell r="Q138" t="str">
            <v>QCOCS0000002</v>
          </cell>
        </row>
        <row r="139">
          <cell r="A139" t="str">
            <v>CMA</v>
          </cell>
          <cell r="B139" t="str">
            <v>FREETOWNVALENCIA40</v>
          </cell>
          <cell r="C139" t="str">
            <v>SLE</v>
          </cell>
          <cell r="D139" t="str">
            <v>FREETOWN</v>
          </cell>
          <cell r="E139" t="str">
            <v>VALENCIA</v>
          </cell>
          <cell r="F139">
            <v>40</v>
          </cell>
          <cell r="G139">
            <v>1300</v>
          </cell>
          <cell r="H139" t="str">
            <v>not included</v>
          </cell>
          <cell r="I139" t="str">
            <v>EUR</v>
          </cell>
          <cell r="J139">
            <v>38</v>
          </cell>
          <cell r="K139">
            <v>1338</v>
          </cell>
          <cell r="L139"/>
          <cell r="M139">
            <v>45747</v>
          </cell>
          <cell r="N139">
            <v>0</v>
          </cell>
          <cell r="O139"/>
          <cell r="P139"/>
          <cell r="Q139" t="str">
            <v>QCOCS0000002</v>
          </cell>
        </row>
        <row r="140">
          <cell r="A140" t="str">
            <v>CMA</v>
          </cell>
          <cell r="B140" t="str">
            <v>FREETOWNWELLINGTON40</v>
          </cell>
          <cell r="C140" t="str">
            <v>SLE</v>
          </cell>
          <cell r="D140" t="str">
            <v>FREETOWN</v>
          </cell>
          <cell r="E140" t="str">
            <v>WELLINGTON</v>
          </cell>
          <cell r="F140">
            <v>40</v>
          </cell>
          <cell r="G140">
            <v>1700</v>
          </cell>
          <cell r="H140" t="str">
            <v>not included</v>
          </cell>
          <cell r="I140" t="str">
            <v>USD</v>
          </cell>
          <cell r="J140">
            <v>0</v>
          </cell>
          <cell r="K140">
            <v>1700</v>
          </cell>
          <cell r="L140"/>
          <cell r="M140">
            <v>45747</v>
          </cell>
          <cell r="N140">
            <v>0</v>
          </cell>
          <cell r="O140"/>
          <cell r="P140"/>
          <cell r="Q140" t="str">
            <v>QCOCS0000002</v>
          </cell>
        </row>
        <row r="141">
          <cell r="A141" t="str">
            <v>CMA</v>
          </cell>
          <cell r="B141" t="str">
            <v>FREETOWNPhiladelphia40</v>
          </cell>
          <cell r="C141" t="str">
            <v>SLE</v>
          </cell>
          <cell r="D141" t="str">
            <v>FREETOWN</v>
          </cell>
          <cell r="E141" t="str">
            <v>Philadelphia</v>
          </cell>
          <cell r="F141">
            <v>40</v>
          </cell>
          <cell r="G141">
            <v>4400</v>
          </cell>
          <cell r="H141" t="str">
            <v>not included</v>
          </cell>
          <cell r="I141" t="str">
            <v>USD</v>
          </cell>
          <cell r="J141">
            <v>0</v>
          </cell>
          <cell r="K141">
            <v>4400</v>
          </cell>
          <cell r="L141"/>
          <cell r="M141">
            <v>45747</v>
          </cell>
          <cell r="N141">
            <v>0</v>
          </cell>
          <cell r="O141"/>
          <cell r="P141"/>
          <cell r="Q141" t="str">
            <v>Demander à Audrey d'accepter les taux avec CMA</v>
          </cell>
        </row>
        <row r="142">
          <cell r="A142" t="str">
            <v>CMA</v>
          </cell>
          <cell r="B142" t="str">
            <v>KampalaAmsterdam40</v>
          </cell>
          <cell r="C142" t="str">
            <v>UGA</v>
          </cell>
          <cell r="D142" t="str">
            <v>Kampala</v>
          </cell>
          <cell r="E142" t="str">
            <v>Amsterdam</v>
          </cell>
          <cell r="F142">
            <v>40</v>
          </cell>
          <cell r="G142">
            <v>3100</v>
          </cell>
          <cell r="H142" t="str">
            <v>not included</v>
          </cell>
          <cell r="I142" t="str">
            <v>USD</v>
          </cell>
          <cell r="J142">
            <v>2197</v>
          </cell>
          <cell r="K142">
            <v>5297</v>
          </cell>
          <cell r="L142"/>
          <cell r="M142">
            <v>45838</v>
          </cell>
          <cell r="N142">
            <v>0</v>
          </cell>
          <cell r="O142"/>
          <cell r="P142"/>
          <cell r="Q142" t="str">
            <v>QCOCS0000002</v>
          </cell>
        </row>
        <row r="143">
          <cell r="A143" t="str">
            <v>CMA</v>
          </cell>
          <cell r="B143" t="str">
            <v>KampalaAntwerp40</v>
          </cell>
          <cell r="C143" t="str">
            <v>UGA</v>
          </cell>
          <cell r="D143" t="str">
            <v>Kampala</v>
          </cell>
          <cell r="E143" t="str">
            <v>Antwerp</v>
          </cell>
          <cell r="F143">
            <v>40</v>
          </cell>
          <cell r="G143">
            <v>2000</v>
          </cell>
          <cell r="H143" t="str">
            <v>not included</v>
          </cell>
          <cell r="I143" t="str">
            <v>USD</v>
          </cell>
          <cell r="J143">
            <v>1899</v>
          </cell>
          <cell r="K143">
            <v>3899</v>
          </cell>
          <cell r="L143"/>
          <cell r="M143">
            <v>45838</v>
          </cell>
          <cell r="N143">
            <v>0</v>
          </cell>
          <cell r="O143"/>
          <cell r="P143"/>
          <cell r="Q143" t="str">
            <v>QCOCS0000002</v>
          </cell>
        </row>
        <row r="144">
          <cell r="A144" t="str">
            <v>CMA</v>
          </cell>
          <cell r="B144" t="str">
            <v>KampalaBarcelona40</v>
          </cell>
          <cell r="C144" t="str">
            <v>UGA</v>
          </cell>
          <cell r="D144" t="str">
            <v>Kampala</v>
          </cell>
          <cell r="E144" t="str">
            <v>Barcelona</v>
          </cell>
          <cell r="F144">
            <v>40</v>
          </cell>
          <cell r="G144">
            <v>2000</v>
          </cell>
          <cell r="H144" t="str">
            <v>not included</v>
          </cell>
          <cell r="I144" t="str">
            <v>USD</v>
          </cell>
          <cell r="J144">
            <v>1811</v>
          </cell>
          <cell r="K144">
            <v>3811</v>
          </cell>
          <cell r="L144"/>
          <cell r="M144">
            <v>45838</v>
          </cell>
          <cell r="N144">
            <v>0</v>
          </cell>
          <cell r="O144"/>
          <cell r="P144"/>
          <cell r="Q144" t="str">
            <v>QCOCS0000002</v>
          </cell>
        </row>
        <row r="145">
          <cell r="A145" t="str">
            <v>CMA</v>
          </cell>
          <cell r="B145" t="str">
            <v>KampalaPASIR GUDANG40</v>
          </cell>
          <cell r="C145" t="str">
            <v>UGA</v>
          </cell>
          <cell r="D145" t="str">
            <v>Kampala</v>
          </cell>
          <cell r="E145" t="str">
            <v>PASIR GUDANG</v>
          </cell>
          <cell r="F145">
            <v>40</v>
          </cell>
          <cell r="G145">
            <v>650</v>
          </cell>
          <cell r="H145" t="str">
            <v>not included</v>
          </cell>
          <cell r="I145" t="str">
            <v>USD</v>
          </cell>
          <cell r="J145">
            <v>1848</v>
          </cell>
          <cell r="K145">
            <v>2498</v>
          </cell>
          <cell r="L145"/>
          <cell r="M145">
            <v>45838</v>
          </cell>
          <cell r="N145">
            <v>0</v>
          </cell>
          <cell r="O145"/>
          <cell r="P145"/>
          <cell r="Q145" t="str">
            <v>QCOCS0000002</v>
          </cell>
        </row>
        <row r="146">
          <cell r="A146" t="str">
            <v>CMA</v>
          </cell>
          <cell r="B146" t="str">
            <v>KampalaPTP40</v>
          </cell>
          <cell r="C146" t="str">
            <v>UGA</v>
          </cell>
          <cell r="D146" t="str">
            <v>Kampala</v>
          </cell>
          <cell r="E146" t="str">
            <v>PTP</v>
          </cell>
          <cell r="F146">
            <v>40</v>
          </cell>
          <cell r="G146">
            <v>300</v>
          </cell>
          <cell r="H146" t="str">
            <v>not included</v>
          </cell>
          <cell r="I146" t="str">
            <v>USD</v>
          </cell>
          <cell r="J146">
            <v>1848</v>
          </cell>
          <cell r="K146">
            <v>2148</v>
          </cell>
          <cell r="L146"/>
          <cell r="M146">
            <v>45838</v>
          </cell>
          <cell r="N146">
            <v>0</v>
          </cell>
          <cell r="O146"/>
          <cell r="P146"/>
          <cell r="Q146" t="str">
            <v>QCOCS0000002</v>
          </cell>
        </row>
        <row r="147">
          <cell r="A147" t="str">
            <v>CMA</v>
          </cell>
          <cell r="B147" t="str">
            <v>KampalaSINGAPORE40</v>
          </cell>
          <cell r="C147" t="str">
            <v>UGA</v>
          </cell>
          <cell r="D147" t="str">
            <v>Kampala</v>
          </cell>
          <cell r="E147" t="str">
            <v>SINGAPORE</v>
          </cell>
          <cell r="F147">
            <v>40</v>
          </cell>
          <cell r="G147">
            <v>1000</v>
          </cell>
          <cell r="H147" t="str">
            <v>not included</v>
          </cell>
          <cell r="I147" t="str">
            <v>USD</v>
          </cell>
          <cell r="J147">
            <v>1848</v>
          </cell>
          <cell r="K147">
            <v>2848</v>
          </cell>
          <cell r="L147"/>
          <cell r="M147">
            <v>45838</v>
          </cell>
          <cell r="N147">
            <v>0</v>
          </cell>
          <cell r="O147"/>
          <cell r="P147"/>
          <cell r="Q147" t="str">
            <v>QCOCS0000002</v>
          </cell>
        </row>
        <row r="148">
          <cell r="A148" t="str">
            <v>CMA</v>
          </cell>
          <cell r="B148" t="str">
            <v>KampalaSurabaya40 HC</v>
          </cell>
          <cell r="C148" t="str">
            <v>UGA</v>
          </cell>
          <cell r="D148" t="str">
            <v>Kampala</v>
          </cell>
          <cell r="E148" t="str">
            <v>Surabaya</v>
          </cell>
          <cell r="F148" t="str">
            <v>40 HC</v>
          </cell>
          <cell r="G148">
            <v>400</v>
          </cell>
          <cell r="H148" t="str">
            <v>not included</v>
          </cell>
          <cell r="I148" t="str">
            <v>USD</v>
          </cell>
          <cell r="J148">
            <v>1848</v>
          </cell>
          <cell r="K148">
            <v>2248</v>
          </cell>
          <cell r="L148"/>
          <cell r="M148">
            <v>45838</v>
          </cell>
          <cell r="N148">
            <v>0</v>
          </cell>
          <cell r="O148"/>
          <cell r="P148"/>
          <cell r="Q148" t="str">
            <v>QCOCS0000002 / 40 ST container only</v>
          </cell>
        </row>
        <row r="149">
          <cell r="A149" t="str">
            <v>CMA</v>
          </cell>
          <cell r="B149" t="str">
            <v>KampalaSurabaya40 ST</v>
          </cell>
          <cell r="C149" t="str">
            <v>UGA</v>
          </cell>
          <cell r="D149" t="str">
            <v>Kampala</v>
          </cell>
          <cell r="E149" t="str">
            <v>Surabaya</v>
          </cell>
          <cell r="F149" t="str">
            <v>40 ST</v>
          </cell>
          <cell r="G149">
            <v>1100</v>
          </cell>
          <cell r="H149" t="str">
            <v>not included</v>
          </cell>
          <cell r="I149" t="str">
            <v>USD</v>
          </cell>
          <cell r="J149">
            <v>1848</v>
          </cell>
          <cell r="K149">
            <v>2948</v>
          </cell>
          <cell r="L149"/>
          <cell r="M149">
            <v>45838</v>
          </cell>
          <cell r="N149">
            <v>0</v>
          </cell>
          <cell r="O149"/>
          <cell r="P149"/>
          <cell r="Q149" t="str">
            <v>QCOCS0000002 / 40 HC container only</v>
          </cell>
        </row>
        <row r="150">
          <cell r="A150" t="str">
            <v>CMA</v>
          </cell>
          <cell r="B150" t="str">
            <v>KampalaValencia40</v>
          </cell>
          <cell r="C150" t="str">
            <v>UGA</v>
          </cell>
          <cell r="D150" t="str">
            <v>Kampala</v>
          </cell>
          <cell r="E150" t="str">
            <v>Valencia</v>
          </cell>
          <cell r="F150">
            <v>40</v>
          </cell>
          <cell r="G150">
            <v>2900</v>
          </cell>
          <cell r="H150" t="str">
            <v>not included</v>
          </cell>
          <cell r="I150" t="str">
            <v>USD</v>
          </cell>
          <cell r="J150">
            <v>1872</v>
          </cell>
          <cell r="K150">
            <v>4772</v>
          </cell>
          <cell r="L150"/>
          <cell r="M150">
            <v>45838</v>
          </cell>
          <cell r="N150">
            <v>0</v>
          </cell>
          <cell r="O150"/>
          <cell r="P150"/>
          <cell r="Q150" t="str">
            <v>QCOCS0000002</v>
          </cell>
        </row>
        <row r="151">
          <cell r="A151" t="str">
            <v>CMA</v>
          </cell>
          <cell r="B151" t="str">
            <v>KampalaPhiladelphia40</v>
          </cell>
          <cell r="C151" t="str">
            <v>UGA</v>
          </cell>
          <cell r="D151" t="str">
            <v>Kampala</v>
          </cell>
          <cell r="E151" t="str">
            <v>Philadelphia</v>
          </cell>
          <cell r="F151">
            <v>40</v>
          </cell>
          <cell r="G151">
            <v>3200</v>
          </cell>
          <cell r="H151" t="str">
            <v>not included</v>
          </cell>
          <cell r="I151" t="str">
            <v>USD</v>
          </cell>
          <cell r="J151">
            <v>1848</v>
          </cell>
          <cell r="K151">
            <v>5048</v>
          </cell>
          <cell r="L151"/>
          <cell r="M151">
            <v>45838</v>
          </cell>
          <cell r="N151">
            <v>0</v>
          </cell>
          <cell r="O151"/>
          <cell r="P151"/>
          <cell r="Q151" t="str">
            <v>QBSE015899</v>
          </cell>
        </row>
        <row r="152">
          <cell r="A152" t="str">
            <v>CMA</v>
          </cell>
          <cell r="B152" t="str">
            <v>KRIBIANTWERP20</v>
          </cell>
          <cell r="C152" t="str">
            <v>CAM</v>
          </cell>
          <cell r="D152" t="str">
            <v>KRIBI</v>
          </cell>
          <cell r="E152" t="str">
            <v>ANTWERP</v>
          </cell>
          <cell r="F152">
            <v>20</v>
          </cell>
          <cell r="G152">
            <v>525</v>
          </cell>
          <cell r="H152" t="str">
            <v>not included</v>
          </cell>
          <cell r="I152" t="str">
            <v>EUR</v>
          </cell>
          <cell r="J152">
            <v>19</v>
          </cell>
          <cell r="K152">
            <v>544</v>
          </cell>
          <cell r="L152"/>
          <cell r="M152">
            <v>45657</v>
          </cell>
          <cell r="N152">
            <v>0</v>
          </cell>
          <cell r="O152"/>
          <cell r="P152"/>
          <cell r="Q152" t="str">
            <v>QCOCS0000002</v>
          </cell>
        </row>
        <row r="153">
          <cell r="A153" t="str">
            <v>CMA</v>
          </cell>
          <cell r="B153" t="str">
            <v>KRIBIANTWERP40</v>
          </cell>
          <cell r="C153" t="str">
            <v>CAM</v>
          </cell>
          <cell r="D153" t="str">
            <v>KRIBI</v>
          </cell>
          <cell r="E153" t="str">
            <v>ANTWERP</v>
          </cell>
          <cell r="F153">
            <v>40</v>
          </cell>
          <cell r="G153">
            <v>850</v>
          </cell>
          <cell r="H153" t="str">
            <v>not included</v>
          </cell>
          <cell r="I153" t="str">
            <v>EUR</v>
          </cell>
          <cell r="J153">
            <v>38</v>
          </cell>
          <cell r="K153">
            <v>888</v>
          </cell>
          <cell r="L153"/>
          <cell r="M153">
            <v>45657</v>
          </cell>
          <cell r="N153">
            <v>0</v>
          </cell>
          <cell r="O153"/>
          <cell r="P153"/>
          <cell r="Q153" t="str">
            <v>QCOCS0000002</v>
          </cell>
        </row>
        <row r="154">
          <cell r="A154" t="str">
            <v>CMA</v>
          </cell>
          <cell r="B154" t="str">
            <v>KRIBIBARCELONA20</v>
          </cell>
          <cell r="C154" t="str">
            <v>CAM</v>
          </cell>
          <cell r="D154" t="str">
            <v>KRIBI</v>
          </cell>
          <cell r="E154" t="str">
            <v>BARCELONA</v>
          </cell>
          <cell r="F154">
            <v>20</v>
          </cell>
          <cell r="G154">
            <v>800</v>
          </cell>
          <cell r="H154" t="str">
            <v>not included</v>
          </cell>
          <cell r="I154" t="str">
            <v>EUR</v>
          </cell>
          <cell r="J154">
            <v>19</v>
          </cell>
          <cell r="K154">
            <v>819</v>
          </cell>
          <cell r="L154"/>
          <cell r="M154">
            <v>45657</v>
          </cell>
          <cell r="N154">
            <v>0</v>
          </cell>
          <cell r="O154"/>
          <cell r="P154"/>
          <cell r="Q154" t="str">
            <v>QCOCS0000002</v>
          </cell>
        </row>
        <row r="155">
          <cell r="A155" t="str">
            <v>CMA</v>
          </cell>
          <cell r="B155" t="str">
            <v>KRIBIBARCELONA40</v>
          </cell>
          <cell r="C155" t="str">
            <v>CAM</v>
          </cell>
          <cell r="D155" t="str">
            <v>KRIBI</v>
          </cell>
          <cell r="E155" t="str">
            <v>BARCELONA</v>
          </cell>
          <cell r="F155">
            <v>40</v>
          </cell>
          <cell r="G155">
            <v>1250</v>
          </cell>
          <cell r="H155" t="str">
            <v>not included</v>
          </cell>
          <cell r="I155" t="str">
            <v>EUR</v>
          </cell>
          <cell r="J155">
            <v>38</v>
          </cell>
          <cell r="K155">
            <v>1288</v>
          </cell>
          <cell r="L155"/>
          <cell r="M155">
            <v>45657</v>
          </cell>
          <cell r="N155">
            <v>0</v>
          </cell>
          <cell r="O155"/>
          <cell r="P155"/>
          <cell r="Q155" t="str">
            <v>QCOCS0000002</v>
          </cell>
        </row>
        <row r="156">
          <cell r="A156" t="str">
            <v>CMA</v>
          </cell>
          <cell r="B156" t="str">
            <v>KRIBIHAMBURG20</v>
          </cell>
          <cell r="C156" t="str">
            <v>CAM</v>
          </cell>
          <cell r="D156" t="str">
            <v>KRIBI</v>
          </cell>
          <cell r="E156" t="str">
            <v>HAMBURG</v>
          </cell>
          <cell r="F156">
            <v>20</v>
          </cell>
          <cell r="G156">
            <v>900</v>
          </cell>
          <cell r="H156" t="str">
            <v>not included</v>
          </cell>
          <cell r="I156" t="str">
            <v>EUR</v>
          </cell>
          <cell r="J156">
            <v>19</v>
          </cell>
          <cell r="K156">
            <v>919</v>
          </cell>
          <cell r="L156"/>
          <cell r="M156">
            <v>45657</v>
          </cell>
          <cell r="N156">
            <v>0</v>
          </cell>
          <cell r="O156"/>
          <cell r="P156"/>
          <cell r="Q156" t="str">
            <v>QCOCS0000002</v>
          </cell>
        </row>
        <row r="157">
          <cell r="A157" t="str">
            <v>CMA</v>
          </cell>
          <cell r="B157" t="str">
            <v>KRIBIHAMBURG40</v>
          </cell>
          <cell r="C157" t="str">
            <v>CAM</v>
          </cell>
          <cell r="D157" t="str">
            <v>KRIBI</v>
          </cell>
          <cell r="E157" t="str">
            <v>HAMBURG</v>
          </cell>
          <cell r="F157">
            <v>40</v>
          </cell>
          <cell r="G157">
            <v>400</v>
          </cell>
          <cell r="H157" t="str">
            <v>not included</v>
          </cell>
          <cell r="I157" t="str">
            <v>EUR</v>
          </cell>
          <cell r="J157">
            <v>38</v>
          </cell>
          <cell r="K157">
            <v>438</v>
          </cell>
          <cell r="L157"/>
          <cell r="M157">
            <v>45657</v>
          </cell>
          <cell r="N157">
            <v>0</v>
          </cell>
          <cell r="O157"/>
          <cell r="P157"/>
          <cell r="Q157" t="str">
            <v>QCOCS0000002</v>
          </cell>
        </row>
        <row r="158">
          <cell r="A158" t="str">
            <v>CMA</v>
          </cell>
          <cell r="B158" t="str">
            <v>KRIBIPASIR GUDANG20</v>
          </cell>
          <cell r="C158" t="str">
            <v>CAM</v>
          </cell>
          <cell r="D158" t="str">
            <v>KRIBI</v>
          </cell>
          <cell r="E158" t="str">
            <v>PASIR GUDANG</v>
          </cell>
          <cell r="F158">
            <v>20</v>
          </cell>
          <cell r="G158">
            <v>895</v>
          </cell>
          <cell r="H158" t="str">
            <v>not included</v>
          </cell>
          <cell r="I158" t="str">
            <v>USD</v>
          </cell>
          <cell r="J158">
            <v>0</v>
          </cell>
          <cell r="K158">
            <v>895</v>
          </cell>
          <cell r="L158"/>
          <cell r="M158">
            <v>45657</v>
          </cell>
          <cell r="N158">
            <v>0</v>
          </cell>
          <cell r="O158"/>
          <cell r="P158"/>
          <cell r="Q158" t="str">
            <v>QCOCS0000002</v>
          </cell>
        </row>
        <row r="159">
          <cell r="A159" t="str">
            <v>CMA</v>
          </cell>
          <cell r="B159" t="str">
            <v>KRIBIPASIR GUDANG40</v>
          </cell>
          <cell r="C159" t="str">
            <v>CAM</v>
          </cell>
          <cell r="D159" t="str">
            <v>KRIBI</v>
          </cell>
          <cell r="E159" t="str">
            <v>PASIR GUDANG</v>
          </cell>
          <cell r="F159">
            <v>40</v>
          </cell>
          <cell r="G159">
            <v>1570</v>
          </cell>
          <cell r="H159" t="str">
            <v>not included</v>
          </cell>
          <cell r="I159" t="str">
            <v>USD</v>
          </cell>
          <cell r="J159">
            <v>0</v>
          </cell>
          <cell r="K159">
            <v>1570</v>
          </cell>
          <cell r="L159"/>
          <cell r="M159">
            <v>45657</v>
          </cell>
          <cell r="N159">
            <v>0</v>
          </cell>
          <cell r="O159"/>
          <cell r="P159"/>
          <cell r="Q159" t="str">
            <v>QCOCS0000002</v>
          </cell>
        </row>
        <row r="160">
          <cell r="A160" t="str">
            <v>CMA</v>
          </cell>
          <cell r="B160" t="str">
            <v>KRIBIPASIR GUDANG20</v>
          </cell>
          <cell r="C160" t="str">
            <v>CAM</v>
          </cell>
          <cell r="D160" t="str">
            <v>KRIBI</v>
          </cell>
          <cell r="E160" t="str">
            <v>PASIR GUDANG</v>
          </cell>
          <cell r="F160">
            <v>20</v>
          </cell>
          <cell r="G160">
            <v>600</v>
          </cell>
          <cell r="H160" t="str">
            <v>not included</v>
          </cell>
          <cell r="I160" t="str">
            <v>USD</v>
          </cell>
          <cell r="J160">
            <v>0</v>
          </cell>
          <cell r="K160">
            <v>600</v>
          </cell>
          <cell r="L160"/>
          <cell r="M160">
            <v>45657</v>
          </cell>
          <cell r="N160">
            <v>0</v>
          </cell>
          <cell r="O160"/>
          <cell r="P160"/>
          <cell r="Q160" t="str">
            <v>QCOCS0000002</v>
          </cell>
        </row>
        <row r="161">
          <cell r="A161" t="str">
            <v>CMA</v>
          </cell>
          <cell r="B161" t="str">
            <v>KRIBIPASIR GUDANG40</v>
          </cell>
          <cell r="C161" t="str">
            <v>CAM</v>
          </cell>
          <cell r="D161" t="str">
            <v>KRIBI</v>
          </cell>
          <cell r="E161" t="str">
            <v>PASIR GUDANG</v>
          </cell>
          <cell r="F161">
            <v>40</v>
          </cell>
          <cell r="G161">
            <v>900</v>
          </cell>
          <cell r="H161" t="str">
            <v>not included</v>
          </cell>
          <cell r="I161" t="str">
            <v>USD</v>
          </cell>
          <cell r="J161">
            <v>0</v>
          </cell>
          <cell r="K161">
            <v>900</v>
          </cell>
          <cell r="L161"/>
          <cell r="M161">
            <v>45657</v>
          </cell>
          <cell r="N161">
            <v>0</v>
          </cell>
          <cell r="O161"/>
          <cell r="P161"/>
          <cell r="Q161" t="str">
            <v>QCOCS0000002</v>
          </cell>
        </row>
        <row r="162">
          <cell r="A162" t="str">
            <v>CMA</v>
          </cell>
          <cell r="B162" t="str">
            <v>KRIBIPTP20</v>
          </cell>
          <cell r="C162" t="str">
            <v>CAM</v>
          </cell>
          <cell r="D162" t="str">
            <v>KRIBI</v>
          </cell>
          <cell r="E162" t="str">
            <v>PTP</v>
          </cell>
          <cell r="F162">
            <v>20</v>
          </cell>
          <cell r="G162">
            <v>645</v>
          </cell>
          <cell r="H162" t="str">
            <v>not included</v>
          </cell>
          <cell r="I162" t="str">
            <v>USD</v>
          </cell>
          <cell r="J162">
            <v>0</v>
          </cell>
          <cell r="K162">
            <v>645</v>
          </cell>
          <cell r="L162"/>
          <cell r="M162">
            <v>45657</v>
          </cell>
          <cell r="N162">
            <v>0</v>
          </cell>
          <cell r="O162"/>
          <cell r="P162"/>
          <cell r="Q162" t="str">
            <v>QCOCS0000002</v>
          </cell>
        </row>
        <row r="163">
          <cell r="A163" t="str">
            <v>CMA</v>
          </cell>
          <cell r="B163" t="str">
            <v>KRIBIPTP40</v>
          </cell>
          <cell r="C163" t="str">
            <v>CAM</v>
          </cell>
          <cell r="D163" t="str">
            <v>KRIBI</v>
          </cell>
          <cell r="E163" t="str">
            <v>PTP</v>
          </cell>
          <cell r="F163">
            <v>40</v>
          </cell>
          <cell r="G163">
            <v>995</v>
          </cell>
          <cell r="H163" t="str">
            <v>not included</v>
          </cell>
          <cell r="I163" t="str">
            <v>USD</v>
          </cell>
          <cell r="J163">
            <v>0</v>
          </cell>
          <cell r="K163">
            <v>995</v>
          </cell>
          <cell r="L163"/>
          <cell r="M163">
            <v>45657</v>
          </cell>
          <cell r="N163">
            <v>0</v>
          </cell>
          <cell r="O163"/>
          <cell r="P163"/>
          <cell r="Q163" t="str">
            <v>QCOCS0000002</v>
          </cell>
        </row>
        <row r="164">
          <cell r="A164" t="str">
            <v>CMA</v>
          </cell>
          <cell r="B164" t="str">
            <v>KRIBIPTP20</v>
          </cell>
          <cell r="C164" t="str">
            <v>CAM</v>
          </cell>
          <cell r="D164" t="str">
            <v>KRIBI</v>
          </cell>
          <cell r="E164" t="str">
            <v>PTP</v>
          </cell>
          <cell r="F164">
            <v>20</v>
          </cell>
          <cell r="G164">
            <v>645</v>
          </cell>
          <cell r="H164" t="str">
            <v>not included</v>
          </cell>
          <cell r="I164" t="str">
            <v>USD</v>
          </cell>
          <cell r="J164">
            <v>0</v>
          </cell>
          <cell r="K164">
            <v>645</v>
          </cell>
          <cell r="L164"/>
          <cell r="M164">
            <v>45657</v>
          </cell>
          <cell r="N164">
            <v>0</v>
          </cell>
          <cell r="O164"/>
          <cell r="P164"/>
          <cell r="Q164" t="str">
            <v>QCOCS0000002</v>
          </cell>
        </row>
        <row r="165">
          <cell r="A165" t="str">
            <v>CMA</v>
          </cell>
          <cell r="B165" t="str">
            <v>KRIBIPTP40</v>
          </cell>
          <cell r="C165" t="str">
            <v>CAM</v>
          </cell>
          <cell r="D165" t="str">
            <v>KRIBI</v>
          </cell>
          <cell r="E165" t="str">
            <v>PTP</v>
          </cell>
          <cell r="F165">
            <v>40</v>
          </cell>
          <cell r="G165">
            <v>995</v>
          </cell>
          <cell r="H165" t="str">
            <v>not included</v>
          </cell>
          <cell r="I165" t="str">
            <v>USD</v>
          </cell>
          <cell r="J165">
            <v>0</v>
          </cell>
          <cell r="K165">
            <v>995</v>
          </cell>
          <cell r="L165"/>
          <cell r="M165">
            <v>45657</v>
          </cell>
          <cell r="N165">
            <v>0</v>
          </cell>
          <cell r="O165"/>
          <cell r="P165"/>
          <cell r="Q165" t="str">
            <v>QCOCS0000002</v>
          </cell>
        </row>
        <row r="166">
          <cell r="A166" t="str">
            <v>CMA</v>
          </cell>
          <cell r="B166" t="str">
            <v>KRIBISZCZECIN20</v>
          </cell>
          <cell r="C166" t="str">
            <v>CAM</v>
          </cell>
          <cell r="D166" t="str">
            <v>KRIBI</v>
          </cell>
          <cell r="E166" t="str">
            <v>SZCZECIN</v>
          </cell>
          <cell r="F166">
            <v>20</v>
          </cell>
          <cell r="G166">
            <v>1300</v>
          </cell>
          <cell r="H166" t="str">
            <v>not included</v>
          </cell>
          <cell r="I166" t="str">
            <v>EUR</v>
          </cell>
          <cell r="J166">
            <v>19</v>
          </cell>
          <cell r="K166">
            <v>1319</v>
          </cell>
          <cell r="L166"/>
          <cell r="M166">
            <v>45657</v>
          </cell>
          <cell r="N166">
            <v>0</v>
          </cell>
          <cell r="O166"/>
          <cell r="P166"/>
          <cell r="Q166" t="str">
            <v>QCOCS0000002</v>
          </cell>
        </row>
        <row r="167">
          <cell r="A167" t="str">
            <v>CMA</v>
          </cell>
          <cell r="B167" t="str">
            <v>KRIBISZCZECIN40</v>
          </cell>
          <cell r="C167" t="str">
            <v>CAM</v>
          </cell>
          <cell r="D167" t="str">
            <v>KRIBI</v>
          </cell>
          <cell r="E167" t="str">
            <v>SZCZECIN</v>
          </cell>
          <cell r="F167">
            <v>40</v>
          </cell>
          <cell r="G167">
            <v>2350</v>
          </cell>
          <cell r="H167" t="str">
            <v>not included</v>
          </cell>
          <cell r="I167" t="str">
            <v>EUR</v>
          </cell>
          <cell r="J167">
            <v>38</v>
          </cell>
          <cell r="K167">
            <v>2388</v>
          </cell>
          <cell r="L167"/>
          <cell r="M167">
            <v>45657</v>
          </cell>
          <cell r="N167">
            <v>0</v>
          </cell>
          <cell r="O167"/>
          <cell r="P167"/>
          <cell r="Q167" t="str">
            <v>QCOCS0000002</v>
          </cell>
        </row>
        <row r="168">
          <cell r="A168" t="str">
            <v>CMA</v>
          </cell>
          <cell r="B168" t="str">
            <v>KRIBIVALENCIA20</v>
          </cell>
          <cell r="C168" t="str">
            <v>CAM</v>
          </cell>
          <cell r="D168" t="str">
            <v>KRIBI</v>
          </cell>
          <cell r="E168" t="str">
            <v>VALENCIA</v>
          </cell>
          <cell r="F168">
            <v>20</v>
          </cell>
          <cell r="G168">
            <v>600</v>
          </cell>
          <cell r="H168" t="str">
            <v>not included</v>
          </cell>
          <cell r="I168" t="str">
            <v>EUR</v>
          </cell>
          <cell r="J168">
            <v>19</v>
          </cell>
          <cell r="K168">
            <v>619</v>
          </cell>
          <cell r="L168"/>
          <cell r="M168">
            <v>45657</v>
          </cell>
          <cell r="N168">
            <v>0</v>
          </cell>
          <cell r="O168"/>
          <cell r="P168"/>
          <cell r="Q168" t="str">
            <v>QCOCS0000002</v>
          </cell>
        </row>
        <row r="169">
          <cell r="A169" t="str">
            <v>CMA</v>
          </cell>
          <cell r="B169" t="str">
            <v>KRIBIVALENCIA40</v>
          </cell>
          <cell r="C169" t="str">
            <v>CAM</v>
          </cell>
          <cell r="D169" t="str">
            <v>KRIBI</v>
          </cell>
          <cell r="E169" t="str">
            <v>VALENCIA</v>
          </cell>
          <cell r="F169">
            <v>40</v>
          </cell>
          <cell r="G169">
            <v>950</v>
          </cell>
          <cell r="H169" t="str">
            <v>not included</v>
          </cell>
          <cell r="I169" t="str">
            <v>EUR</v>
          </cell>
          <cell r="J169">
            <v>38</v>
          </cell>
          <cell r="K169">
            <v>988</v>
          </cell>
          <cell r="L169"/>
          <cell r="M169">
            <v>45657</v>
          </cell>
          <cell r="N169">
            <v>0</v>
          </cell>
          <cell r="O169"/>
          <cell r="P169"/>
          <cell r="Q169" t="str">
            <v>QCOCS0000002</v>
          </cell>
        </row>
        <row r="170">
          <cell r="A170" t="str">
            <v>CMA</v>
          </cell>
          <cell r="B170" t="str">
            <v>KRIBIWELLINGTON40</v>
          </cell>
          <cell r="C170" t="str">
            <v>CAM</v>
          </cell>
          <cell r="D170" t="str">
            <v>KRIBI</v>
          </cell>
          <cell r="E170" t="str">
            <v>WELLINGTON</v>
          </cell>
          <cell r="F170">
            <v>40</v>
          </cell>
          <cell r="G170">
            <v>1300</v>
          </cell>
          <cell r="H170" t="str">
            <v>not included</v>
          </cell>
          <cell r="I170" t="str">
            <v>USD</v>
          </cell>
          <cell r="J170">
            <v>0</v>
          </cell>
          <cell r="K170">
            <v>1300</v>
          </cell>
          <cell r="L170"/>
          <cell r="M170">
            <v>45838</v>
          </cell>
          <cell r="N170">
            <v>0</v>
          </cell>
          <cell r="O170"/>
          <cell r="P170"/>
          <cell r="Q170" t="str">
            <v>QCOCS0000002</v>
          </cell>
        </row>
        <row r="171">
          <cell r="A171" t="str">
            <v>CMA</v>
          </cell>
          <cell r="B171" t="str">
            <v>LEKKIAmsterdam20</v>
          </cell>
          <cell r="C171" t="str">
            <v>NIG</v>
          </cell>
          <cell r="D171" t="str">
            <v>LEKKI</v>
          </cell>
          <cell r="E171" t="str">
            <v>Amsterdam</v>
          </cell>
          <cell r="F171">
            <v>20</v>
          </cell>
          <cell r="G171">
            <v>750</v>
          </cell>
          <cell r="H171" t="str">
            <v>not included</v>
          </cell>
          <cell r="I171" t="str">
            <v>EUR</v>
          </cell>
          <cell r="J171">
            <v>194</v>
          </cell>
          <cell r="K171">
            <v>944</v>
          </cell>
          <cell r="L171"/>
          <cell r="M171">
            <v>45747</v>
          </cell>
          <cell r="N171">
            <v>0</v>
          </cell>
          <cell r="O171" t="str">
            <v>Via Rotterdam</v>
          </cell>
          <cell r="P171"/>
          <cell r="Q171" t="str">
            <v>QCOCS0000002</v>
          </cell>
        </row>
        <row r="172">
          <cell r="A172" t="str">
            <v>CMA</v>
          </cell>
          <cell r="B172" t="str">
            <v>LEKKIAmsterdam40</v>
          </cell>
          <cell r="C172" t="str">
            <v>NIG</v>
          </cell>
          <cell r="D172" t="str">
            <v>LEKKI</v>
          </cell>
          <cell r="E172" t="str">
            <v>Amsterdam</v>
          </cell>
          <cell r="F172">
            <v>40</v>
          </cell>
          <cell r="G172">
            <v>1300</v>
          </cell>
          <cell r="H172" t="str">
            <v>not included</v>
          </cell>
          <cell r="I172" t="str">
            <v>EUR</v>
          </cell>
          <cell r="J172">
            <v>288</v>
          </cell>
          <cell r="K172">
            <v>1588</v>
          </cell>
          <cell r="L172"/>
          <cell r="M172">
            <v>45747</v>
          </cell>
          <cell r="N172">
            <v>0</v>
          </cell>
          <cell r="O172" t="str">
            <v>Via Rotterdam</v>
          </cell>
          <cell r="P172"/>
          <cell r="Q172" t="str">
            <v>QCOCS0000002</v>
          </cell>
        </row>
        <row r="173">
          <cell r="A173" t="str">
            <v>CMA</v>
          </cell>
          <cell r="B173" t="str">
            <v>LEKKIANTWERP20</v>
          </cell>
          <cell r="C173" t="str">
            <v>NIG</v>
          </cell>
          <cell r="D173" t="str">
            <v>LEKKI</v>
          </cell>
          <cell r="E173" t="str">
            <v>ANTWERP</v>
          </cell>
          <cell r="F173">
            <v>20</v>
          </cell>
          <cell r="G173">
            <v>350</v>
          </cell>
          <cell r="H173" t="str">
            <v>not included</v>
          </cell>
          <cell r="I173" t="str">
            <v>EUR</v>
          </cell>
          <cell r="J173">
            <v>19</v>
          </cell>
          <cell r="K173">
            <v>369</v>
          </cell>
          <cell r="L173"/>
          <cell r="M173">
            <v>45747</v>
          </cell>
          <cell r="N173">
            <v>0</v>
          </cell>
          <cell r="O173"/>
          <cell r="P173"/>
          <cell r="Q173" t="str">
            <v>QCOCS0000002</v>
          </cell>
        </row>
        <row r="174">
          <cell r="A174" t="str">
            <v>CMA</v>
          </cell>
          <cell r="B174" t="str">
            <v>LEKKIANTWERP40</v>
          </cell>
          <cell r="C174" t="str">
            <v>NIG</v>
          </cell>
          <cell r="D174" t="str">
            <v>LEKKI</v>
          </cell>
          <cell r="E174" t="str">
            <v>ANTWERP</v>
          </cell>
          <cell r="F174">
            <v>40</v>
          </cell>
          <cell r="G174">
            <v>650</v>
          </cell>
          <cell r="H174" t="str">
            <v>not included</v>
          </cell>
          <cell r="I174" t="str">
            <v>EUR</v>
          </cell>
          <cell r="J174">
            <v>38</v>
          </cell>
          <cell r="K174">
            <v>688</v>
          </cell>
          <cell r="L174"/>
          <cell r="M174">
            <v>45747</v>
          </cell>
          <cell r="N174">
            <v>0</v>
          </cell>
          <cell r="O174"/>
          <cell r="P174"/>
          <cell r="Q174" t="str">
            <v>QCOCS0000002</v>
          </cell>
        </row>
        <row r="175">
          <cell r="A175" t="str">
            <v>CMA</v>
          </cell>
          <cell r="B175" t="str">
            <v>LEKKIBARCELONA20</v>
          </cell>
          <cell r="C175" t="str">
            <v>NIG</v>
          </cell>
          <cell r="D175" t="str">
            <v>LEKKI</v>
          </cell>
          <cell r="E175" t="str">
            <v>BARCELONA</v>
          </cell>
          <cell r="F175">
            <v>20</v>
          </cell>
          <cell r="G175">
            <v>850</v>
          </cell>
          <cell r="H175" t="str">
            <v>not included</v>
          </cell>
          <cell r="I175" t="str">
            <v>EUR</v>
          </cell>
          <cell r="J175">
            <v>40</v>
          </cell>
          <cell r="K175">
            <v>890</v>
          </cell>
          <cell r="L175"/>
          <cell r="M175">
            <v>45838</v>
          </cell>
          <cell r="N175">
            <v>0</v>
          </cell>
          <cell r="O175"/>
          <cell r="P175"/>
          <cell r="Q175" t="str">
            <v>QCOCS0000002</v>
          </cell>
        </row>
        <row r="176">
          <cell r="A176" t="str">
            <v>CMA</v>
          </cell>
          <cell r="B176" t="str">
            <v>LEKKIBARCELONA40</v>
          </cell>
          <cell r="C176" t="str">
            <v>NIG</v>
          </cell>
          <cell r="D176" t="str">
            <v>LEKKI</v>
          </cell>
          <cell r="E176" t="str">
            <v>BARCELONA</v>
          </cell>
          <cell r="F176">
            <v>40</v>
          </cell>
          <cell r="G176">
            <v>1250</v>
          </cell>
          <cell r="H176" t="str">
            <v>not included</v>
          </cell>
          <cell r="I176" t="str">
            <v>EUR</v>
          </cell>
          <cell r="J176">
            <v>80</v>
          </cell>
          <cell r="K176">
            <v>1330</v>
          </cell>
          <cell r="L176"/>
          <cell r="M176">
            <v>45838</v>
          </cell>
          <cell r="N176">
            <v>0</v>
          </cell>
          <cell r="O176"/>
          <cell r="P176"/>
          <cell r="Q176" t="str">
            <v>QCOCS0000002</v>
          </cell>
        </row>
        <row r="177">
          <cell r="A177" t="str">
            <v>CMA</v>
          </cell>
          <cell r="B177" t="str">
            <v>LEKKIHAMBURG20</v>
          </cell>
          <cell r="C177" t="str">
            <v>NIG</v>
          </cell>
          <cell r="D177" t="str">
            <v>LEKKI</v>
          </cell>
          <cell r="E177" t="str">
            <v>HAMBURG</v>
          </cell>
          <cell r="F177">
            <v>20</v>
          </cell>
          <cell r="G177">
            <v>800</v>
          </cell>
          <cell r="H177" t="str">
            <v>not included</v>
          </cell>
          <cell r="I177" t="str">
            <v>EUR</v>
          </cell>
          <cell r="J177">
            <v>19</v>
          </cell>
          <cell r="K177">
            <v>819</v>
          </cell>
          <cell r="L177"/>
          <cell r="M177">
            <v>45747</v>
          </cell>
          <cell r="N177">
            <v>0</v>
          </cell>
          <cell r="O177"/>
          <cell r="P177"/>
          <cell r="Q177" t="str">
            <v>QCOCS0000002</v>
          </cell>
        </row>
        <row r="178">
          <cell r="A178" t="str">
            <v>CMA</v>
          </cell>
          <cell r="B178" t="str">
            <v>LEKKIHAMBURG40</v>
          </cell>
          <cell r="C178" t="str">
            <v>NIG</v>
          </cell>
          <cell r="D178" t="str">
            <v>LEKKI</v>
          </cell>
          <cell r="E178" t="str">
            <v>HAMBURG</v>
          </cell>
          <cell r="F178">
            <v>40</v>
          </cell>
          <cell r="G178">
            <v>1200</v>
          </cell>
          <cell r="H178" t="str">
            <v>not included</v>
          </cell>
          <cell r="I178" t="str">
            <v>EUR</v>
          </cell>
          <cell r="J178">
            <v>38</v>
          </cell>
          <cell r="K178">
            <v>1238</v>
          </cell>
          <cell r="L178"/>
          <cell r="M178">
            <v>45747</v>
          </cell>
          <cell r="N178">
            <v>0</v>
          </cell>
          <cell r="O178"/>
          <cell r="P178"/>
          <cell r="Q178" t="str">
            <v>QCOCS0000002</v>
          </cell>
        </row>
        <row r="179">
          <cell r="A179" t="str">
            <v>CMA</v>
          </cell>
          <cell r="B179" t="str">
            <v>LEKKIPASIR GUDANG20</v>
          </cell>
          <cell r="C179" t="str">
            <v>NIG</v>
          </cell>
          <cell r="D179" t="str">
            <v>LEKKI</v>
          </cell>
          <cell r="E179" t="str">
            <v>PASIR GUDANG</v>
          </cell>
          <cell r="F179">
            <v>20</v>
          </cell>
          <cell r="G179">
            <v>450</v>
          </cell>
          <cell r="H179" t="str">
            <v>not included</v>
          </cell>
          <cell r="I179" t="str">
            <v>USD</v>
          </cell>
          <cell r="J179">
            <v>0</v>
          </cell>
          <cell r="K179">
            <v>450</v>
          </cell>
          <cell r="L179"/>
          <cell r="M179">
            <v>45747</v>
          </cell>
          <cell r="N179">
            <v>0</v>
          </cell>
          <cell r="O179"/>
          <cell r="P179"/>
          <cell r="Q179" t="str">
            <v>QCOCS0000002</v>
          </cell>
        </row>
        <row r="180">
          <cell r="A180" t="str">
            <v>CMA</v>
          </cell>
          <cell r="B180" t="str">
            <v>LEKKIPASIR GUDANG40</v>
          </cell>
          <cell r="C180" t="str">
            <v>NIG</v>
          </cell>
          <cell r="D180" t="str">
            <v>LEKKI</v>
          </cell>
          <cell r="E180" t="str">
            <v>PASIR GUDANG</v>
          </cell>
          <cell r="F180">
            <v>40</v>
          </cell>
          <cell r="G180">
            <v>650</v>
          </cell>
          <cell r="H180" t="str">
            <v>not included</v>
          </cell>
          <cell r="I180" t="str">
            <v>USD</v>
          </cell>
          <cell r="J180">
            <v>0</v>
          </cell>
          <cell r="K180">
            <v>650</v>
          </cell>
          <cell r="L180"/>
          <cell r="M180">
            <v>45747</v>
          </cell>
          <cell r="N180">
            <v>0</v>
          </cell>
          <cell r="O180"/>
          <cell r="P180"/>
          <cell r="Q180" t="str">
            <v>QCOCS0000002</v>
          </cell>
        </row>
        <row r="181">
          <cell r="A181" t="str">
            <v>CMA</v>
          </cell>
          <cell r="B181" t="str">
            <v>LEKKIPTP40</v>
          </cell>
          <cell r="C181" t="str">
            <v>NIG</v>
          </cell>
          <cell r="D181" t="str">
            <v>LEKKI</v>
          </cell>
          <cell r="E181" t="str">
            <v>PTP</v>
          </cell>
          <cell r="F181">
            <v>40</v>
          </cell>
          <cell r="G181">
            <v>650</v>
          </cell>
          <cell r="H181" t="str">
            <v>not included</v>
          </cell>
          <cell r="I181" t="str">
            <v>USD</v>
          </cell>
          <cell r="J181">
            <v>0</v>
          </cell>
          <cell r="K181">
            <v>650</v>
          </cell>
          <cell r="L181"/>
          <cell r="M181">
            <v>45747</v>
          </cell>
          <cell r="N181">
            <v>0</v>
          </cell>
          <cell r="O181"/>
          <cell r="P181"/>
          <cell r="Q181" t="str">
            <v>QCOCS0000002</v>
          </cell>
        </row>
        <row r="182">
          <cell r="A182" t="str">
            <v>CMA</v>
          </cell>
          <cell r="B182" t="str">
            <v>LEKKIROTTERDAM20</v>
          </cell>
          <cell r="C182" t="str">
            <v>NIG</v>
          </cell>
          <cell r="D182" t="str">
            <v>LEKKI</v>
          </cell>
          <cell r="E182" t="str">
            <v>ROTTERDAM</v>
          </cell>
          <cell r="F182">
            <v>20</v>
          </cell>
          <cell r="G182">
            <v>700</v>
          </cell>
          <cell r="H182" t="str">
            <v>not included</v>
          </cell>
          <cell r="I182" t="str">
            <v>EUR</v>
          </cell>
          <cell r="J182">
            <v>19</v>
          </cell>
          <cell r="K182">
            <v>719</v>
          </cell>
          <cell r="L182"/>
          <cell r="M182">
            <v>45747</v>
          </cell>
          <cell r="N182">
            <v>0</v>
          </cell>
          <cell r="O182"/>
          <cell r="P182"/>
          <cell r="Q182" t="str">
            <v>QCOCS0000002</v>
          </cell>
        </row>
        <row r="183">
          <cell r="A183" t="str">
            <v>CMA</v>
          </cell>
          <cell r="B183" t="str">
            <v>LEKKIROTTERDAM40</v>
          </cell>
          <cell r="C183" t="str">
            <v>NIG</v>
          </cell>
          <cell r="D183" t="str">
            <v>LEKKI</v>
          </cell>
          <cell r="E183" t="str">
            <v>ROTTERDAM</v>
          </cell>
          <cell r="F183">
            <v>40</v>
          </cell>
          <cell r="G183">
            <v>1250</v>
          </cell>
          <cell r="H183" t="str">
            <v>not included</v>
          </cell>
          <cell r="I183" t="str">
            <v>EUR</v>
          </cell>
          <cell r="J183">
            <v>38</v>
          </cell>
          <cell r="K183">
            <v>1288</v>
          </cell>
          <cell r="L183"/>
          <cell r="M183">
            <v>45747</v>
          </cell>
          <cell r="N183">
            <v>0</v>
          </cell>
          <cell r="O183"/>
          <cell r="P183"/>
          <cell r="Q183" t="str">
            <v>QCOCS0000002</v>
          </cell>
        </row>
        <row r="184">
          <cell r="A184" t="str">
            <v>CMA</v>
          </cell>
          <cell r="B184" t="str">
            <v>LEKKISZCZECIN20</v>
          </cell>
          <cell r="C184" t="str">
            <v>NIG</v>
          </cell>
          <cell r="D184" t="str">
            <v>LEKKI</v>
          </cell>
          <cell r="E184" t="str">
            <v>SZCZECIN</v>
          </cell>
          <cell r="F184">
            <v>20</v>
          </cell>
          <cell r="G184">
            <v>1375</v>
          </cell>
          <cell r="H184" t="str">
            <v>not included</v>
          </cell>
          <cell r="I184" t="str">
            <v>EUR</v>
          </cell>
          <cell r="J184">
            <v>19</v>
          </cell>
          <cell r="K184">
            <v>1394</v>
          </cell>
          <cell r="L184"/>
          <cell r="M184">
            <v>45657</v>
          </cell>
          <cell r="N184">
            <v>0</v>
          </cell>
          <cell r="O184"/>
          <cell r="P184"/>
          <cell r="Q184" t="str">
            <v>QCOCS0000002</v>
          </cell>
        </row>
        <row r="185">
          <cell r="A185" t="str">
            <v>CMA</v>
          </cell>
          <cell r="B185" t="str">
            <v>LEKKISZCZECIN40</v>
          </cell>
          <cell r="C185" t="str">
            <v>NIG</v>
          </cell>
          <cell r="D185" t="str">
            <v>LEKKI</v>
          </cell>
          <cell r="E185" t="str">
            <v>SZCZECIN</v>
          </cell>
          <cell r="F185">
            <v>40</v>
          </cell>
          <cell r="G185">
            <v>2450</v>
          </cell>
          <cell r="H185" t="str">
            <v>not included</v>
          </cell>
          <cell r="I185" t="str">
            <v>EUR</v>
          </cell>
          <cell r="J185">
            <v>38</v>
          </cell>
          <cell r="K185">
            <v>2488</v>
          </cell>
          <cell r="L185"/>
          <cell r="M185">
            <v>45657</v>
          </cell>
          <cell r="N185">
            <v>0</v>
          </cell>
          <cell r="O185"/>
          <cell r="P185"/>
          <cell r="Q185" t="str">
            <v>QCOCS0000002</v>
          </cell>
        </row>
        <row r="186">
          <cell r="A186" t="str">
            <v>CMA</v>
          </cell>
          <cell r="B186" t="str">
            <v>LEKKIVALENCIA20</v>
          </cell>
          <cell r="C186" t="str">
            <v>NIG</v>
          </cell>
          <cell r="D186" t="str">
            <v>LEKKI</v>
          </cell>
          <cell r="E186" t="str">
            <v>VALENCIA</v>
          </cell>
          <cell r="F186">
            <v>20</v>
          </cell>
          <cell r="G186">
            <v>700</v>
          </cell>
          <cell r="H186" t="str">
            <v>not included</v>
          </cell>
          <cell r="I186" t="str">
            <v>EUR</v>
          </cell>
          <cell r="J186">
            <v>40</v>
          </cell>
          <cell r="K186">
            <v>740</v>
          </cell>
          <cell r="L186"/>
          <cell r="M186">
            <v>45838</v>
          </cell>
          <cell r="N186">
            <v>0</v>
          </cell>
          <cell r="O186"/>
          <cell r="P186"/>
          <cell r="Q186" t="str">
            <v>QCOCS0000002</v>
          </cell>
        </row>
        <row r="187">
          <cell r="A187" t="str">
            <v>CMA</v>
          </cell>
          <cell r="B187" t="str">
            <v>LEKKIVALENCIA40</v>
          </cell>
          <cell r="C187" t="str">
            <v>NIG</v>
          </cell>
          <cell r="D187" t="str">
            <v>LEKKI</v>
          </cell>
          <cell r="E187" t="str">
            <v>VALENCIA</v>
          </cell>
          <cell r="F187">
            <v>40</v>
          </cell>
          <cell r="G187">
            <v>1050</v>
          </cell>
          <cell r="H187" t="str">
            <v>not included</v>
          </cell>
          <cell r="I187" t="str">
            <v>EUR</v>
          </cell>
          <cell r="J187">
            <v>80</v>
          </cell>
          <cell r="K187">
            <v>1130</v>
          </cell>
          <cell r="L187"/>
          <cell r="M187">
            <v>45838</v>
          </cell>
          <cell r="N187">
            <v>0</v>
          </cell>
          <cell r="O187"/>
          <cell r="P187"/>
          <cell r="Q187" t="str">
            <v>QCOCS0000002</v>
          </cell>
        </row>
        <row r="188">
          <cell r="A188" t="str">
            <v>CMA</v>
          </cell>
          <cell r="B188" t="str">
            <v>LEKKIWELLINGTON40</v>
          </cell>
          <cell r="C188" t="str">
            <v>NIG</v>
          </cell>
          <cell r="D188" t="str">
            <v>LEKKI</v>
          </cell>
          <cell r="E188" t="str">
            <v>WELLINGTON</v>
          </cell>
          <cell r="F188">
            <v>40</v>
          </cell>
          <cell r="G188">
            <v>1300</v>
          </cell>
          <cell r="H188" t="str">
            <v>not included</v>
          </cell>
          <cell r="I188" t="str">
            <v>USD</v>
          </cell>
          <cell r="J188">
            <v>0</v>
          </cell>
          <cell r="K188">
            <v>1300</v>
          </cell>
          <cell r="L188"/>
          <cell r="M188">
            <v>45747</v>
          </cell>
          <cell r="N188">
            <v>0</v>
          </cell>
          <cell r="O188"/>
          <cell r="P188"/>
          <cell r="Q188" t="str">
            <v>QCOCS0000002</v>
          </cell>
        </row>
        <row r="189">
          <cell r="A189" t="str">
            <v>CMA</v>
          </cell>
          <cell r="B189" t="str">
            <v>LOMEAmsterdam20</v>
          </cell>
          <cell r="C189" t="str">
            <v>TOG</v>
          </cell>
          <cell r="D189" t="str">
            <v>LOME</v>
          </cell>
          <cell r="E189" t="str">
            <v>Amsterdam</v>
          </cell>
          <cell r="F189">
            <v>20</v>
          </cell>
          <cell r="G189">
            <v>900</v>
          </cell>
          <cell r="H189" t="str">
            <v>not included</v>
          </cell>
          <cell r="I189" t="str">
            <v>EUR</v>
          </cell>
          <cell r="J189">
            <v>19</v>
          </cell>
          <cell r="K189">
            <v>919</v>
          </cell>
          <cell r="L189"/>
          <cell r="M189">
            <v>45747</v>
          </cell>
          <cell r="N189">
            <v>0</v>
          </cell>
          <cell r="O189"/>
          <cell r="P189"/>
          <cell r="Q189" t="str">
            <v>QCOCS0000002</v>
          </cell>
        </row>
        <row r="190">
          <cell r="A190" t="str">
            <v>CMA</v>
          </cell>
          <cell r="B190" t="str">
            <v>LOMEAmsterdam40</v>
          </cell>
          <cell r="C190" t="str">
            <v>TOG</v>
          </cell>
          <cell r="D190" t="str">
            <v>LOME</v>
          </cell>
          <cell r="E190" t="str">
            <v>Amsterdam</v>
          </cell>
          <cell r="F190">
            <v>40</v>
          </cell>
          <cell r="G190">
            <v>1400</v>
          </cell>
          <cell r="H190" t="str">
            <v>not included</v>
          </cell>
          <cell r="I190" t="str">
            <v>EUR</v>
          </cell>
          <cell r="J190">
            <v>288</v>
          </cell>
          <cell r="K190">
            <v>1688</v>
          </cell>
          <cell r="L190"/>
          <cell r="M190">
            <v>45747</v>
          </cell>
          <cell r="N190">
            <v>0</v>
          </cell>
          <cell r="O190"/>
          <cell r="P190"/>
          <cell r="Q190" t="str">
            <v>QCOCS0000002</v>
          </cell>
        </row>
        <row r="191">
          <cell r="A191" t="str">
            <v>CMA</v>
          </cell>
          <cell r="B191" t="str">
            <v>LOMEANTWERP20</v>
          </cell>
          <cell r="C191" t="str">
            <v>TOG</v>
          </cell>
          <cell r="D191" t="str">
            <v>LOME</v>
          </cell>
          <cell r="E191" t="str">
            <v>ANTWERP</v>
          </cell>
          <cell r="F191">
            <v>20</v>
          </cell>
          <cell r="G191">
            <v>450</v>
          </cell>
          <cell r="H191" t="str">
            <v>not included</v>
          </cell>
          <cell r="I191" t="str">
            <v>EUR</v>
          </cell>
          <cell r="J191">
            <v>60</v>
          </cell>
          <cell r="K191">
            <v>510</v>
          </cell>
          <cell r="L191"/>
          <cell r="M191">
            <v>45930</v>
          </cell>
          <cell r="N191">
            <v>0</v>
          </cell>
          <cell r="O191"/>
          <cell r="P191"/>
          <cell r="Q191" t="str">
            <v>QCOCS0000002</v>
          </cell>
        </row>
        <row r="192">
          <cell r="A192" t="str">
            <v>CMA</v>
          </cell>
          <cell r="B192" t="str">
            <v>LOMEANTWERP40</v>
          </cell>
          <cell r="C192" t="str">
            <v>TOG</v>
          </cell>
          <cell r="D192" t="str">
            <v>LOME</v>
          </cell>
          <cell r="E192" t="str">
            <v>ANTWERP</v>
          </cell>
          <cell r="F192">
            <v>40</v>
          </cell>
          <cell r="G192">
            <v>700</v>
          </cell>
          <cell r="H192" t="str">
            <v>not included</v>
          </cell>
          <cell r="I192" t="str">
            <v>EUR</v>
          </cell>
          <cell r="J192">
            <v>100</v>
          </cell>
          <cell r="K192">
            <v>800</v>
          </cell>
          <cell r="L192"/>
          <cell r="M192">
            <v>45930</v>
          </cell>
          <cell r="N192">
            <v>0</v>
          </cell>
          <cell r="Q192" t="str">
            <v>QCOCS0000002</v>
          </cell>
        </row>
        <row r="193">
          <cell r="A193" t="str">
            <v>CMA</v>
          </cell>
          <cell r="B193" t="str">
            <v>LOMEBARCELONA20</v>
          </cell>
          <cell r="C193" t="str">
            <v>TOG</v>
          </cell>
          <cell r="D193" t="str">
            <v>LOME</v>
          </cell>
          <cell r="E193" t="str">
            <v>BARCELONA</v>
          </cell>
          <cell r="F193">
            <v>20</v>
          </cell>
          <cell r="G193">
            <v>850</v>
          </cell>
          <cell r="H193" t="str">
            <v>not included</v>
          </cell>
          <cell r="I193" t="str">
            <v>EUR</v>
          </cell>
          <cell r="J193">
            <v>80</v>
          </cell>
          <cell r="K193">
            <v>930</v>
          </cell>
          <cell r="L193"/>
          <cell r="M193">
            <v>45930</v>
          </cell>
          <cell r="N193">
            <v>0</v>
          </cell>
          <cell r="O193"/>
          <cell r="P193"/>
          <cell r="Q193" t="str">
            <v>QCOCS0000002</v>
          </cell>
        </row>
        <row r="194">
          <cell r="A194" t="str">
            <v>CMA</v>
          </cell>
          <cell r="B194" t="str">
            <v>LOMEBARCELONA40</v>
          </cell>
          <cell r="C194" t="str">
            <v>TOG</v>
          </cell>
          <cell r="D194" t="str">
            <v>LOME</v>
          </cell>
          <cell r="E194" t="str">
            <v>BARCELONA</v>
          </cell>
          <cell r="F194">
            <v>40</v>
          </cell>
          <cell r="G194">
            <v>1300</v>
          </cell>
          <cell r="H194" t="str">
            <v>not included</v>
          </cell>
          <cell r="I194" t="str">
            <v>EUR</v>
          </cell>
          <cell r="J194">
            <v>140</v>
          </cell>
          <cell r="K194">
            <v>1440</v>
          </cell>
          <cell r="L194"/>
          <cell r="M194">
            <v>45930</v>
          </cell>
          <cell r="N194">
            <v>0</v>
          </cell>
          <cell r="O194"/>
          <cell r="P194"/>
          <cell r="Q194" t="str">
            <v>QCOCS0000002</v>
          </cell>
        </row>
        <row r="195">
          <cell r="A195" t="str">
            <v>CMA</v>
          </cell>
          <cell r="B195" t="str">
            <v>LomeGenoa40</v>
          </cell>
          <cell r="C195" t="str">
            <v>TOG</v>
          </cell>
          <cell r="D195" t="str">
            <v>Lome</v>
          </cell>
          <cell r="E195" t="str">
            <v>Genoa</v>
          </cell>
          <cell r="F195">
            <v>40</v>
          </cell>
          <cell r="G195">
            <v>800</v>
          </cell>
          <cell r="H195" t="str">
            <v>not included</v>
          </cell>
          <cell r="I195" t="str">
            <v>USD</v>
          </cell>
          <cell r="J195">
            <v>38</v>
          </cell>
          <cell r="K195">
            <v>838</v>
          </cell>
          <cell r="L195"/>
          <cell r="M195">
            <v>45747</v>
          </cell>
          <cell r="N195">
            <v>0</v>
          </cell>
          <cell r="O195"/>
          <cell r="P195"/>
          <cell r="Q195" t="str">
            <v>QCOCS0000002</v>
          </cell>
        </row>
        <row r="196">
          <cell r="A196" t="str">
            <v>CMA</v>
          </cell>
          <cell r="B196" t="str">
            <v>LOMEHAMBURG20</v>
          </cell>
          <cell r="C196" t="str">
            <v>TOG</v>
          </cell>
          <cell r="D196" t="str">
            <v>LOME</v>
          </cell>
          <cell r="E196" t="str">
            <v>HAMBURG</v>
          </cell>
          <cell r="F196">
            <v>20</v>
          </cell>
          <cell r="G196">
            <v>850</v>
          </cell>
          <cell r="H196" t="str">
            <v>not included</v>
          </cell>
          <cell r="I196" t="str">
            <v>EUR</v>
          </cell>
          <cell r="J196">
            <v>40</v>
          </cell>
          <cell r="K196">
            <v>890</v>
          </cell>
          <cell r="L196"/>
          <cell r="M196">
            <v>45838</v>
          </cell>
          <cell r="N196">
            <v>0</v>
          </cell>
          <cell r="O196"/>
          <cell r="P196"/>
          <cell r="Q196" t="str">
            <v>QCOCS0000002</v>
          </cell>
        </row>
        <row r="197">
          <cell r="A197" t="str">
            <v>CMA</v>
          </cell>
          <cell r="B197" t="str">
            <v>LOMEHAMBURG40</v>
          </cell>
          <cell r="C197" t="str">
            <v>TOG</v>
          </cell>
          <cell r="D197" t="str">
            <v>LOME</v>
          </cell>
          <cell r="E197" t="str">
            <v>HAMBURG</v>
          </cell>
          <cell r="F197">
            <v>40</v>
          </cell>
          <cell r="G197">
            <v>1200</v>
          </cell>
          <cell r="H197" t="str">
            <v>not included</v>
          </cell>
          <cell r="I197" t="str">
            <v>EUR</v>
          </cell>
          <cell r="J197">
            <v>80</v>
          </cell>
          <cell r="K197">
            <v>1280</v>
          </cell>
          <cell r="L197"/>
          <cell r="M197">
            <v>45838</v>
          </cell>
          <cell r="N197">
            <v>0</v>
          </cell>
          <cell r="O197"/>
          <cell r="P197"/>
          <cell r="Q197" t="str">
            <v>QCOCS0000002</v>
          </cell>
        </row>
        <row r="198">
          <cell r="A198" t="str">
            <v>CMA</v>
          </cell>
          <cell r="B198" t="str">
            <v>LOMEPASIR GUDANG20</v>
          </cell>
          <cell r="C198" t="str">
            <v>TOG</v>
          </cell>
          <cell r="D198" t="str">
            <v>LOME</v>
          </cell>
          <cell r="E198" t="str">
            <v>PASIR GUDANG</v>
          </cell>
          <cell r="F198">
            <v>20</v>
          </cell>
          <cell r="G198">
            <v>650</v>
          </cell>
          <cell r="H198" t="str">
            <v>not included</v>
          </cell>
          <cell r="I198" t="str">
            <v>USD</v>
          </cell>
          <cell r="J198">
            <v>0</v>
          </cell>
          <cell r="K198">
            <v>650</v>
          </cell>
          <cell r="L198"/>
          <cell r="M198">
            <v>45930</v>
          </cell>
          <cell r="N198">
            <v>0</v>
          </cell>
          <cell r="O198"/>
          <cell r="P198"/>
          <cell r="Q198" t="str">
            <v>QCOCS0000002</v>
          </cell>
        </row>
        <row r="199">
          <cell r="A199" t="str">
            <v>CMA</v>
          </cell>
          <cell r="B199" t="str">
            <v>LOMEPASIR GUDANG40</v>
          </cell>
          <cell r="C199" t="str">
            <v>TOG</v>
          </cell>
          <cell r="D199" t="str">
            <v>LOME</v>
          </cell>
          <cell r="E199" t="str">
            <v>PASIR GUDANG</v>
          </cell>
          <cell r="F199">
            <v>40</v>
          </cell>
          <cell r="G199">
            <v>900</v>
          </cell>
          <cell r="H199" t="str">
            <v>not included</v>
          </cell>
          <cell r="I199" t="str">
            <v>USD</v>
          </cell>
          <cell r="J199">
            <v>0</v>
          </cell>
          <cell r="K199">
            <v>900</v>
          </cell>
          <cell r="L199"/>
          <cell r="M199">
            <v>45930</v>
          </cell>
          <cell r="N199">
            <v>0</v>
          </cell>
          <cell r="O199"/>
          <cell r="P199"/>
          <cell r="Q199" t="str">
            <v>QCOCS0000002</v>
          </cell>
        </row>
        <row r="200">
          <cell r="A200" t="str">
            <v>CMA</v>
          </cell>
          <cell r="B200" t="str">
            <v>LOMEPTP20</v>
          </cell>
          <cell r="C200" t="str">
            <v>TOG</v>
          </cell>
          <cell r="D200" t="str">
            <v>LOME</v>
          </cell>
          <cell r="E200" t="str">
            <v>PTP</v>
          </cell>
          <cell r="F200">
            <v>20</v>
          </cell>
          <cell r="G200">
            <v>650</v>
          </cell>
          <cell r="H200" t="str">
            <v>not included</v>
          </cell>
          <cell r="I200" t="str">
            <v>USD</v>
          </cell>
          <cell r="J200">
            <v>0</v>
          </cell>
          <cell r="K200">
            <v>745</v>
          </cell>
          <cell r="L200"/>
          <cell r="M200">
            <v>45930</v>
          </cell>
          <cell r="N200">
            <v>0</v>
          </cell>
          <cell r="O200"/>
          <cell r="P200"/>
          <cell r="Q200" t="str">
            <v>QCOCS0000002</v>
          </cell>
        </row>
        <row r="201">
          <cell r="A201" t="str">
            <v>CMA</v>
          </cell>
          <cell r="B201" t="str">
            <v>LOMEPTP40</v>
          </cell>
          <cell r="C201" t="str">
            <v>TOG</v>
          </cell>
          <cell r="D201" t="str">
            <v>LOME</v>
          </cell>
          <cell r="E201" t="str">
            <v>PTP</v>
          </cell>
          <cell r="F201">
            <v>40</v>
          </cell>
          <cell r="G201">
            <v>900</v>
          </cell>
          <cell r="H201" t="str">
            <v>not included</v>
          </cell>
          <cell r="I201" t="str">
            <v>USD</v>
          </cell>
          <cell r="J201">
            <v>31</v>
          </cell>
          <cell r="K201">
            <v>1726</v>
          </cell>
          <cell r="L201"/>
          <cell r="M201">
            <v>45930</v>
          </cell>
          <cell r="N201">
            <v>0</v>
          </cell>
          <cell r="O201"/>
          <cell r="P201"/>
          <cell r="Q201" t="str">
            <v>QCOCS0000002</v>
          </cell>
        </row>
        <row r="202">
          <cell r="A202" t="str">
            <v>CMA</v>
          </cell>
          <cell r="B202" t="str">
            <v>LOMEROTTERDAM20</v>
          </cell>
          <cell r="C202" t="str">
            <v>TOG</v>
          </cell>
          <cell r="D202" t="str">
            <v>LOME</v>
          </cell>
          <cell r="E202" t="str">
            <v>ROTTERDAM</v>
          </cell>
          <cell r="F202">
            <v>20</v>
          </cell>
          <cell r="G202">
            <v>745</v>
          </cell>
          <cell r="H202" t="str">
            <v>not included</v>
          </cell>
          <cell r="I202" t="str">
            <v>EUR</v>
          </cell>
          <cell r="J202">
            <v>19</v>
          </cell>
          <cell r="K202">
            <v>1119</v>
          </cell>
          <cell r="L202"/>
          <cell r="M202">
            <v>45747</v>
          </cell>
          <cell r="N202">
            <v>0</v>
          </cell>
          <cell r="O202"/>
          <cell r="P202"/>
          <cell r="Q202" t="str">
            <v>QCOCS0000002</v>
          </cell>
        </row>
        <row r="203">
          <cell r="A203" t="str">
            <v>CMA</v>
          </cell>
          <cell r="B203" t="str">
            <v>LOMEROTTERDAM40</v>
          </cell>
          <cell r="C203" t="str">
            <v>TOG</v>
          </cell>
          <cell r="D203" t="str">
            <v>LOME</v>
          </cell>
          <cell r="E203" t="str">
            <v>ROTTERDAM</v>
          </cell>
          <cell r="F203">
            <v>40</v>
          </cell>
          <cell r="G203">
            <v>1695</v>
          </cell>
          <cell r="H203" t="str">
            <v>not included</v>
          </cell>
          <cell r="I203" t="str">
            <v>EUR</v>
          </cell>
          <cell r="J203">
            <v>38</v>
          </cell>
          <cell r="K203">
            <v>2438</v>
          </cell>
          <cell r="L203"/>
          <cell r="M203">
            <v>45747</v>
          </cell>
          <cell r="N203">
            <v>0</v>
          </cell>
          <cell r="O203"/>
          <cell r="P203"/>
          <cell r="Q203" t="str">
            <v>QCOCS0000002</v>
          </cell>
        </row>
        <row r="204">
          <cell r="A204" t="str">
            <v>CMA</v>
          </cell>
          <cell r="B204" t="str">
            <v>LOMESZCZECIN20</v>
          </cell>
          <cell r="C204" t="str">
            <v>TOG</v>
          </cell>
          <cell r="D204" t="str">
            <v>LOME</v>
          </cell>
          <cell r="E204" t="str">
            <v>SZCZECIN</v>
          </cell>
          <cell r="F204">
            <v>20</v>
          </cell>
          <cell r="G204">
            <v>1100</v>
          </cell>
          <cell r="H204" t="str">
            <v>not included</v>
          </cell>
          <cell r="I204" t="str">
            <v>EUR</v>
          </cell>
          <cell r="J204">
            <v>19</v>
          </cell>
          <cell r="K204">
            <v>1119</v>
          </cell>
          <cell r="L204"/>
          <cell r="M204">
            <v>45657</v>
          </cell>
          <cell r="N204">
            <v>0</v>
          </cell>
          <cell r="O204"/>
          <cell r="P204"/>
          <cell r="Q204" t="str">
            <v>QCOCS0000002</v>
          </cell>
        </row>
        <row r="205">
          <cell r="A205" t="str">
            <v>CMA</v>
          </cell>
          <cell r="B205" t="str">
            <v>LOMESZCZECIN40</v>
          </cell>
          <cell r="C205" t="str">
            <v>TOG</v>
          </cell>
          <cell r="D205" t="str">
            <v>LOME</v>
          </cell>
          <cell r="E205" t="str">
            <v>SZCZECIN</v>
          </cell>
          <cell r="F205">
            <v>40</v>
          </cell>
          <cell r="G205">
            <v>2400</v>
          </cell>
          <cell r="H205" t="str">
            <v>not included</v>
          </cell>
          <cell r="I205" t="str">
            <v>EUR</v>
          </cell>
          <cell r="J205">
            <v>38</v>
          </cell>
          <cell r="K205">
            <v>2438</v>
          </cell>
          <cell r="L205"/>
          <cell r="M205">
            <v>45657</v>
          </cell>
          <cell r="N205">
            <v>0</v>
          </cell>
          <cell r="O205"/>
          <cell r="P205"/>
          <cell r="Q205" t="str">
            <v>QCOCS0000002</v>
          </cell>
        </row>
        <row r="206">
          <cell r="A206" t="str">
            <v>CMA</v>
          </cell>
          <cell r="B206" t="str">
            <v>LOMEVADO LIGURE40</v>
          </cell>
          <cell r="C206" t="str">
            <v>TOG</v>
          </cell>
          <cell r="D206" t="str">
            <v>LOME</v>
          </cell>
          <cell r="E206" t="str">
            <v>VADO LIGURE</v>
          </cell>
          <cell r="F206">
            <v>40</v>
          </cell>
          <cell r="G206">
            <v>1300</v>
          </cell>
          <cell r="H206" t="str">
            <v>not included</v>
          </cell>
          <cell r="I206" t="str">
            <v>EUR</v>
          </cell>
          <cell r="J206">
            <v>242</v>
          </cell>
          <cell r="K206">
            <v>1542</v>
          </cell>
          <cell r="L206"/>
          <cell r="M206">
            <v>45657</v>
          </cell>
          <cell r="N206">
            <v>0</v>
          </cell>
          <cell r="O206"/>
          <cell r="P206"/>
          <cell r="Q206" t="str">
            <v>QCOCS0000002</v>
          </cell>
        </row>
        <row r="207">
          <cell r="A207" t="str">
            <v>CMA</v>
          </cell>
          <cell r="B207" t="str">
            <v>LOMEVALENCIA20</v>
          </cell>
          <cell r="C207" t="str">
            <v>TOG</v>
          </cell>
          <cell r="D207" t="str">
            <v>LOME</v>
          </cell>
          <cell r="E207" t="str">
            <v>VALENCIA</v>
          </cell>
          <cell r="F207">
            <v>20</v>
          </cell>
          <cell r="G207">
            <v>550</v>
          </cell>
          <cell r="H207" t="str">
            <v>not included</v>
          </cell>
          <cell r="I207" t="str">
            <v>EUR</v>
          </cell>
          <cell r="J207">
            <v>80</v>
          </cell>
          <cell r="K207">
            <v>630</v>
          </cell>
          <cell r="L207"/>
          <cell r="M207">
            <v>45930</v>
          </cell>
          <cell r="N207">
            <v>0</v>
          </cell>
          <cell r="O207"/>
          <cell r="P207"/>
          <cell r="Q207" t="str">
            <v>QCOCS0000002</v>
          </cell>
        </row>
        <row r="208">
          <cell r="A208" t="str">
            <v>CMA</v>
          </cell>
          <cell r="B208" t="str">
            <v>LOMEVALENCIA40</v>
          </cell>
          <cell r="C208" t="str">
            <v>TOG</v>
          </cell>
          <cell r="D208" t="str">
            <v>LOME</v>
          </cell>
          <cell r="E208" t="str">
            <v>VALENCIA</v>
          </cell>
          <cell r="F208">
            <v>40</v>
          </cell>
          <cell r="G208">
            <v>800</v>
          </cell>
          <cell r="H208" t="str">
            <v>not included</v>
          </cell>
          <cell r="I208" t="str">
            <v>EUR</v>
          </cell>
          <cell r="J208">
            <v>140</v>
          </cell>
          <cell r="K208">
            <v>940</v>
          </cell>
          <cell r="L208"/>
          <cell r="M208">
            <v>45930</v>
          </cell>
          <cell r="N208">
            <v>0</v>
          </cell>
          <cell r="O208"/>
          <cell r="P208"/>
          <cell r="Q208" t="str">
            <v>QCOCS0000002</v>
          </cell>
        </row>
        <row r="209">
          <cell r="A209" t="str">
            <v>CMA</v>
          </cell>
          <cell r="B209" t="str">
            <v>LOMEWELLINGTON40</v>
          </cell>
          <cell r="C209" t="str">
            <v>TOG</v>
          </cell>
          <cell r="D209" t="str">
            <v>LOME</v>
          </cell>
          <cell r="E209" t="str">
            <v>WELLINGTON</v>
          </cell>
          <cell r="F209">
            <v>40</v>
          </cell>
          <cell r="G209">
            <v>1400</v>
          </cell>
          <cell r="H209" t="str">
            <v>not included</v>
          </cell>
          <cell r="I209" t="str">
            <v>USD</v>
          </cell>
          <cell r="J209">
            <v>0</v>
          </cell>
          <cell r="K209">
            <v>1400</v>
          </cell>
          <cell r="L209"/>
          <cell r="M209">
            <v>45747</v>
          </cell>
          <cell r="N209">
            <v>0</v>
          </cell>
          <cell r="O209"/>
          <cell r="P209"/>
          <cell r="Q209" t="str">
            <v>QCOCS0000002</v>
          </cell>
        </row>
        <row r="210">
          <cell r="A210" t="str">
            <v>CMA</v>
          </cell>
          <cell r="B210" t="str">
            <v>LomePhiladelphia40</v>
          </cell>
          <cell r="C210" t="str">
            <v>TOG</v>
          </cell>
          <cell r="D210" t="str">
            <v>Lome</v>
          </cell>
          <cell r="E210" t="str">
            <v>Philadelphia</v>
          </cell>
          <cell r="F210">
            <v>40</v>
          </cell>
          <cell r="G210">
            <v>3950</v>
          </cell>
          <cell r="H210" t="str">
            <v>not included</v>
          </cell>
          <cell r="I210" t="str">
            <v>USD</v>
          </cell>
          <cell r="J210">
            <v>0</v>
          </cell>
          <cell r="K210">
            <v>3950</v>
          </cell>
          <cell r="L210"/>
          <cell r="M210">
            <v>45747</v>
          </cell>
          <cell r="N210">
            <v>0</v>
          </cell>
          <cell r="O210"/>
          <cell r="P210"/>
          <cell r="Q210" t="str">
            <v>Demander à Audrey d'accepter les taux avec CMA</v>
          </cell>
        </row>
        <row r="211">
          <cell r="A211" t="str">
            <v>CMA</v>
          </cell>
          <cell r="B211" t="str">
            <v>MatadiAmsterdam20</v>
          </cell>
          <cell r="C211" t="str">
            <v>CONG</v>
          </cell>
          <cell r="D211" t="str">
            <v>Matadi</v>
          </cell>
          <cell r="E211" t="str">
            <v>Amsterdam</v>
          </cell>
          <cell r="F211">
            <v>20</v>
          </cell>
          <cell r="G211">
            <v>1200</v>
          </cell>
          <cell r="H211" t="str">
            <v>not included</v>
          </cell>
          <cell r="I211" t="str">
            <v>EUR</v>
          </cell>
          <cell r="J211">
            <v>19</v>
          </cell>
          <cell r="K211">
            <v>1219</v>
          </cell>
          <cell r="L211"/>
          <cell r="M211">
            <v>45657</v>
          </cell>
          <cell r="N211">
            <v>0</v>
          </cell>
          <cell r="O211" t="str">
            <v>Via Antwerp</v>
          </cell>
          <cell r="P211"/>
          <cell r="Q211" t="str">
            <v>QCOCS0000002</v>
          </cell>
        </row>
        <row r="212">
          <cell r="A212" t="str">
            <v>CMA</v>
          </cell>
          <cell r="B212" t="str">
            <v>MatadiAmsterdam40</v>
          </cell>
          <cell r="C212" t="str">
            <v>CONG</v>
          </cell>
          <cell r="D212" t="str">
            <v>Matadi</v>
          </cell>
          <cell r="E212" t="str">
            <v>Amsterdam</v>
          </cell>
          <cell r="F212">
            <v>40</v>
          </cell>
          <cell r="G212">
            <v>1900</v>
          </cell>
          <cell r="H212" t="str">
            <v>not included</v>
          </cell>
          <cell r="I212" t="str">
            <v>EUR</v>
          </cell>
          <cell r="J212">
            <v>38</v>
          </cell>
          <cell r="K212">
            <v>1938</v>
          </cell>
          <cell r="L212"/>
          <cell r="M212">
            <v>45657</v>
          </cell>
          <cell r="N212">
            <v>0</v>
          </cell>
          <cell r="O212" t="str">
            <v>Via Antwerp</v>
          </cell>
          <cell r="P212"/>
          <cell r="Q212" t="str">
            <v>QCOCS0000002</v>
          </cell>
        </row>
        <row r="213">
          <cell r="A213" t="str">
            <v>CMA</v>
          </cell>
          <cell r="B213" t="str">
            <v>MatadiANTWERP20</v>
          </cell>
          <cell r="C213" t="str">
            <v>CONG</v>
          </cell>
          <cell r="D213" t="str">
            <v>Matadi</v>
          </cell>
          <cell r="E213" t="str">
            <v>ANTWERP</v>
          </cell>
          <cell r="F213">
            <v>20</v>
          </cell>
          <cell r="G213">
            <v>850</v>
          </cell>
          <cell r="H213" t="str">
            <v>not included</v>
          </cell>
          <cell r="I213" t="str">
            <v>EUR</v>
          </cell>
          <cell r="J213">
            <v>19</v>
          </cell>
          <cell r="K213">
            <v>869</v>
          </cell>
          <cell r="L213"/>
          <cell r="M213">
            <v>45657</v>
          </cell>
          <cell r="N213">
            <v>0</v>
          </cell>
          <cell r="O213"/>
          <cell r="P213"/>
          <cell r="Q213" t="str">
            <v>QCOCS0000002</v>
          </cell>
        </row>
        <row r="214">
          <cell r="A214" t="str">
            <v>CMA</v>
          </cell>
          <cell r="B214" t="str">
            <v>MatadiANTWERP40</v>
          </cell>
          <cell r="C214" t="str">
            <v>CONG</v>
          </cell>
          <cell r="D214" t="str">
            <v>Matadi</v>
          </cell>
          <cell r="E214" t="str">
            <v>ANTWERP</v>
          </cell>
          <cell r="F214">
            <v>40</v>
          </cell>
          <cell r="G214">
            <v>1100</v>
          </cell>
          <cell r="H214" t="str">
            <v>not included</v>
          </cell>
          <cell r="I214" t="str">
            <v>EUR</v>
          </cell>
          <cell r="J214">
            <v>38</v>
          </cell>
          <cell r="K214">
            <v>1138</v>
          </cell>
          <cell r="L214"/>
          <cell r="M214">
            <v>45657</v>
          </cell>
          <cell r="N214">
            <v>0</v>
          </cell>
          <cell r="O214"/>
          <cell r="P214"/>
          <cell r="Q214" t="str">
            <v>QCOCS0000002</v>
          </cell>
        </row>
        <row r="215">
          <cell r="A215" t="str">
            <v>CMA</v>
          </cell>
          <cell r="B215" t="str">
            <v>MatadiBARCELONA40</v>
          </cell>
          <cell r="C215" t="str">
            <v>CONG</v>
          </cell>
          <cell r="D215" t="str">
            <v>Matadi</v>
          </cell>
          <cell r="E215" t="str">
            <v>BARCELONA</v>
          </cell>
          <cell r="F215">
            <v>40</v>
          </cell>
          <cell r="G215">
            <v>1650</v>
          </cell>
          <cell r="H215" t="str">
            <v>not included</v>
          </cell>
          <cell r="I215" t="str">
            <v>EUR</v>
          </cell>
          <cell r="J215">
            <v>38</v>
          </cell>
          <cell r="K215">
            <v>1688</v>
          </cell>
          <cell r="L215"/>
          <cell r="M215">
            <v>45657</v>
          </cell>
          <cell r="N215">
            <v>0</v>
          </cell>
          <cell r="O215"/>
          <cell r="P215"/>
          <cell r="Q215" t="str">
            <v>QCOCS0000002</v>
          </cell>
        </row>
        <row r="216">
          <cell r="A216" t="str">
            <v>CMA</v>
          </cell>
          <cell r="B216" t="str">
            <v>MatadiHamburg40</v>
          </cell>
          <cell r="C216" t="str">
            <v>CONG</v>
          </cell>
          <cell r="D216" t="str">
            <v>Matadi</v>
          </cell>
          <cell r="E216" t="str">
            <v>Hamburg</v>
          </cell>
          <cell r="F216">
            <v>40</v>
          </cell>
          <cell r="G216">
            <v>2000</v>
          </cell>
          <cell r="H216" t="str">
            <v>not included</v>
          </cell>
          <cell r="I216" t="str">
            <v>EUR</v>
          </cell>
          <cell r="J216">
            <v>38</v>
          </cell>
          <cell r="K216">
            <v>2038</v>
          </cell>
          <cell r="L216"/>
          <cell r="M216">
            <v>45657</v>
          </cell>
          <cell r="N216">
            <v>0</v>
          </cell>
          <cell r="O216"/>
          <cell r="P216"/>
          <cell r="Q216" t="str">
            <v>QCOCS0000002</v>
          </cell>
        </row>
        <row r="217">
          <cell r="A217" t="str">
            <v>CMA</v>
          </cell>
          <cell r="B217" t="str">
            <v>MatadiValencia40</v>
          </cell>
          <cell r="C217" t="str">
            <v>CONG</v>
          </cell>
          <cell r="D217" t="str">
            <v>Matadi</v>
          </cell>
          <cell r="E217" t="str">
            <v>Valencia</v>
          </cell>
          <cell r="F217">
            <v>40</v>
          </cell>
          <cell r="G217">
            <v>1700</v>
          </cell>
          <cell r="H217" t="str">
            <v>not included</v>
          </cell>
          <cell r="I217" t="str">
            <v>EUR</v>
          </cell>
          <cell r="J217">
            <v>38</v>
          </cell>
          <cell r="K217">
            <v>1738</v>
          </cell>
          <cell r="L217"/>
          <cell r="M217">
            <v>45657</v>
          </cell>
          <cell r="N217">
            <v>0</v>
          </cell>
          <cell r="O217"/>
          <cell r="P217"/>
          <cell r="Q217" t="str">
            <v>QCOCS0000002</v>
          </cell>
        </row>
        <row r="218">
          <cell r="A218" t="str">
            <v>CMA</v>
          </cell>
          <cell r="B218" t="str">
            <v>MombasaPhiladelphia40</v>
          </cell>
          <cell r="C218" t="str">
            <v>KEN</v>
          </cell>
          <cell r="D218" t="str">
            <v>Mombasa</v>
          </cell>
          <cell r="E218" t="str">
            <v>Philadelphia</v>
          </cell>
          <cell r="F218">
            <v>40</v>
          </cell>
          <cell r="G218">
            <v>3500</v>
          </cell>
          <cell r="H218" t="str">
            <v>not included</v>
          </cell>
          <cell r="I218" t="str">
            <v>USD</v>
          </cell>
          <cell r="J218">
            <v>0</v>
          </cell>
          <cell r="K218">
            <v>148</v>
          </cell>
          <cell r="L218"/>
          <cell r="M218">
            <v>45747</v>
          </cell>
          <cell r="N218">
            <v>0</v>
          </cell>
          <cell r="O218"/>
          <cell r="P218"/>
          <cell r="Q218" t="str">
            <v>QBSE015899</v>
          </cell>
        </row>
        <row r="219">
          <cell r="A219" t="str">
            <v>CMA</v>
          </cell>
          <cell r="B219" t="str">
            <v>MONROVIAAmsterdam20</v>
          </cell>
          <cell r="C219" t="str">
            <v>LIB</v>
          </cell>
          <cell r="D219" t="str">
            <v>MONROVIA</v>
          </cell>
          <cell r="E219" t="str">
            <v>Amsterdam</v>
          </cell>
          <cell r="F219">
            <v>20</v>
          </cell>
          <cell r="G219">
            <v>850</v>
          </cell>
          <cell r="H219" t="str">
            <v>not included</v>
          </cell>
          <cell r="I219" t="str">
            <v>EUR</v>
          </cell>
          <cell r="J219">
            <v>194</v>
          </cell>
          <cell r="K219">
            <v>1044</v>
          </cell>
          <cell r="L219"/>
          <cell r="M219">
            <v>45747</v>
          </cell>
          <cell r="N219">
            <v>0</v>
          </cell>
          <cell r="O219" t="str">
            <v>Via Rotterdam</v>
          </cell>
          <cell r="P219"/>
          <cell r="Q219" t="str">
            <v>QCOCS0000002</v>
          </cell>
        </row>
        <row r="220">
          <cell r="A220" t="str">
            <v>CMA</v>
          </cell>
          <cell r="B220" t="str">
            <v>MONROVIAAmsterdam40</v>
          </cell>
          <cell r="C220" t="str">
            <v>LIB</v>
          </cell>
          <cell r="D220" t="str">
            <v>MONROVIA</v>
          </cell>
          <cell r="E220" t="str">
            <v>Amsterdam</v>
          </cell>
          <cell r="F220">
            <v>40</v>
          </cell>
          <cell r="G220">
            <v>1350</v>
          </cell>
          <cell r="H220" t="str">
            <v>not included</v>
          </cell>
          <cell r="I220" t="str">
            <v>EUR</v>
          </cell>
          <cell r="J220">
            <v>288</v>
          </cell>
          <cell r="K220">
            <v>1638</v>
          </cell>
          <cell r="L220"/>
          <cell r="M220">
            <v>45747</v>
          </cell>
          <cell r="N220">
            <v>0</v>
          </cell>
          <cell r="O220" t="str">
            <v>Via Rotterdam</v>
          </cell>
          <cell r="P220"/>
          <cell r="Q220" t="str">
            <v>QCOCS0000002</v>
          </cell>
        </row>
        <row r="221">
          <cell r="A221" t="str">
            <v>CMA</v>
          </cell>
          <cell r="B221" t="str">
            <v>MONROVIAANTWERP20</v>
          </cell>
          <cell r="C221" t="str">
            <v>LIB</v>
          </cell>
          <cell r="D221" t="str">
            <v>MONROVIA</v>
          </cell>
          <cell r="E221" t="str">
            <v>ANTWERP</v>
          </cell>
          <cell r="F221">
            <v>20</v>
          </cell>
          <cell r="G221">
            <v>450</v>
          </cell>
          <cell r="H221" t="str">
            <v>not included</v>
          </cell>
          <cell r="I221" t="str">
            <v>EUR</v>
          </cell>
          <cell r="J221">
            <v>60</v>
          </cell>
          <cell r="K221">
            <v>510</v>
          </cell>
          <cell r="L221"/>
          <cell r="M221">
            <v>45930</v>
          </cell>
          <cell r="N221">
            <v>0</v>
          </cell>
          <cell r="Q221" t="str">
            <v>QCOCS0000002</v>
          </cell>
        </row>
        <row r="222">
          <cell r="A222" t="str">
            <v>CMA</v>
          </cell>
          <cell r="B222" t="str">
            <v>MONROVIAANTWERP40</v>
          </cell>
          <cell r="C222" t="str">
            <v>LIB</v>
          </cell>
          <cell r="D222" t="str">
            <v>MONROVIA</v>
          </cell>
          <cell r="E222" t="str">
            <v>ANTWERP</v>
          </cell>
          <cell r="F222">
            <v>40</v>
          </cell>
          <cell r="G222">
            <v>700</v>
          </cell>
          <cell r="H222" t="str">
            <v>not included</v>
          </cell>
          <cell r="I222" t="str">
            <v>EUR</v>
          </cell>
          <cell r="J222">
            <v>100</v>
          </cell>
          <cell r="K222">
            <v>800</v>
          </cell>
          <cell r="L222"/>
          <cell r="M222">
            <v>45930</v>
          </cell>
          <cell r="N222">
            <v>0</v>
          </cell>
          <cell r="Q222" t="str">
            <v>QCOCS0000002</v>
          </cell>
        </row>
        <row r="223">
          <cell r="A223" t="str">
            <v>CMA</v>
          </cell>
          <cell r="B223" t="str">
            <v>MONROVIABARCELONA20</v>
          </cell>
          <cell r="C223" t="str">
            <v>LIB</v>
          </cell>
          <cell r="D223" t="str">
            <v>MONROVIA</v>
          </cell>
          <cell r="E223" t="str">
            <v>BARCELONA</v>
          </cell>
          <cell r="F223">
            <v>20</v>
          </cell>
          <cell r="G223">
            <v>750</v>
          </cell>
          <cell r="H223" t="str">
            <v>not included</v>
          </cell>
          <cell r="I223" t="str">
            <v>EUR</v>
          </cell>
          <cell r="J223">
            <v>19</v>
          </cell>
          <cell r="K223">
            <v>769</v>
          </cell>
          <cell r="L223"/>
          <cell r="M223">
            <v>45747</v>
          </cell>
          <cell r="N223">
            <v>0</v>
          </cell>
          <cell r="O223"/>
          <cell r="P223"/>
          <cell r="Q223" t="str">
            <v>QCOCS0000002</v>
          </cell>
        </row>
        <row r="224">
          <cell r="A224" t="str">
            <v>CMA</v>
          </cell>
          <cell r="B224" t="str">
            <v>MONROVIABARCELONA40</v>
          </cell>
          <cell r="C224" t="str">
            <v>LIB</v>
          </cell>
          <cell r="D224" t="str">
            <v>MONROVIA</v>
          </cell>
          <cell r="E224" t="str">
            <v>BARCELONA</v>
          </cell>
          <cell r="F224">
            <v>40</v>
          </cell>
          <cell r="G224">
            <v>1000</v>
          </cell>
          <cell r="H224" t="str">
            <v>not included</v>
          </cell>
          <cell r="I224" t="str">
            <v>EUR</v>
          </cell>
          <cell r="J224">
            <v>38</v>
          </cell>
          <cell r="K224">
            <v>1038</v>
          </cell>
          <cell r="L224"/>
          <cell r="M224">
            <v>45747</v>
          </cell>
          <cell r="N224">
            <v>0</v>
          </cell>
          <cell r="O224"/>
          <cell r="P224"/>
          <cell r="Q224" t="str">
            <v>QCOCS0000002</v>
          </cell>
        </row>
        <row r="225">
          <cell r="A225" t="str">
            <v>CMA</v>
          </cell>
          <cell r="B225" t="str">
            <v>MONROVIAHAMBURG20</v>
          </cell>
          <cell r="C225" t="str">
            <v>LIB</v>
          </cell>
          <cell r="D225" t="str">
            <v>MONROVIA</v>
          </cell>
          <cell r="E225" t="str">
            <v>HAMBURG</v>
          </cell>
          <cell r="F225">
            <v>20</v>
          </cell>
          <cell r="G225">
            <v>900</v>
          </cell>
          <cell r="H225" t="str">
            <v>not included</v>
          </cell>
          <cell r="I225" t="str">
            <v>EUR</v>
          </cell>
          <cell r="J225">
            <v>19</v>
          </cell>
          <cell r="K225">
            <v>919</v>
          </cell>
          <cell r="L225"/>
          <cell r="M225">
            <v>45747</v>
          </cell>
          <cell r="N225">
            <v>0</v>
          </cell>
          <cell r="O225"/>
          <cell r="P225"/>
          <cell r="Q225" t="str">
            <v>QCOCS0000002</v>
          </cell>
        </row>
        <row r="226">
          <cell r="A226" t="str">
            <v>CMA</v>
          </cell>
          <cell r="B226" t="str">
            <v>MONROVIAHAMBURG40</v>
          </cell>
          <cell r="C226" t="str">
            <v>LIB</v>
          </cell>
          <cell r="D226" t="str">
            <v>MONROVIA</v>
          </cell>
          <cell r="E226" t="str">
            <v>HAMBURG</v>
          </cell>
          <cell r="F226">
            <v>40</v>
          </cell>
          <cell r="G226">
            <v>1200</v>
          </cell>
          <cell r="H226" t="str">
            <v>not included</v>
          </cell>
          <cell r="I226" t="str">
            <v>EUR</v>
          </cell>
          <cell r="J226">
            <v>38</v>
          </cell>
          <cell r="K226">
            <v>1238</v>
          </cell>
          <cell r="L226"/>
          <cell r="M226">
            <v>45747</v>
          </cell>
          <cell r="N226">
            <v>0</v>
          </cell>
          <cell r="O226"/>
          <cell r="P226"/>
          <cell r="Q226" t="str">
            <v>QCOCS0000002</v>
          </cell>
        </row>
        <row r="227">
          <cell r="A227" t="str">
            <v>CMA</v>
          </cell>
          <cell r="B227" t="str">
            <v>MONROVIAPASIR GUDANG20</v>
          </cell>
          <cell r="C227" t="str">
            <v>LIB</v>
          </cell>
          <cell r="D227" t="str">
            <v>MONROVIA</v>
          </cell>
          <cell r="E227" t="str">
            <v>PASIR GUDANG</v>
          </cell>
          <cell r="F227">
            <v>20</v>
          </cell>
          <cell r="G227">
            <v>750</v>
          </cell>
          <cell r="H227" t="str">
            <v>not included</v>
          </cell>
          <cell r="I227" t="str">
            <v>USD</v>
          </cell>
          <cell r="J227">
            <v>0</v>
          </cell>
          <cell r="K227">
            <v>750</v>
          </cell>
          <cell r="L227"/>
          <cell r="M227">
            <v>45747</v>
          </cell>
          <cell r="N227">
            <v>0</v>
          </cell>
          <cell r="O227"/>
          <cell r="P227"/>
          <cell r="Q227" t="str">
            <v>QCOCS0000002</v>
          </cell>
        </row>
        <row r="228">
          <cell r="A228" t="str">
            <v>CMA</v>
          </cell>
          <cell r="B228" t="str">
            <v>MONROVIAPASIR GUDANG40</v>
          </cell>
          <cell r="C228" t="str">
            <v>LIB</v>
          </cell>
          <cell r="D228" t="str">
            <v>MONROVIA</v>
          </cell>
          <cell r="E228" t="str">
            <v>PASIR GUDANG</v>
          </cell>
          <cell r="F228">
            <v>40</v>
          </cell>
          <cell r="G228">
            <v>2245</v>
          </cell>
          <cell r="H228" t="str">
            <v>not included</v>
          </cell>
          <cell r="I228" t="str">
            <v>USD</v>
          </cell>
          <cell r="J228">
            <v>0</v>
          </cell>
          <cell r="K228">
            <v>2245</v>
          </cell>
          <cell r="L228"/>
          <cell r="M228">
            <v>45930</v>
          </cell>
          <cell r="N228">
            <v>0</v>
          </cell>
          <cell r="O228"/>
          <cell r="P228"/>
          <cell r="Q228" t="str">
            <v>QCOCS0000002</v>
          </cell>
        </row>
        <row r="229">
          <cell r="A229" t="str">
            <v>CMA</v>
          </cell>
          <cell r="B229" t="str">
            <v>MONROVIAPTP40</v>
          </cell>
          <cell r="C229" t="str">
            <v>LIB</v>
          </cell>
          <cell r="D229" t="str">
            <v>MONROVIA</v>
          </cell>
          <cell r="E229" t="str">
            <v>PTP</v>
          </cell>
          <cell r="F229">
            <v>40</v>
          </cell>
          <cell r="G229">
            <v>1000</v>
          </cell>
          <cell r="H229" t="str">
            <v>not included</v>
          </cell>
          <cell r="I229" t="str">
            <v>USD</v>
          </cell>
          <cell r="J229">
            <v>0</v>
          </cell>
          <cell r="K229">
            <v>1000</v>
          </cell>
          <cell r="L229"/>
          <cell r="M229">
            <v>45930</v>
          </cell>
          <cell r="N229">
            <v>0</v>
          </cell>
          <cell r="O229"/>
          <cell r="P229"/>
          <cell r="Q229" t="str">
            <v>QCOCS0000002</v>
          </cell>
        </row>
        <row r="230">
          <cell r="A230" t="str">
            <v>CMA</v>
          </cell>
          <cell r="B230" t="str">
            <v>MONROVIAROTTERDAM20</v>
          </cell>
          <cell r="C230" t="str">
            <v>LIB</v>
          </cell>
          <cell r="D230" t="str">
            <v>MONROVIA</v>
          </cell>
          <cell r="E230" t="str">
            <v>ROTTERDAM</v>
          </cell>
          <cell r="F230">
            <v>20</v>
          </cell>
          <cell r="G230">
            <v>745</v>
          </cell>
          <cell r="H230" t="str">
            <v>not included</v>
          </cell>
          <cell r="I230" t="str">
            <v>EUR</v>
          </cell>
          <cell r="J230">
            <v>19</v>
          </cell>
          <cell r="K230">
            <v>764</v>
          </cell>
          <cell r="L230"/>
          <cell r="M230">
            <v>45747</v>
          </cell>
          <cell r="N230">
            <v>0</v>
          </cell>
          <cell r="O230"/>
          <cell r="P230"/>
          <cell r="Q230" t="str">
            <v>QCOCS0000002</v>
          </cell>
        </row>
        <row r="231">
          <cell r="A231" t="str">
            <v>CMA</v>
          </cell>
          <cell r="B231" t="str">
            <v>MONROVIAROTTERDAM40</v>
          </cell>
          <cell r="C231" t="str">
            <v>LIB</v>
          </cell>
          <cell r="D231" t="str">
            <v>MONROVIA</v>
          </cell>
          <cell r="E231" t="str">
            <v>ROTTERDAM</v>
          </cell>
          <cell r="F231">
            <v>40</v>
          </cell>
          <cell r="G231">
            <v>1295</v>
          </cell>
          <cell r="H231" t="str">
            <v>not included</v>
          </cell>
          <cell r="I231" t="str">
            <v>EUR</v>
          </cell>
          <cell r="J231">
            <v>38</v>
          </cell>
          <cell r="K231">
            <v>1333</v>
          </cell>
          <cell r="L231"/>
          <cell r="M231">
            <v>45747</v>
          </cell>
          <cell r="N231">
            <v>0</v>
          </cell>
          <cell r="O231"/>
          <cell r="P231"/>
          <cell r="Q231" t="str">
            <v>QCOCS0000002</v>
          </cell>
        </row>
        <row r="232">
          <cell r="A232" t="str">
            <v>CMA</v>
          </cell>
          <cell r="B232" t="str">
            <v>MONROVIASZCZECIN20</v>
          </cell>
          <cell r="C232" t="str">
            <v>LIB</v>
          </cell>
          <cell r="D232" t="str">
            <v>MONROVIA</v>
          </cell>
          <cell r="E232" t="str">
            <v>SZCZECIN</v>
          </cell>
          <cell r="F232">
            <v>20</v>
          </cell>
          <cell r="G232">
            <v>1100</v>
          </cell>
          <cell r="H232" t="str">
            <v>not included</v>
          </cell>
          <cell r="I232" t="str">
            <v>EUR</v>
          </cell>
          <cell r="J232">
            <v>19</v>
          </cell>
          <cell r="K232">
            <v>1119</v>
          </cell>
          <cell r="L232"/>
          <cell r="M232">
            <v>45657</v>
          </cell>
          <cell r="N232">
            <v>0</v>
          </cell>
          <cell r="O232"/>
          <cell r="P232"/>
          <cell r="Q232" t="str">
            <v>QCOCS0000002</v>
          </cell>
        </row>
        <row r="233">
          <cell r="A233" t="str">
            <v>CMA</v>
          </cell>
          <cell r="B233" t="str">
            <v>MONROVIASZCZECIN40</v>
          </cell>
          <cell r="C233" t="str">
            <v>LIB</v>
          </cell>
          <cell r="D233" t="str">
            <v>MONROVIA</v>
          </cell>
          <cell r="E233" t="str">
            <v>SZCZECIN</v>
          </cell>
          <cell r="F233">
            <v>40</v>
          </cell>
          <cell r="G233">
            <v>2000</v>
          </cell>
          <cell r="H233" t="str">
            <v>not included</v>
          </cell>
          <cell r="I233" t="str">
            <v>EUR</v>
          </cell>
          <cell r="J233">
            <v>38</v>
          </cell>
          <cell r="K233">
            <v>2038</v>
          </cell>
          <cell r="L233"/>
          <cell r="M233">
            <v>45657</v>
          </cell>
          <cell r="N233">
            <v>0</v>
          </cell>
          <cell r="O233"/>
          <cell r="P233"/>
          <cell r="Q233" t="str">
            <v>QCOCS0000002</v>
          </cell>
        </row>
        <row r="234">
          <cell r="A234" t="str">
            <v>CMA</v>
          </cell>
          <cell r="B234" t="str">
            <v>MONROVIAVALENCIA20</v>
          </cell>
          <cell r="C234" t="str">
            <v>LIB</v>
          </cell>
          <cell r="D234" t="str">
            <v>MONROVIA</v>
          </cell>
          <cell r="E234" t="str">
            <v>VALENCIA</v>
          </cell>
          <cell r="F234">
            <v>20</v>
          </cell>
          <cell r="G234">
            <v>700</v>
          </cell>
          <cell r="H234" t="str">
            <v>not included</v>
          </cell>
          <cell r="I234" t="str">
            <v>EUR</v>
          </cell>
          <cell r="J234">
            <v>19</v>
          </cell>
          <cell r="K234">
            <v>719</v>
          </cell>
          <cell r="L234"/>
          <cell r="M234">
            <v>45747</v>
          </cell>
          <cell r="N234">
            <v>0</v>
          </cell>
          <cell r="O234"/>
          <cell r="P234"/>
          <cell r="Q234" t="str">
            <v>QCOCS0000002</v>
          </cell>
        </row>
        <row r="235">
          <cell r="A235" t="str">
            <v>CMA</v>
          </cell>
          <cell r="B235" t="str">
            <v>MONROVIAVALENCIA40</v>
          </cell>
          <cell r="C235" t="str">
            <v>LIB</v>
          </cell>
          <cell r="D235" t="str">
            <v>MONROVIA</v>
          </cell>
          <cell r="E235" t="str">
            <v>VALENCIA</v>
          </cell>
          <cell r="F235">
            <v>40</v>
          </cell>
          <cell r="G235">
            <v>950</v>
          </cell>
          <cell r="H235" t="str">
            <v>not included</v>
          </cell>
          <cell r="I235" t="str">
            <v>EUR</v>
          </cell>
          <cell r="J235">
            <v>38</v>
          </cell>
          <cell r="K235">
            <v>988</v>
          </cell>
          <cell r="L235"/>
          <cell r="M235">
            <v>45747</v>
          </cell>
          <cell r="N235">
            <v>0</v>
          </cell>
          <cell r="O235"/>
          <cell r="P235"/>
          <cell r="Q235" t="str">
            <v>QCOCS0000002</v>
          </cell>
        </row>
        <row r="236">
          <cell r="A236" t="str">
            <v>CMA</v>
          </cell>
          <cell r="B236" t="str">
            <v>MONROVIAWELLINGTON40</v>
          </cell>
          <cell r="C236" t="str">
            <v>LIB</v>
          </cell>
          <cell r="D236" t="str">
            <v>MONROVIA</v>
          </cell>
          <cell r="E236" t="str">
            <v>WELLINGTON</v>
          </cell>
          <cell r="F236">
            <v>40</v>
          </cell>
          <cell r="G236">
            <v>1600</v>
          </cell>
          <cell r="H236" t="str">
            <v>not included</v>
          </cell>
          <cell r="I236" t="str">
            <v>USD</v>
          </cell>
          <cell r="J236">
            <v>0</v>
          </cell>
          <cell r="K236">
            <v>1600</v>
          </cell>
          <cell r="L236"/>
          <cell r="M236">
            <v>45747</v>
          </cell>
          <cell r="N236">
            <v>0</v>
          </cell>
          <cell r="O236"/>
          <cell r="P236"/>
          <cell r="Q236" t="str">
            <v>QCOCS0000002</v>
          </cell>
        </row>
        <row r="237">
          <cell r="A237" t="str">
            <v>CMA</v>
          </cell>
          <cell r="B237" t="str">
            <v>NOSY BEANTWERP40</v>
          </cell>
          <cell r="C237" t="str">
            <v>MAD</v>
          </cell>
          <cell r="D237" t="str">
            <v>NOSY BE</v>
          </cell>
          <cell r="E237" t="str">
            <v>ANTWERP</v>
          </cell>
          <cell r="F237">
            <v>40</v>
          </cell>
          <cell r="G237">
            <v>4400</v>
          </cell>
          <cell r="H237" t="str">
            <v>not included</v>
          </cell>
          <cell r="I237" t="str">
            <v>USD</v>
          </cell>
          <cell r="J237">
            <v>146</v>
          </cell>
          <cell r="K237">
            <v>4546</v>
          </cell>
          <cell r="L237"/>
          <cell r="M237">
            <v>45657</v>
          </cell>
          <cell r="N237">
            <v>0</v>
          </cell>
          <cell r="O237"/>
          <cell r="P237"/>
          <cell r="Q237" t="str">
            <v>QCOCS0000002</v>
          </cell>
        </row>
        <row r="238">
          <cell r="A238" t="str">
            <v>CMA</v>
          </cell>
          <cell r="B238" t="str">
            <v>NOSY BEANTWERP40</v>
          </cell>
          <cell r="C238" t="str">
            <v>MAD</v>
          </cell>
          <cell r="D238" t="str">
            <v>NOSY BE</v>
          </cell>
          <cell r="E238" t="str">
            <v>ANTWERP</v>
          </cell>
          <cell r="F238">
            <v>40</v>
          </cell>
          <cell r="G238">
            <v>4400</v>
          </cell>
          <cell r="H238" t="str">
            <v>not included</v>
          </cell>
          <cell r="I238" t="str">
            <v>USD</v>
          </cell>
          <cell r="J238">
            <v>146</v>
          </cell>
          <cell r="K238">
            <v>4546</v>
          </cell>
          <cell r="L238"/>
          <cell r="M238">
            <v>45657</v>
          </cell>
          <cell r="N238">
            <v>0</v>
          </cell>
          <cell r="O238"/>
          <cell r="P238"/>
          <cell r="Q238" t="str">
            <v>QCOCS0000002</v>
          </cell>
        </row>
        <row r="239">
          <cell r="A239" t="str">
            <v>CMA</v>
          </cell>
          <cell r="B239" t="str">
            <v>NOSY BEBARCELONA40</v>
          </cell>
          <cell r="C239" t="str">
            <v>MAD</v>
          </cell>
          <cell r="D239" t="str">
            <v>NOSY BE</v>
          </cell>
          <cell r="E239" t="str">
            <v>BARCELONA</v>
          </cell>
          <cell r="F239">
            <v>40</v>
          </cell>
          <cell r="G239">
            <v>4850</v>
          </cell>
          <cell r="H239" t="str">
            <v>not included</v>
          </cell>
          <cell r="I239" t="str">
            <v>USD</v>
          </cell>
          <cell r="J239">
            <v>146</v>
          </cell>
          <cell r="K239">
            <v>4996</v>
          </cell>
          <cell r="L239"/>
          <cell r="M239">
            <v>45657</v>
          </cell>
          <cell r="N239">
            <v>0</v>
          </cell>
          <cell r="O239"/>
          <cell r="P239"/>
          <cell r="Q239" t="str">
            <v>QCOCS0000002</v>
          </cell>
        </row>
        <row r="240">
          <cell r="A240" t="str">
            <v>CMA</v>
          </cell>
          <cell r="B240" t="str">
            <v>NOSY BEPASIR GUDANG40</v>
          </cell>
          <cell r="C240" t="str">
            <v>MAD</v>
          </cell>
          <cell r="D240" t="str">
            <v>NOSY BE</v>
          </cell>
          <cell r="E240" t="str">
            <v>PASIR GUDANG</v>
          </cell>
          <cell r="F240">
            <v>40</v>
          </cell>
          <cell r="G240">
            <v>2800</v>
          </cell>
          <cell r="H240" t="str">
            <v>not included</v>
          </cell>
          <cell r="I240" t="str">
            <v>USD</v>
          </cell>
          <cell r="J240">
            <v>192</v>
          </cell>
          <cell r="K240">
            <v>2992</v>
          </cell>
          <cell r="L240"/>
          <cell r="M240">
            <v>45657</v>
          </cell>
          <cell r="N240">
            <v>0</v>
          </cell>
          <cell r="O240"/>
          <cell r="P240"/>
          <cell r="Q240" t="str">
            <v>QCOCS0000002</v>
          </cell>
        </row>
        <row r="241">
          <cell r="A241" t="str">
            <v>CMA</v>
          </cell>
          <cell r="B241" t="str">
            <v>NOSY BEROTTERDAM40</v>
          </cell>
          <cell r="C241" t="str">
            <v>MAD</v>
          </cell>
          <cell r="D241" t="str">
            <v>NOSY BE</v>
          </cell>
          <cell r="E241" t="str">
            <v>ROTTERDAM</v>
          </cell>
          <cell r="F241">
            <v>40</v>
          </cell>
          <cell r="G241">
            <v>4400</v>
          </cell>
          <cell r="H241" t="str">
            <v>not included</v>
          </cell>
          <cell r="I241" t="str">
            <v>USD</v>
          </cell>
          <cell r="J241">
            <v>146</v>
          </cell>
          <cell r="K241">
            <v>4546</v>
          </cell>
          <cell r="L241"/>
          <cell r="M241">
            <v>45657</v>
          </cell>
          <cell r="N241">
            <v>0</v>
          </cell>
          <cell r="O241"/>
          <cell r="P241"/>
          <cell r="Q241" t="str">
            <v>QCOCS0000002</v>
          </cell>
        </row>
        <row r="242">
          <cell r="A242" t="str">
            <v>CMA</v>
          </cell>
          <cell r="B242" t="str">
            <v>SAN PEDROAmsterdam20</v>
          </cell>
          <cell r="C242" t="str">
            <v>IVC</v>
          </cell>
          <cell r="D242" t="str">
            <v>SAN PEDRO</v>
          </cell>
          <cell r="E242" t="str">
            <v>Amsterdam</v>
          </cell>
          <cell r="F242">
            <v>20</v>
          </cell>
          <cell r="G242">
            <v>800</v>
          </cell>
          <cell r="H242" t="str">
            <v>not included</v>
          </cell>
          <cell r="I242" t="str">
            <v>EUR</v>
          </cell>
          <cell r="J242">
            <v>19</v>
          </cell>
          <cell r="K242">
            <v>819</v>
          </cell>
          <cell r="L242"/>
          <cell r="M242">
            <v>45747</v>
          </cell>
          <cell r="N242">
            <v>0</v>
          </cell>
          <cell r="O242"/>
          <cell r="P242"/>
          <cell r="Q242" t="str">
            <v>QCOCS0000002</v>
          </cell>
        </row>
        <row r="243">
          <cell r="A243" t="str">
            <v>CMA</v>
          </cell>
          <cell r="B243" t="str">
            <v>SAN PEDROAmsterdam40</v>
          </cell>
          <cell r="C243" t="str">
            <v>IVC</v>
          </cell>
          <cell r="D243" t="str">
            <v>SAN PEDRO</v>
          </cell>
          <cell r="E243" t="str">
            <v>Amsterdam</v>
          </cell>
          <cell r="F243">
            <v>40</v>
          </cell>
          <cell r="G243">
            <v>1150</v>
          </cell>
          <cell r="H243" t="str">
            <v>not included</v>
          </cell>
          <cell r="I243" t="str">
            <v>EUR</v>
          </cell>
          <cell r="J243">
            <v>38</v>
          </cell>
          <cell r="K243">
            <v>1188</v>
          </cell>
          <cell r="L243"/>
          <cell r="M243">
            <v>45747</v>
          </cell>
          <cell r="N243">
            <v>0</v>
          </cell>
          <cell r="O243"/>
          <cell r="P243"/>
          <cell r="Q243" t="str">
            <v>QCOCS0000002</v>
          </cell>
        </row>
        <row r="244">
          <cell r="A244" t="str">
            <v>CMA</v>
          </cell>
          <cell r="B244" t="str">
            <v>SAN PEDROANTWERP20</v>
          </cell>
          <cell r="C244" t="str">
            <v>IVC</v>
          </cell>
          <cell r="D244" t="str">
            <v>SAN PEDRO</v>
          </cell>
          <cell r="E244" t="str">
            <v>ANTWERP</v>
          </cell>
          <cell r="F244">
            <v>20</v>
          </cell>
          <cell r="G244">
            <v>600</v>
          </cell>
          <cell r="H244" t="str">
            <v>not included</v>
          </cell>
          <cell r="I244" t="str">
            <v>EUR</v>
          </cell>
          <cell r="J244">
            <v>60</v>
          </cell>
          <cell r="K244">
            <v>660</v>
          </cell>
          <cell r="L244"/>
          <cell r="M244">
            <v>45930</v>
          </cell>
          <cell r="N244">
            <v>0</v>
          </cell>
          <cell r="O244"/>
          <cell r="P244"/>
          <cell r="Q244" t="str">
            <v>QCOCS0000002</v>
          </cell>
        </row>
        <row r="245">
          <cell r="A245" t="str">
            <v>CMA</v>
          </cell>
          <cell r="B245" t="str">
            <v>SAN PEDROANTWERP40</v>
          </cell>
          <cell r="C245" t="str">
            <v>IVC</v>
          </cell>
          <cell r="D245" t="str">
            <v>SAN PEDRO</v>
          </cell>
          <cell r="E245" t="str">
            <v>ANTWERP</v>
          </cell>
          <cell r="F245">
            <v>40</v>
          </cell>
          <cell r="G245">
            <v>800</v>
          </cell>
          <cell r="H245" t="str">
            <v>not included</v>
          </cell>
          <cell r="I245" t="str">
            <v>EUR</v>
          </cell>
          <cell r="J245">
            <v>100</v>
          </cell>
          <cell r="K245">
            <v>900</v>
          </cell>
          <cell r="L245"/>
          <cell r="M245">
            <v>45930</v>
          </cell>
          <cell r="N245">
            <v>0</v>
          </cell>
          <cell r="O245"/>
          <cell r="P245"/>
          <cell r="Q245" t="str">
            <v>QCOCS0000002</v>
          </cell>
        </row>
        <row r="246">
          <cell r="A246" t="str">
            <v>CMA</v>
          </cell>
          <cell r="B246" t="str">
            <v>SAN PEDROANTWERP40</v>
          </cell>
          <cell r="C246" t="str">
            <v>IVC</v>
          </cell>
          <cell r="D246" t="str">
            <v>SAN PEDRO</v>
          </cell>
          <cell r="E246" t="str">
            <v>ANTWERP</v>
          </cell>
          <cell r="F246">
            <v>40</v>
          </cell>
          <cell r="G246">
            <v>800</v>
          </cell>
          <cell r="H246" t="str">
            <v>not included</v>
          </cell>
          <cell r="I246" t="str">
            <v>EUR</v>
          </cell>
          <cell r="J246">
            <v>38</v>
          </cell>
          <cell r="K246">
            <v>838</v>
          </cell>
          <cell r="L246"/>
          <cell r="M246">
            <v>45747</v>
          </cell>
          <cell r="N246">
            <v>0</v>
          </cell>
          <cell r="O246"/>
          <cell r="P246"/>
          <cell r="Q246" t="str">
            <v xml:space="preserve">QBSE015899 </v>
          </cell>
        </row>
        <row r="247">
          <cell r="A247" t="str">
            <v>CMA</v>
          </cell>
          <cell r="B247" t="str">
            <v>SAN PEDROBARCELONA20</v>
          </cell>
          <cell r="C247" t="str">
            <v>IVC</v>
          </cell>
          <cell r="D247" t="str">
            <v>SAN PEDRO</v>
          </cell>
          <cell r="E247" t="str">
            <v>BARCELONA</v>
          </cell>
          <cell r="F247">
            <v>20</v>
          </cell>
          <cell r="G247">
            <v>650</v>
          </cell>
          <cell r="H247" t="str">
            <v>not included</v>
          </cell>
          <cell r="I247" t="str">
            <v>EUR</v>
          </cell>
          <cell r="J247">
            <v>19</v>
          </cell>
          <cell r="K247">
            <v>669</v>
          </cell>
          <cell r="L247"/>
          <cell r="M247">
            <v>45747</v>
          </cell>
          <cell r="N247">
            <v>0</v>
          </cell>
          <cell r="O247"/>
          <cell r="P247"/>
          <cell r="Q247" t="str">
            <v>QCOCS0000002</v>
          </cell>
        </row>
        <row r="248">
          <cell r="A248" t="str">
            <v>CMA</v>
          </cell>
          <cell r="B248" t="str">
            <v>SAN PEDROBARCELONA40</v>
          </cell>
          <cell r="C248" t="str">
            <v>IVC</v>
          </cell>
          <cell r="D248" t="str">
            <v>SAN PEDRO</v>
          </cell>
          <cell r="E248" t="str">
            <v>BARCELONA</v>
          </cell>
          <cell r="F248">
            <v>40</v>
          </cell>
          <cell r="G248">
            <v>900</v>
          </cell>
          <cell r="H248" t="str">
            <v>not included</v>
          </cell>
          <cell r="I248" t="str">
            <v>EUR</v>
          </cell>
          <cell r="J248">
            <v>38</v>
          </cell>
          <cell r="K248">
            <v>938</v>
          </cell>
          <cell r="L248"/>
          <cell r="M248">
            <v>45747</v>
          </cell>
          <cell r="N248">
            <v>0</v>
          </cell>
          <cell r="O248"/>
          <cell r="P248"/>
          <cell r="Q248" t="str">
            <v>QCOCS0000002</v>
          </cell>
        </row>
        <row r="249">
          <cell r="A249" t="str">
            <v>CMA</v>
          </cell>
          <cell r="B249" t="str">
            <v>SAN PEDROHAMBURG20</v>
          </cell>
          <cell r="C249" t="str">
            <v>IVC</v>
          </cell>
          <cell r="D249" t="str">
            <v>SAN PEDRO</v>
          </cell>
          <cell r="E249" t="str">
            <v>HAMBURG</v>
          </cell>
          <cell r="F249">
            <v>20</v>
          </cell>
          <cell r="G249">
            <v>800</v>
          </cell>
          <cell r="H249" t="str">
            <v>not included</v>
          </cell>
          <cell r="I249" t="str">
            <v>EUR</v>
          </cell>
          <cell r="J249">
            <v>19</v>
          </cell>
          <cell r="K249">
            <v>819</v>
          </cell>
          <cell r="L249"/>
          <cell r="M249">
            <v>45747</v>
          </cell>
          <cell r="N249">
            <v>0</v>
          </cell>
          <cell r="O249"/>
          <cell r="P249"/>
          <cell r="Q249" t="str">
            <v>QCOCS0000002</v>
          </cell>
        </row>
        <row r="250">
          <cell r="A250" t="str">
            <v>CMA</v>
          </cell>
          <cell r="B250" t="str">
            <v>SAN PEDROHAMBURG40</v>
          </cell>
          <cell r="C250" t="str">
            <v>IVC</v>
          </cell>
          <cell r="D250" t="str">
            <v>SAN PEDRO</v>
          </cell>
          <cell r="E250" t="str">
            <v>HAMBURG</v>
          </cell>
          <cell r="F250">
            <v>40</v>
          </cell>
          <cell r="G250">
            <v>1000</v>
          </cell>
          <cell r="H250" t="str">
            <v>not included</v>
          </cell>
          <cell r="I250" t="str">
            <v>EUR</v>
          </cell>
          <cell r="J250">
            <v>38</v>
          </cell>
          <cell r="K250">
            <v>1038</v>
          </cell>
          <cell r="L250"/>
          <cell r="M250">
            <v>45747</v>
          </cell>
          <cell r="N250">
            <v>0</v>
          </cell>
          <cell r="O250"/>
          <cell r="P250"/>
          <cell r="Q250" t="str">
            <v>QCOCS0000002</v>
          </cell>
        </row>
        <row r="251">
          <cell r="A251" t="str">
            <v>CMA</v>
          </cell>
          <cell r="B251" t="str">
            <v>SAN PEDROPASIR GUDANG20</v>
          </cell>
          <cell r="C251" t="str">
            <v>IVC</v>
          </cell>
          <cell r="D251" t="str">
            <v>SAN PEDRO</v>
          </cell>
          <cell r="E251" t="str">
            <v>PASIR GUDANG</v>
          </cell>
          <cell r="F251">
            <v>20</v>
          </cell>
          <cell r="G251">
            <v>700</v>
          </cell>
          <cell r="H251" t="str">
            <v>not included</v>
          </cell>
          <cell r="I251" t="str">
            <v>USD</v>
          </cell>
          <cell r="J251">
            <v>0</v>
          </cell>
          <cell r="K251">
            <v>700</v>
          </cell>
          <cell r="L251"/>
          <cell r="M251">
            <v>45930</v>
          </cell>
          <cell r="N251">
            <v>0</v>
          </cell>
          <cell r="O251"/>
          <cell r="P251"/>
          <cell r="Q251" t="str">
            <v>QCOCS0000002</v>
          </cell>
        </row>
        <row r="252">
          <cell r="A252" t="str">
            <v>CMA</v>
          </cell>
          <cell r="B252" t="str">
            <v>SAN PEDROPASIR GUDANG40</v>
          </cell>
          <cell r="C252" t="str">
            <v>IVC</v>
          </cell>
          <cell r="D252" t="str">
            <v>SAN PEDRO</v>
          </cell>
          <cell r="E252" t="str">
            <v>PASIR GUDANG</v>
          </cell>
          <cell r="F252">
            <v>40</v>
          </cell>
          <cell r="G252">
            <v>1000</v>
          </cell>
          <cell r="H252" t="str">
            <v>not included</v>
          </cell>
          <cell r="I252" t="str">
            <v>USD</v>
          </cell>
          <cell r="J252">
            <v>0</v>
          </cell>
          <cell r="K252">
            <v>1000</v>
          </cell>
          <cell r="L252"/>
          <cell r="M252">
            <v>45930</v>
          </cell>
          <cell r="N252">
            <v>0</v>
          </cell>
          <cell r="O252"/>
          <cell r="P252"/>
          <cell r="Q252" t="str">
            <v>QCOCS0000002</v>
          </cell>
        </row>
        <row r="253">
          <cell r="A253" t="str">
            <v>CMA</v>
          </cell>
          <cell r="B253" t="str">
            <v>SAN PEDROPTP20</v>
          </cell>
          <cell r="C253" t="str">
            <v>IVC</v>
          </cell>
          <cell r="D253" t="str">
            <v>SAN PEDRO</v>
          </cell>
          <cell r="E253" t="str">
            <v>PTP</v>
          </cell>
          <cell r="F253">
            <v>20</v>
          </cell>
          <cell r="G253">
            <v>800</v>
          </cell>
          <cell r="H253" t="str">
            <v>not included</v>
          </cell>
          <cell r="I253" t="str">
            <v>USD</v>
          </cell>
          <cell r="J253">
            <v>0</v>
          </cell>
          <cell r="K253">
            <v>800</v>
          </cell>
          <cell r="L253"/>
          <cell r="M253">
            <v>45930</v>
          </cell>
          <cell r="N253">
            <v>0</v>
          </cell>
          <cell r="O253"/>
          <cell r="P253"/>
          <cell r="Q253" t="str">
            <v>QCOCS0000002</v>
          </cell>
        </row>
        <row r="254">
          <cell r="A254" t="str">
            <v>CMA</v>
          </cell>
          <cell r="B254" t="str">
            <v>SAN PEDROPTP40</v>
          </cell>
          <cell r="C254" t="str">
            <v>IVC</v>
          </cell>
          <cell r="D254" t="str">
            <v>SAN PEDRO</v>
          </cell>
          <cell r="E254" t="str">
            <v>PTP</v>
          </cell>
          <cell r="F254">
            <v>40</v>
          </cell>
          <cell r="G254">
            <v>1100</v>
          </cell>
          <cell r="H254" t="str">
            <v>not included</v>
          </cell>
          <cell r="I254" t="str">
            <v>USD</v>
          </cell>
          <cell r="J254">
            <v>0</v>
          </cell>
          <cell r="K254">
            <v>1100</v>
          </cell>
          <cell r="L254"/>
          <cell r="M254">
            <v>45930</v>
          </cell>
          <cell r="N254">
            <v>0</v>
          </cell>
          <cell r="O254"/>
          <cell r="P254"/>
          <cell r="Q254" t="str">
            <v>QCOCS0000002</v>
          </cell>
        </row>
        <row r="255">
          <cell r="A255" t="str">
            <v>CMA</v>
          </cell>
          <cell r="B255" t="str">
            <v>SAN PEDROROTTERDAM20</v>
          </cell>
          <cell r="C255" t="str">
            <v>IVC</v>
          </cell>
          <cell r="D255" t="str">
            <v>SAN PEDRO</v>
          </cell>
          <cell r="E255" t="str">
            <v>ROTTERDAM</v>
          </cell>
          <cell r="F255">
            <v>20</v>
          </cell>
          <cell r="G255">
            <v>625</v>
          </cell>
          <cell r="H255" t="str">
            <v>not included</v>
          </cell>
          <cell r="I255" t="str">
            <v>EUR</v>
          </cell>
          <cell r="J255">
            <v>19</v>
          </cell>
          <cell r="K255">
            <v>644</v>
          </cell>
          <cell r="L255"/>
          <cell r="M255">
            <v>45747</v>
          </cell>
          <cell r="N255">
            <v>0</v>
          </cell>
          <cell r="O255"/>
          <cell r="P255"/>
          <cell r="Q255" t="str">
            <v>QCOCS0000002</v>
          </cell>
        </row>
        <row r="256">
          <cell r="A256" t="str">
            <v>CMA</v>
          </cell>
          <cell r="B256" t="str">
            <v>SAN PEDROROTTERDAM40</v>
          </cell>
          <cell r="C256" t="str">
            <v>IVC</v>
          </cell>
          <cell r="D256" t="str">
            <v>SAN PEDRO</v>
          </cell>
          <cell r="E256" t="str">
            <v>ROTTERDAM</v>
          </cell>
          <cell r="F256">
            <v>40</v>
          </cell>
          <cell r="G256">
            <v>1050</v>
          </cell>
          <cell r="H256" t="str">
            <v>not included</v>
          </cell>
          <cell r="I256" t="str">
            <v>EUR</v>
          </cell>
          <cell r="J256">
            <v>38</v>
          </cell>
          <cell r="K256">
            <v>1088</v>
          </cell>
          <cell r="L256"/>
          <cell r="M256">
            <v>45747</v>
          </cell>
          <cell r="N256">
            <v>0</v>
          </cell>
          <cell r="O256"/>
          <cell r="P256"/>
          <cell r="Q256" t="str">
            <v>QCOCS0000002</v>
          </cell>
        </row>
        <row r="257">
          <cell r="A257" t="str">
            <v>CMA</v>
          </cell>
          <cell r="B257" t="str">
            <v>SAN PEDROVALENCIA20</v>
          </cell>
          <cell r="C257" t="str">
            <v>IVC</v>
          </cell>
          <cell r="D257" t="str">
            <v>SAN PEDRO</v>
          </cell>
          <cell r="E257" t="str">
            <v>VALENCIA</v>
          </cell>
          <cell r="F257">
            <v>20</v>
          </cell>
          <cell r="G257">
            <v>600</v>
          </cell>
          <cell r="H257" t="str">
            <v>not included</v>
          </cell>
          <cell r="I257" t="str">
            <v>EUR</v>
          </cell>
          <cell r="J257">
            <v>19</v>
          </cell>
          <cell r="K257">
            <v>619</v>
          </cell>
          <cell r="L257"/>
          <cell r="M257">
            <v>45747</v>
          </cell>
          <cell r="N257">
            <v>0</v>
          </cell>
          <cell r="O257"/>
          <cell r="P257"/>
          <cell r="Q257" t="str">
            <v>QCOCS0000002</v>
          </cell>
        </row>
        <row r="258">
          <cell r="A258" t="str">
            <v>CMA</v>
          </cell>
          <cell r="B258" t="str">
            <v>SAN PEDROVALENCIA40</v>
          </cell>
          <cell r="C258" t="str">
            <v>IVC</v>
          </cell>
          <cell r="D258" t="str">
            <v>SAN PEDRO</v>
          </cell>
          <cell r="E258" t="str">
            <v>VALENCIA</v>
          </cell>
          <cell r="F258">
            <v>40</v>
          </cell>
          <cell r="G258">
            <v>900</v>
          </cell>
          <cell r="H258" t="str">
            <v>not included</v>
          </cell>
          <cell r="I258" t="str">
            <v>EUR</v>
          </cell>
          <cell r="J258">
            <v>38</v>
          </cell>
          <cell r="K258">
            <v>938</v>
          </cell>
          <cell r="L258"/>
          <cell r="M258">
            <v>45747</v>
          </cell>
          <cell r="N258">
            <v>0</v>
          </cell>
          <cell r="O258"/>
          <cell r="P258"/>
          <cell r="Q258" t="str">
            <v>QCOCS0000002</v>
          </cell>
        </row>
        <row r="259">
          <cell r="A259" t="str">
            <v>CMA</v>
          </cell>
          <cell r="B259" t="str">
            <v>SAN PEDROWELLINGTON40</v>
          </cell>
          <cell r="C259" t="str">
            <v>IVC</v>
          </cell>
          <cell r="D259" t="str">
            <v>SAN PEDRO</v>
          </cell>
          <cell r="E259" t="str">
            <v>WELLINGTON</v>
          </cell>
          <cell r="F259">
            <v>40</v>
          </cell>
          <cell r="G259">
            <v>1700</v>
          </cell>
          <cell r="H259" t="str">
            <v>not included</v>
          </cell>
          <cell r="I259" t="str">
            <v>USD</v>
          </cell>
          <cell r="J259">
            <v>0</v>
          </cell>
          <cell r="K259">
            <v>1700</v>
          </cell>
          <cell r="L259"/>
          <cell r="M259">
            <v>45747</v>
          </cell>
          <cell r="N259">
            <v>0</v>
          </cell>
          <cell r="O259"/>
          <cell r="P259"/>
          <cell r="Q259" t="str">
            <v>QCOCS0000002</v>
          </cell>
        </row>
        <row r="260">
          <cell r="A260" t="str">
            <v>CMA</v>
          </cell>
          <cell r="B260" t="str">
            <v>SAN PEDROSZCZECIN40</v>
          </cell>
          <cell r="C260" t="str">
            <v>IVC</v>
          </cell>
          <cell r="D260" t="str">
            <v>SAN PEDRO</v>
          </cell>
          <cell r="E260" t="str">
            <v>SZCZECIN</v>
          </cell>
          <cell r="F260">
            <v>40</v>
          </cell>
          <cell r="G260">
            <v>2145</v>
          </cell>
          <cell r="H260" t="str">
            <v>not included</v>
          </cell>
          <cell r="I260" t="str">
            <v>EUR</v>
          </cell>
          <cell r="J260">
            <v>0</v>
          </cell>
          <cell r="K260">
            <v>2145</v>
          </cell>
          <cell r="L260"/>
          <cell r="M260">
            <v>45747</v>
          </cell>
          <cell r="N260">
            <v>0</v>
          </cell>
          <cell r="O260"/>
          <cell r="P260"/>
          <cell r="Q260" t="str">
            <v>QCOCS0000002</v>
          </cell>
        </row>
        <row r="261">
          <cell r="A261" t="str">
            <v>CMA</v>
          </cell>
          <cell r="B261" t="str">
            <v>TAKORADIPASIR GUDANG20</v>
          </cell>
          <cell r="C261" t="str">
            <v>GHA</v>
          </cell>
          <cell r="D261" t="str">
            <v>TAKORADI</v>
          </cell>
          <cell r="E261" t="str">
            <v>PASIR GUDANG</v>
          </cell>
          <cell r="F261">
            <v>20</v>
          </cell>
          <cell r="G261">
            <v>800</v>
          </cell>
          <cell r="H261">
            <v>250</v>
          </cell>
          <cell r="I261" t="str">
            <v>USD</v>
          </cell>
          <cell r="J261">
            <v>0</v>
          </cell>
          <cell r="K261">
            <v>1050</v>
          </cell>
          <cell r="L261"/>
          <cell r="M261">
            <v>45747</v>
          </cell>
          <cell r="N261">
            <v>1</v>
          </cell>
          <cell r="O261"/>
          <cell r="P261"/>
          <cell r="Q261" t="str">
            <v>QCOCS0000002</v>
          </cell>
        </row>
        <row r="262">
          <cell r="A262" t="str">
            <v>CMA</v>
          </cell>
          <cell r="B262" t="str">
            <v>TAKORADIPASIR GUDANG40</v>
          </cell>
          <cell r="C262" t="str">
            <v>GHA</v>
          </cell>
          <cell r="D262" t="str">
            <v>TAKORADI</v>
          </cell>
          <cell r="E262" t="str">
            <v>PASIR GUDANG</v>
          </cell>
          <cell r="F262">
            <v>40</v>
          </cell>
          <cell r="G262">
            <v>1200</v>
          </cell>
          <cell r="H262">
            <v>500</v>
          </cell>
          <cell r="I262" t="str">
            <v>USD</v>
          </cell>
          <cell r="J262">
            <v>0</v>
          </cell>
          <cell r="K262">
            <v>1700</v>
          </cell>
          <cell r="L262"/>
          <cell r="M262">
            <v>45747</v>
          </cell>
          <cell r="N262">
            <v>1</v>
          </cell>
          <cell r="O262"/>
          <cell r="P262"/>
          <cell r="Q262" t="str">
            <v>QCOCS0000002</v>
          </cell>
        </row>
        <row r="263">
          <cell r="A263" t="str">
            <v>CMA</v>
          </cell>
          <cell r="B263" t="str">
            <v>TAKORADIPTP20</v>
          </cell>
          <cell r="C263" t="str">
            <v>GHA</v>
          </cell>
          <cell r="D263" t="str">
            <v>TAKORADI</v>
          </cell>
          <cell r="E263" t="str">
            <v>PTP</v>
          </cell>
          <cell r="F263">
            <v>20</v>
          </cell>
          <cell r="G263">
            <v>900</v>
          </cell>
          <cell r="H263">
            <v>250</v>
          </cell>
          <cell r="I263" t="str">
            <v>USD</v>
          </cell>
          <cell r="J263">
            <v>0</v>
          </cell>
          <cell r="K263">
            <v>1150</v>
          </cell>
          <cell r="L263"/>
          <cell r="M263">
            <v>45747</v>
          </cell>
          <cell r="N263">
            <v>1</v>
          </cell>
          <cell r="O263"/>
          <cell r="P263"/>
          <cell r="Q263" t="str">
            <v>QCOCS0000002</v>
          </cell>
        </row>
        <row r="264">
          <cell r="A264" t="str">
            <v>CMA</v>
          </cell>
          <cell r="B264" t="str">
            <v>TAKORADIPTP40</v>
          </cell>
          <cell r="C264" t="str">
            <v>GHA</v>
          </cell>
          <cell r="D264" t="str">
            <v>TAKORADI</v>
          </cell>
          <cell r="E264" t="str">
            <v>PTP</v>
          </cell>
          <cell r="F264">
            <v>40</v>
          </cell>
          <cell r="G264">
            <v>1450</v>
          </cell>
          <cell r="H264">
            <v>500</v>
          </cell>
          <cell r="I264" t="str">
            <v>USD</v>
          </cell>
          <cell r="J264">
            <v>0</v>
          </cell>
          <cell r="K264">
            <v>1950</v>
          </cell>
          <cell r="L264"/>
          <cell r="M264">
            <v>45747</v>
          </cell>
          <cell r="N264">
            <v>1</v>
          </cell>
          <cell r="O264"/>
          <cell r="P264"/>
          <cell r="Q264" t="str">
            <v>QCOCS0000002</v>
          </cell>
        </row>
        <row r="265">
          <cell r="A265" t="str">
            <v>CMA</v>
          </cell>
          <cell r="B265" t="str">
            <v>TAKORADISURABAYA40</v>
          </cell>
          <cell r="C265" t="str">
            <v>GHA</v>
          </cell>
          <cell r="D265" t="str">
            <v>TAKORADI</v>
          </cell>
          <cell r="E265" t="str">
            <v>SURABAYA</v>
          </cell>
          <cell r="F265">
            <v>40</v>
          </cell>
          <cell r="G265">
            <v>1500</v>
          </cell>
          <cell r="H265">
            <v>500</v>
          </cell>
          <cell r="I265" t="str">
            <v>USD</v>
          </cell>
          <cell r="J265">
            <v>0</v>
          </cell>
          <cell r="K265">
            <v>2000</v>
          </cell>
          <cell r="L265"/>
          <cell r="M265">
            <v>45747</v>
          </cell>
          <cell r="N265">
            <v>1</v>
          </cell>
          <cell r="O265"/>
          <cell r="P265"/>
          <cell r="Q265" t="str">
            <v>QCOCS0000002</v>
          </cell>
        </row>
        <row r="266">
          <cell r="A266" t="str">
            <v>CMA</v>
          </cell>
          <cell r="B266" t="str">
            <v>TAKORADISZCZECIN20</v>
          </cell>
          <cell r="C266" t="str">
            <v>GHA</v>
          </cell>
          <cell r="D266" t="str">
            <v>TAKORADI</v>
          </cell>
          <cell r="E266" t="str">
            <v>SZCZECIN</v>
          </cell>
          <cell r="F266">
            <v>20</v>
          </cell>
          <cell r="G266">
            <v>1300</v>
          </cell>
          <cell r="H266">
            <v>200</v>
          </cell>
          <cell r="I266" t="str">
            <v>EUR</v>
          </cell>
          <cell r="J266">
            <v>19</v>
          </cell>
          <cell r="K266">
            <v>1519</v>
          </cell>
          <cell r="L266"/>
          <cell r="M266">
            <v>45747</v>
          </cell>
          <cell r="N266">
            <v>1</v>
          </cell>
          <cell r="O266"/>
          <cell r="P266"/>
          <cell r="Q266" t="str">
            <v>QCOCS0000002</v>
          </cell>
        </row>
        <row r="267">
          <cell r="A267" t="str">
            <v>CMA</v>
          </cell>
          <cell r="B267" t="str">
            <v>TAKORADISZCZECIN40</v>
          </cell>
          <cell r="C267" t="str">
            <v>GHA</v>
          </cell>
          <cell r="D267" t="str">
            <v>TAKORADI</v>
          </cell>
          <cell r="E267" t="str">
            <v>SZCZECIN</v>
          </cell>
          <cell r="F267">
            <v>40</v>
          </cell>
          <cell r="G267">
            <v>2550</v>
          </cell>
          <cell r="H267">
            <v>400</v>
          </cell>
          <cell r="I267" t="str">
            <v>EUR</v>
          </cell>
          <cell r="J267">
            <v>38</v>
          </cell>
          <cell r="K267">
            <v>2988</v>
          </cell>
          <cell r="L267"/>
          <cell r="M267">
            <v>45747</v>
          </cell>
          <cell r="N267">
            <v>1</v>
          </cell>
          <cell r="O267"/>
          <cell r="P267"/>
          <cell r="Q267" t="str">
            <v>QCOCS0000002</v>
          </cell>
        </row>
        <row r="268">
          <cell r="A268" t="str">
            <v>CMA</v>
          </cell>
          <cell r="B268" t="str">
            <v>TAKORADIWELLINGTON40</v>
          </cell>
          <cell r="C268" t="str">
            <v>GHA</v>
          </cell>
          <cell r="D268" t="str">
            <v>TAKORADI</v>
          </cell>
          <cell r="E268" t="str">
            <v>WELLINGTON</v>
          </cell>
          <cell r="F268">
            <v>40</v>
          </cell>
          <cell r="G268">
            <v>1650</v>
          </cell>
          <cell r="H268">
            <v>500</v>
          </cell>
          <cell r="I268" t="str">
            <v>USD</v>
          </cell>
          <cell r="J268">
            <v>0</v>
          </cell>
          <cell r="K268">
            <v>2150</v>
          </cell>
          <cell r="L268"/>
          <cell r="M268">
            <v>45747</v>
          </cell>
          <cell r="N268">
            <v>1</v>
          </cell>
          <cell r="O268"/>
          <cell r="P268"/>
          <cell r="Q268" t="str">
            <v>QCOCS0000002</v>
          </cell>
        </row>
        <row r="269">
          <cell r="A269" t="str">
            <v>CMA</v>
          </cell>
          <cell r="B269" t="str">
            <v>TEMAPASIR GUDANG20</v>
          </cell>
          <cell r="C269" t="str">
            <v>GHA</v>
          </cell>
          <cell r="D269" t="str">
            <v>TEMA</v>
          </cell>
          <cell r="E269" t="str">
            <v>PASIR GUDANG</v>
          </cell>
          <cell r="F269">
            <v>20</v>
          </cell>
          <cell r="G269">
            <v>550</v>
          </cell>
          <cell r="H269">
            <v>250</v>
          </cell>
          <cell r="I269" t="str">
            <v>USD</v>
          </cell>
          <cell r="J269">
            <v>0</v>
          </cell>
          <cell r="K269">
            <v>800</v>
          </cell>
          <cell r="L269"/>
          <cell r="M269">
            <v>45747</v>
          </cell>
          <cell r="N269">
            <v>1</v>
          </cell>
          <cell r="O269"/>
          <cell r="P269"/>
          <cell r="Q269" t="str">
            <v>QCOCS0000002</v>
          </cell>
        </row>
        <row r="270">
          <cell r="A270" t="str">
            <v>CMA</v>
          </cell>
          <cell r="B270" t="str">
            <v>TEMAPASIR GUDANG40</v>
          </cell>
          <cell r="C270" t="str">
            <v>GHA</v>
          </cell>
          <cell r="D270" t="str">
            <v>TEMA</v>
          </cell>
          <cell r="E270" t="str">
            <v>PASIR GUDANG</v>
          </cell>
          <cell r="F270">
            <v>40</v>
          </cell>
          <cell r="G270">
            <v>800</v>
          </cell>
          <cell r="H270">
            <v>500</v>
          </cell>
          <cell r="I270" t="str">
            <v>USD</v>
          </cell>
          <cell r="J270">
            <v>0</v>
          </cell>
          <cell r="K270">
            <v>1300</v>
          </cell>
          <cell r="L270"/>
          <cell r="M270">
            <v>45747</v>
          </cell>
          <cell r="N270">
            <v>1</v>
          </cell>
          <cell r="O270"/>
          <cell r="P270"/>
          <cell r="Q270" t="str">
            <v>QCOCS0000002</v>
          </cell>
        </row>
        <row r="271">
          <cell r="A271" t="str">
            <v>CMA</v>
          </cell>
          <cell r="B271" t="str">
            <v>TEMAPTP20</v>
          </cell>
          <cell r="C271" t="str">
            <v>GHA</v>
          </cell>
          <cell r="D271" t="str">
            <v>TEMA</v>
          </cell>
          <cell r="E271" t="str">
            <v>PTP</v>
          </cell>
          <cell r="F271">
            <v>20</v>
          </cell>
          <cell r="G271">
            <v>550</v>
          </cell>
          <cell r="H271">
            <v>250</v>
          </cell>
          <cell r="I271" t="str">
            <v>USD</v>
          </cell>
          <cell r="J271">
            <v>0</v>
          </cell>
          <cell r="K271">
            <v>800</v>
          </cell>
          <cell r="L271"/>
          <cell r="M271">
            <v>45747</v>
          </cell>
          <cell r="N271">
            <v>1</v>
          </cell>
          <cell r="O271"/>
          <cell r="P271"/>
          <cell r="Q271" t="str">
            <v>QCOCS0000002</v>
          </cell>
        </row>
        <row r="272">
          <cell r="A272" t="str">
            <v>CMA</v>
          </cell>
          <cell r="B272" t="str">
            <v>TEMAPTP40</v>
          </cell>
          <cell r="C272" t="str">
            <v>GHA</v>
          </cell>
          <cell r="D272" t="str">
            <v>TEMA</v>
          </cell>
          <cell r="E272" t="str">
            <v>PTP</v>
          </cell>
          <cell r="F272">
            <v>40</v>
          </cell>
          <cell r="G272">
            <v>800</v>
          </cell>
          <cell r="H272">
            <v>500</v>
          </cell>
          <cell r="I272" t="str">
            <v>USD</v>
          </cell>
          <cell r="J272">
            <v>0</v>
          </cell>
          <cell r="K272">
            <v>1300</v>
          </cell>
          <cell r="L272"/>
          <cell r="M272">
            <v>45747</v>
          </cell>
          <cell r="N272">
            <v>1</v>
          </cell>
          <cell r="O272"/>
          <cell r="P272"/>
          <cell r="Q272" t="str">
            <v>QCOCS0000002</v>
          </cell>
        </row>
        <row r="273">
          <cell r="A273" t="str">
            <v>CMA</v>
          </cell>
          <cell r="B273" t="str">
            <v>TEMASurabaya40</v>
          </cell>
          <cell r="C273" t="str">
            <v>GHA</v>
          </cell>
          <cell r="D273" t="str">
            <v>TEMA</v>
          </cell>
          <cell r="E273" t="str">
            <v>Surabaya</v>
          </cell>
          <cell r="F273">
            <v>40</v>
          </cell>
          <cell r="G273">
            <v>1000</v>
          </cell>
          <cell r="H273">
            <v>500</v>
          </cell>
          <cell r="I273" t="str">
            <v>USD</v>
          </cell>
          <cell r="J273">
            <v>0</v>
          </cell>
          <cell r="K273">
            <v>1500</v>
          </cell>
          <cell r="L273"/>
          <cell r="M273">
            <v>45747</v>
          </cell>
          <cell r="N273">
            <v>1</v>
          </cell>
          <cell r="O273"/>
          <cell r="P273"/>
          <cell r="Q273" t="str">
            <v>QCOCS0000002</v>
          </cell>
        </row>
        <row r="274">
          <cell r="A274" t="str">
            <v>CMA</v>
          </cell>
          <cell r="B274" t="str">
            <v>TEMASZCZECIN20</v>
          </cell>
          <cell r="C274" t="str">
            <v>GHA</v>
          </cell>
          <cell r="D274" t="str">
            <v>TEMA</v>
          </cell>
          <cell r="E274" t="str">
            <v>SZCZECIN</v>
          </cell>
          <cell r="F274">
            <v>20</v>
          </cell>
          <cell r="G274">
            <v>1300</v>
          </cell>
          <cell r="H274">
            <v>200</v>
          </cell>
          <cell r="I274" t="str">
            <v>EUR</v>
          </cell>
          <cell r="J274">
            <v>19</v>
          </cell>
          <cell r="K274">
            <v>1519</v>
          </cell>
          <cell r="L274"/>
          <cell r="M274">
            <v>45747</v>
          </cell>
          <cell r="N274">
            <v>1</v>
          </cell>
          <cell r="O274"/>
          <cell r="P274"/>
          <cell r="Q274" t="str">
            <v>QCOCS0000002</v>
          </cell>
        </row>
        <row r="275">
          <cell r="A275" t="str">
            <v>CMA</v>
          </cell>
          <cell r="B275" t="str">
            <v>TEMASZCZECIN40</v>
          </cell>
          <cell r="C275" t="str">
            <v>GHA</v>
          </cell>
          <cell r="D275" t="str">
            <v>TEMA</v>
          </cell>
          <cell r="E275" t="str">
            <v>SZCZECIN</v>
          </cell>
          <cell r="F275">
            <v>40</v>
          </cell>
          <cell r="G275">
            <v>2550</v>
          </cell>
          <cell r="H275">
            <v>400</v>
          </cell>
          <cell r="I275" t="str">
            <v>EUR</v>
          </cell>
          <cell r="J275">
            <v>38</v>
          </cell>
          <cell r="K275">
            <v>2988</v>
          </cell>
          <cell r="L275"/>
          <cell r="M275">
            <v>45747</v>
          </cell>
          <cell r="N275">
            <v>1</v>
          </cell>
          <cell r="O275"/>
          <cell r="P275"/>
          <cell r="Q275" t="str">
            <v>QCOCS0000002</v>
          </cell>
        </row>
        <row r="276">
          <cell r="A276" t="str">
            <v>CMA</v>
          </cell>
          <cell r="B276" t="str">
            <v>TEMAWELLINGTON40</v>
          </cell>
          <cell r="C276" t="str">
            <v>GHA</v>
          </cell>
          <cell r="D276" t="str">
            <v>TEMA</v>
          </cell>
          <cell r="E276" t="str">
            <v>WELLINGTON</v>
          </cell>
          <cell r="F276">
            <v>40</v>
          </cell>
          <cell r="G276">
            <v>1400</v>
          </cell>
          <cell r="H276">
            <v>500</v>
          </cell>
          <cell r="I276" t="str">
            <v>USD</v>
          </cell>
          <cell r="J276">
            <v>0</v>
          </cell>
          <cell r="K276">
            <v>1900</v>
          </cell>
          <cell r="L276"/>
          <cell r="M276">
            <v>45747</v>
          </cell>
          <cell r="N276">
            <v>1</v>
          </cell>
          <cell r="O276"/>
          <cell r="P276"/>
          <cell r="Q276" t="str">
            <v>QCOCS0000002</v>
          </cell>
        </row>
        <row r="277">
          <cell r="A277" t="str">
            <v>HAPAG</v>
          </cell>
          <cell r="B277" t="str">
            <v>CARTAGENAANTWERP20</v>
          </cell>
          <cell r="C277" t="str">
            <v>COL</v>
          </cell>
          <cell r="D277" t="str">
            <v>CARTAGENA</v>
          </cell>
          <cell r="E277" t="str">
            <v>ANTWERP</v>
          </cell>
          <cell r="F277">
            <v>20</v>
          </cell>
          <cell r="G277">
            <v>65</v>
          </cell>
          <cell r="H277" t="str">
            <v>not included</v>
          </cell>
          <cell r="I277" t="str">
            <v>USD</v>
          </cell>
          <cell r="J277">
            <v>335</v>
          </cell>
          <cell r="K277">
            <v>400</v>
          </cell>
          <cell r="L277"/>
          <cell r="M277">
            <v>45930</v>
          </cell>
          <cell r="N277">
            <v>0</v>
          </cell>
          <cell r="O277"/>
          <cell r="P277"/>
          <cell r="Q277" t="str">
            <v>84398863 / MRCOCOAS004</v>
          </cell>
        </row>
        <row r="278">
          <cell r="A278" t="str">
            <v>HAPAG</v>
          </cell>
          <cell r="B278" t="str">
            <v>CARTAGENAANTWERP40</v>
          </cell>
          <cell r="C278" t="str">
            <v>COL</v>
          </cell>
          <cell r="D278" t="str">
            <v>CARTAGENA</v>
          </cell>
          <cell r="E278" t="str">
            <v>ANTWERP</v>
          </cell>
          <cell r="F278">
            <v>40</v>
          </cell>
          <cell r="G278">
            <v>265</v>
          </cell>
          <cell r="H278" t="str">
            <v>not included</v>
          </cell>
          <cell r="I278" t="str">
            <v>USD</v>
          </cell>
          <cell r="J278">
            <v>670</v>
          </cell>
          <cell r="K278">
            <v>935</v>
          </cell>
          <cell r="L278"/>
          <cell r="M278">
            <v>45930</v>
          </cell>
          <cell r="N278">
            <v>0</v>
          </cell>
          <cell r="O278"/>
          <cell r="P278"/>
          <cell r="Q278" t="str">
            <v>84398863 / MRCOCOAS004</v>
          </cell>
        </row>
        <row r="279">
          <cell r="A279" t="str">
            <v>HAPAG</v>
          </cell>
          <cell r="B279" t="str">
            <v>CARTAGENAAMSTERDAM20</v>
          </cell>
          <cell r="C279" t="str">
            <v>COL</v>
          </cell>
          <cell r="D279" t="str">
            <v>CARTAGENA</v>
          </cell>
          <cell r="E279" t="str">
            <v>AMSTERDAM</v>
          </cell>
          <cell r="F279">
            <v>20</v>
          </cell>
          <cell r="G279">
            <v>280</v>
          </cell>
          <cell r="H279" t="str">
            <v>not included</v>
          </cell>
          <cell r="I279" t="str">
            <v>USD</v>
          </cell>
          <cell r="J279">
            <v>335</v>
          </cell>
          <cell r="K279">
            <v>615</v>
          </cell>
          <cell r="L279"/>
          <cell r="M279">
            <v>45930</v>
          </cell>
          <cell r="N279">
            <v>0</v>
          </cell>
          <cell r="O279"/>
          <cell r="P279"/>
          <cell r="Q279" t="str">
            <v>84398863 / MRCOCOAS004</v>
          </cell>
        </row>
        <row r="280">
          <cell r="A280" t="str">
            <v>HAPAG</v>
          </cell>
          <cell r="B280" t="str">
            <v>CARTAGENAAMSTERDAM40</v>
          </cell>
          <cell r="C280" t="str">
            <v>COL</v>
          </cell>
          <cell r="D280" t="str">
            <v>CARTAGENA</v>
          </cell>
          <cell r="E280" t="str">
            <v>AMSTERDAM</v>
          </cell>
          <cell r="F280">
            <v>40</v>
          </cell>
          <cell r="G280">
            <v>490</v>
          </cell>
          <cell r="H280" t="str">
            <v>not included</v>
          </cell>
          <cell r="I280" t="str">
            <v>USD</v>
          </cell>
          <cell r="J280">
            <v>670</v>
          </cell>
          <cell r="K280">
            <v>1160</v>
          </cell>
          <cell r="L280"/>
          <cell r="M280">
            <v>45930</v>
          </cell>
          <cell r="N280">
            <v>0</v>
          </cell>
          <cell r="O280"/>
          <cell r="P280"/>
          <cell r="Q280" t="str">
            <v>84398863 / MRCOCOAS004</v>
          </cell>
        </row>
        <row r="281">
          <cell r="A281" t="str">
            <v>HAPAG</v>
          </cell>
          <cell r="B281" t="str">
            <v>CARTAGENAROTTERDAM20</v>
          </cell>
          <cell r="C281" t="str">
            <v>COL</v>
          </cell>
          <cell r="D281" t="str">
            <v>CARTAGENA</v>
          </cell>
          <cell r="E281" t="str">
            <v>ROTTERDAM</v>
          </cell>
          <cell r="F281">
            <v>20</v>
          </cell>
          <cell r="G281">
            <v>130</v>
          </cell>
          <cell r="H281" t="str">
            <v>not included</v>
          </cell>
          <cell r="I281" t="str">
            <v>USD</v>
          </cell>
          <cell r="J281">
            <v>335</v>
          </cell>
          <cell r="K281">
            <v>465</v>
          </cell>
          <cell r="L281"/>
          <cell r="M281">
            <v>45930</v>
          </cell>
          <cell r="N281">
            <v>0</v>
          </cell>
          <cell r="O281"/>
          <cell r="P281"/>
          <cell r="Q281" t="str">
            <v>84398863 / MRCOCOAS004</v>
          </cell>
        </row>
        <row r="282">
          <cell r="A282" t="str">
            <v>HAPAG</v>
          </cell>
          <cell r="B282" t="str">
            <v>CARTAGENAROTTERDAM40</v>
          </cell>
          <cell r="C282" t="str">
            <v>COL</v>
          </cell>
          <cell r="D282" t="str">
            <v>CARTAGENA</v>
          </cell>
          <cell r="E282" t="str">
            <v>ROTTERDAM</v>
          </cell>
          <cell r="F282">
            <v>40</v>
          </cell>
          <cell r="G282">
            <v>265</v>
          </cell>
          <cell r="H282" t="str">
            <v>not included</v>
          </cell>
          <cell r="I282" t="str">
            <v>USD</v>
          </cell>
          <cell r="J282">
            <v>670</v>
          </cell>
          <cell r="K282">
            <v>935</v>
          </cell>
          <cell r="L282"/>
          <cell r="M282">
            <v>45930</v>
          </cell>
          <cell r="N282">
            <v>0</v>
          </cell>
          <cell r="O282"/>
          <cell r="P282"/>
          <cell r="Q282" t="str">
            <v>84398863 / MRCOCOAS004</v>
          </cell>
        </row>
        <row r="283">
          <cell r="A283" t="str">
            <v>HAPAG</v>
          </cell>
          <cell r="B283" t="str">
            <v>CARTAGENAHAMBURG20</v>
          </cell>
          <cell r="C283" t="str">
            <v>COL</v>
          </cell>
          <cell r="D283" t="str">
            <v>CARTAGENA</v>
          </cell>
          <cell r="E283" t="str">
            <v>HAMBURG</v>
          </cell>
          <cell r="F283">
            <v>20</v>
          </cell>
          <cell r="G283">
            <v>105</v>
          </cell>
          <cell r="H283" t="str">
            <v>not included</v>
          </cell>
          <cell r="I283" t="str">
            <v>USD</v>
          </cell>
          <cell r="J283">
            <v>335</v>
          </cell>
          <cell r="K283">
            <v>440</v>
          </cell>
          <cell r="L283"/>
          <cell r="M283">
            <v>45930</v>
          </cell>
          <cell r="N283">
            <v>0</v>
          </cell>
          <cell r="O283"/>
          <cell r="P283"/>
          <cell r="Q283" t="str">
            <v>84398863 / MRCOCOAS004</v>
          </cell>
        </row>
        <row r="284">
          <cell r="A284" t="str">
            <v>HAPAG</v>
          </cell>
          <cell r="B284" t="str">
            <v>CARTAGENAHAMBURG40</v>
          </cell>
          <cell r="C284" t="str">
            <v>COL</v>
          </cell>
          <cell r="D284" t="str">
            <v>CARTAGENA</v>
          </cell>
          <cell r="E284" t="str">
            <v>HAMBURG</v>
          </cell>
          <cell r="F284">
            <v>40</v>
          </cell>
          <cell r="G284">
            <v>265</v>
          </cell>
          <cell r="H284" t="str">
            <v>not included</v>
          </cell>
          <cell r="I284" t="str">
            <v>USD</v>
          </cell>
          <cell r="J284">
            <v>670</v>
          </cell>
          <cell r="K284">
            <v>935</v>
          </cell>
          <cell r="L284"/>
          <cell r="M284">
            <v>45930</v>
          </cell>
          <cell r="N284">
            <v>0</v>
          </cell>
          <cell r="O284"/>
          <cell r="P284"/>
          <cell r="Q284" t="str">
            <v>84398863 / MRCOCOAS004</v>
          </cell>
        </row>
        <row r="285">
          <cell r="A285" t="str">
            <v>HAPAG</v>
          </cell>
          <cell r="B285" t="str">
            <v>CARTAGENATALLINN20</v>
          </cell>
          <cell r="C285" t="str">
            <v>COL</v>
          </cell>
          <cell r="D285" t="str">
            <v>CARTAGENA</v>
          </cell>
          <cell r="E285" t="str">
            <v>TALLINN</v>
          </cell>
          <cell r="F285">
            <v>20</v>
          </cell>
          <cell r="G285">
            <v>600</v>
          </cell>
          <cell r="H285" t="str">
            <v>not included</v>
          </cell>
          <cell r="I285" t="str">
            <v>USD</v>
          </cell>
          <cell r="J285">
            <v>335</v>
          </cell>
          <cell r="K285">
            <v>935</v>
          </cell>
          <cell r="L285"/>
          <cell r="M285">
            <v>45930</v>
          </cell>
          <cell r="N285">
            <v>0</v>
          </cell>
          <cell r="O285"/>
          <cell r="P285"/>
          <cell r="Q285" t="str">
            <v>84398863 / MRCOCOAS004</v>
          </cell>
        </row>
        <row r="286">
          <cell r="A286" t="str">
            <v>HAPAG</v>
          </cell>
          <cell r="B286" t="str">
            <v>CARTAGENATALLINN40</v>
          </cell>
          <cell r="C286" t="str">
            <v>COL</v>
          </cell>
          <cell r="D286" t="str">
            <v>CARTAGENA</v>
          </cell>
          <cell r="E286" t="str">
            <v>TALLINN</v>
          </cell>
          <cell r="F286">
            <v>40</v>
          </cell>
          <cell r="G286">
            <v>600</v>
          </cell>
          <cell r="H286" t="str">
            <v>not included</v>
          </cell>
          <cell r="I286" t="str">
            <v>USD</v>
          </cell>
          <cell r="J286">
            <v>670</v>
          </cell>
          <cell r="K286">
            <v>1270</v>
          </cell>
          <cell r="L286"/>
          <cell r="M286">
            <v>45930</v>
          </cell>
          <cell r="N286">
            <v>0</v>
          </cell>
          <cell r="O286"/>
          <cell r="P286"/>
          <cell r="Q286" t="str">
            <v>84398863 / MRCOCOAS004</v>
          </cell>
        </row>
        <row r="287">
          <cell r="A287" t="str">
            <v>HAPAG</v>
          </cell>
          <cell r="B287" t="str">
            <v>CARTAGENABARCELONA20</v>
          </cell>
          <cell r="C287" t="str">
            <v>COL</v>
          </cell>
          <cell r="D287" t="str">
            <v>CARTAGENA</v>
          </cell>
          <cell r="E287" t="str">
            <v>BARCELONA</v>
          </cell>
          <cell r="F287">
            <v>20</v>
          </cell>
          <cell r="G287">
            <v>855</v>
          </cell>
          <cell r="H287" t="str">
            <v>not included</v>
          </cell>
          <cell r="I287" t="str">
            <v>USD</v>
          </cell>
          <cell r="J287">
            <v>431</v>
          </cell>
          <cell r="K287">
            <v>1286</v>
          </cell>
          <cell r="L287"/>
          <cell r="M287">
            <v>45930</v>
          </cell>
          <cell r="N287">
            <v>0</v>
          </cell>
          <cell r="O287"/>
          <cell r="P287"/>
          <cell r="Q287" t="str">
            <v>84398863 / MRCOCOAS004</v>
          </cell>
        </row>
        <row r="288">
          <cell r="A288" t="str">
            <v>HAPAG</v>
          </cell>
          <cell r="B288" t="str">
            <v>CARTAGENABARCELONA40</v>
          </cell>
          <cell r="C288" t="str">
            <v>COL</v>
          </cell>
          <cell r="D288" t="str">
            <v>CARTAGENA</v>
          </cell>
          <cell r="E288" t="str">
            <v>BARCELONA</v>
          </cell>
          <cell r="F288">
            <v>40</v>
          </cell>
          <cell r="G288">
            <v>725</v>
          </cell>
          <cell r="H288" t="str">
            <v>not included</v>
          </cell>
          <cell r="I288" t="str">
            <v>USD</v>
          </cell>
          <cell r="J288">
            <v>862</v>
          </cell>
          <cell r="K288">
            <v>1587</v>
          </cell>
          <cell r="L288"/>
          <cell r="M288">
            <v>45930</v>
          </cell>
          <cell r="N288">
            <v>0</v>
          </cell>
          <cell r="O288"/>
          <cell r="P288"/>
          <cell r="Q288" t="str">
            <v>84398863 / MRCOCOAS004</v>
          </cell>
        </row>
        <row r="289">
          <cell r="A289" t="str">
            <v>HAPAG</v>
          </cell>
          <cell r="B289" t="str">
            <v>CARTAGENAVALENCIA20</v>
          </cell>
          <cell r="C289" t="str">
            <v>COL</v>
          </cell>
          <cell r="D289" t="str">
            <v>CARTAGENA</v>
          </cell>
          <cell r="E289" t="str">
            <v>VALENCIA</v>
          </cell>
          <cell r="F289">
            <v>20</v>
          </cell>
          <cell r="G289">
            <v>870</v>
          </cell>
          <cell r="H289" t="str">
            <v>not included</v>
          </cell>
          <cell r="I289" t="str">
            <v>USD</v>
          </cell>
          <cell r="J289">
            <v>431</v>
          </cell>
          <cell r="K289">
            <v>1301</v>
          </cell>
          <cell r="L289"/>
          <cell r="M289">
            <v>45930</v>
          </cell>
          <cell r="N289">
            <v>0</v>
          </cell>
          <cell r="O289"/>
          <cell r="P289"/>
          <cell r="Q289" t="str">
            <v>84398863 / MRCOCOAS004</v>
          </cell>
        </row>
        <row r="290">
          <cell r="A290" t="str">
            <v>HAPAG</v>
          </cell>
          <cell r="B290" t="str">
            <v>CARTAGENAVALENCIA40</v>
          </cell>
          <cell r="C290" t="str">
            <v>COL</v>
          </cell>
          <cell r="D290" t="str">
            <v>CARTAGENA</v>
          </cell>
          <cell r="E290" t="str">
            <v>VALENCIA</v>
          </cell>
          <cell r="F290">
            <v>40</v>
          </cell>
          <cell r="G290">
            <v>725</v>
          </cell>
          <cell r="H290" t="str">
            <v>not included</v>
          </cell>
          <cell r="I290" t="str">
            <v>USD</v>
          </cell>
          <cell r="J290">
            <v>862</v>
          </cell>
          <cell r="K290">
            <v>1587</v>
          </cell>
          <cell r="L290"/>
          <cell r="M290">
            <v>45930</v>
          </cell>
          <cell r="N290">
            <v>0</v>
          </cell>
          <cell r="O290"/>
          <cell r="P290"/>
          <cell r="Q290" t="str">
            <v>84398863 / MRCOCOAS004</v>
          </cell>
        </row>
        <row r="291">
          <cell r="A291" t="str">
            <v>HAPAG</v>
          </cell>
          <cell r="B291" t="str">
            <v>CARTAGENAGENOA20</v>
          </cell>
          <cell r="C291" t="str">
            <v>COL</v>
          </cell>
          <cell r="D291" t="str">
            <v>CARTAGENA</v>
          </cell>
          <cell r="E291" t="str">
            <v>GENOA</v>
          </cell>
          <cell r="F291">
            <v>20</v>
          </cell>
          <cell r="G291">
            <v>870</v>
          </cell>
          <cell r="H291" t="str">
            <v>not included</v>
          </cell>
          <cell r="I291" t="str">
            <v>USD</v>
          </cell>
          <cell r="J291">
            <v>431</v>
          </cell>
          <cell r="K291">
            <v>1301</v>
          </cell>
          <cell r="L291"/>
          <cell r="M291">
            <v>45930</v>
          </cell>
          <cell r="N291">
            <v>0</v>
          </cell>
          <cell r="O291"/>
          <cell r="P291"/>
          <cell r="Q291" t="str">
            <v>84398863 / MRCOCOAS004</v>
          </cell>
        </row>
        <row r="292">
          <cell r="A292" t="str">
            <v>HAPAG</v>
          </cell>
          <cell r="B292" t="str">
            <v>CARTAGENAGENOA40</v>
          </cell>
          <cell r="C292" t="str">
            <v>COL</v>
          </cell>
          <cell r="D292" t="str">
            <v>CARTAGENA</v>
          </cell>
          <cell r="E292" t="str">
            <v>GENOA</v>
          </cell>
          <cell r="F292">
            <v>40</v>
          </cell>
          <cell r="G292">
            <v>725</v>
          </cell>
          <cell r="H292" t="str">
            <v>not included</v>
          </cell>
          <cell r="I292" t="str">
            <v>USD</v>
          </cell>
          <cell r="J292">
            <v>862</v>
          </cell>
          <cell r="K292">
            <v>1587</v>
          </cell>
          <cell r="L292"/>
          <cell r="M292">
            <v>45930</v>
          </cell>
          <cell r="N292">
            <v>0</v>
          </cell>
          <cell r="O292"/>
          <cell r="P292"/>
          <cell r="Q292" t="str">
            <v>84398863 / MRCOCOAS004</v>
          </cell>
        </row>
        <row r="293">
          <cell r="A293" t="str">
            <v>HAPAG</v>
          </cell>
          <cell r="B293" t="str">
            <v>CARTAGENAISTANBUL20</v>
          </cell>
          <cell r="C293" t="str">
            <v>COL</v>
          </cell>
          <cell r="D293" t="str">
            <v>CARTAGENA</v>
          </cell>
          <cell r="E293" t="str">
            <v>ISTANBUL</v>
          </cell>
          <cell r="F293">
            <v>20</v>
          </cell>
          <cell r="G293">
            <v>1120</v>
          </cell>
          <cell r="H293" t="str">
            <v>not included</v>
          </cell>
          <cell r="I293" t="str">
            <v>USD</v>
          </cell>
          <cell r="J293">
            <v>403</v>
          </cell>
          <cell r="K293">
            <v>1523</v>
          </cell>
          <cell r="L293"/>
          <cell r="M293">
            <v>45930</v>
          </cell>
          <cell r="N293">
            <v>0</v>
          </cell>
          <cell r="O293"/>
          <cell r="P293"/>
          <cell r="Q293" t="str">
            <v>84398863 / MRCOCOAS004</v>
          </cell>
        </row>
        <row r="294">
          <cell r="A294" t="str">
            <v>HAPAG</v>
          </cell>
          <cell r="B294" t="str">
            <v>CARTAGENAISTANBUL40</v>
          </cell>
          <cell r="C294" t="str">
            <v>COL</v>
          </cell>
          <cell r="D294" t="str">
            <v>CARTAGENA</v>
          </cell>
          <cell r="E294" t="str">
            <v>ISTANBUL</v>
          </cell>
          <cell r="F294">
            <v>40</v>
          </cell>
          <cell r="G294">
            <v>975</v>
          </cell>
          <cell r="H294" t="str">
            <v>not included</v>
          </cell>
          <cell r="I294" t="str">
            <v>USD</v>
          </cell>
          <cell r="J294">
            <v>806</v>
          </cell>
          <cell r="K294">
            <v>1781</v>
          </cell>
          <cell r="L294"/>
          <cell r="M294">
            <v>45930</v>
          </cell>
          <cell r="N294">
            <v>0</v>
          </cell>
          <cell r="O294"/>
          <cell r="P294"/>
          <cell r="Q294" t="str">
            <v>84398863 / MRCOCOAS004</v>
          </cell>
        </row>
        <row r="295">
          <cell r="A295" t="str">
            <v>HAPAG</v>
          </cell>
          <cell r="B295" t="str">
            <v>GUAYAQUILANTWERP20</v>
          </cell>
          <cell r="C295" t="str">
            <v>ECU</v>
          </cell>
          <cell r="D295" t="str">
            <v>GUAYAQUIL</v>
          </cell>
          <cell r="E295" t="str">
            <v>ANTWERP</v>
          </cell>
          <cell r="F295">
            <v>20</v>
          </cell>
          <cell r="G295">
            <v>971</v>
          </cell>
          <cell r="H295" t="str">
            <v>not included</v>
          </cell>
          <cell r="I295" t="str">
            <v>USD</v>
          </cell>
          <cell r="J295">
            <v>258</v>
          </cell>
          <cell r="K295">
            <v>1229</v>
          </cell>
          <cell r="L295"/>
          <cell r="M295">
            <v>45930</v>
          </cell>
          <cell r="N295">
            <v>0</v>
          </cell>
          <cell r="O295"/>
          <cell r="P295"/>
          <cell r="Q295" t="str">
            <v>84398863 / MRCOCOAS004</v>
          </cell>
        </row>
        <row r="296">
          <cell r="A296" t="str">
            <v>HAPAG</v>
          </cell>
          <cell r="B296" t="str">
            <v>GUAYAQUILANTWERP40</v>
          </cell>
          <cell r="C296" t="str">
            <v>ECU</v>
          </cell>
          <cell r="D296" t="str">
            <v>GUAYAQUIL</v>
          </cell>
          <cell r="E296" t="str">
            <v>ANTWERP</v>
          </cell>
          <cell r="F296">
            <v>40</v>
          </cell>
          <cell r="G296">
            <v>675</v>
          </cell>
          <cell r="H296" t="str">
            <v>not included</v>
          </cell>
          <cell r="I296" t="str">
            <v>USD</v>
          </cell>
          <cell r="J296">
            <v>516</v>
          </cell>
          <cell r="K296">
            <v>1191</v>
          </cell>
          <cell r="L296"/>
          <cell r="M296">
            <v>45930</v>
          </cell>
          <cell r="N296">
            <v>0</v>
          </cell>
          <cell r="O296"/>
          <cell r="P296"/>
          <cell r="Q296" t="str">
            <v>84398863 / MRCOCOAS004</v>
          </cell>
        </row>
        <row r="297">
          <cell r="A297" t="str">
            <v>HAPAG</v>
          </cell>
          <cell r="B297" t="str">
            <v>GUAYAQUILAMSTERDAM20</v>
          </cell>
          <cell r="C297" t="str">
            <v>ECU</v>
          </cell>
          <cell r="D297" t="str">
            <v>GUAYAQUIL</v>
          </cell>
          <cell r="E297" t="str">
            <v>AMSTERDAM</v>
          </cell>
          <cell r="F297">
            <v>20</v>
          </cell>
          <cell r="G297">
            <v>1195</v>
          </cell>
          <cell r="H297" t="str">
            <v>not included</v>
          </cell>
          <cell r="I297" t="str">
            <v>USD</v>
          </cell>
          <cell r="J297">
            <v>258</v>
          </cell>
          <cell r="K297">
            <v>1453</v>
          </cell>
          <cell r="L297"/>
          <cell r="M297">
            <v>45930</v>
          </cell>
          <cell r="N297">
            <v>0</v>
          </cell>
          <cell r="O297"/>
          <cell r="P297"/>
          <cell r="Q297" t="str">
            <v>84398863 / MRCOCOAS004</v>
          </cell>
        </row>
        <row r="298">
          <cell r="A298" t="str">
            <v>HAPAG</v>
          </cell>
          <cell r="B298" t="str">
            <v>GUAYAQUILAMSTERDAM40</v>
          </cell>
          <cell r="C298" t="str">
            <v>ECU</v>
          </cell>
          <cell r="D298" t="str">
            <v>GUAYAQUIL</v>
          </cell>
          <cell r="E298" t="str">
            <v>AMSTERDAM</v>
          </cell>
          <cell r="F298">
            <v>40</v>
          </cell>
          <cell r="G298">
            <v>945</v>
          </cell>
          <cell r="H298" t="str">
            <v>not included</v>
          </cell>
          <cell r="I298" t="str">
            <v>USD</v>
          </cell>
          <cell r="J298">
            <v>516</v>
          </cell>
          <cell r="K298">
            <v>1461</v>
          </cell>
          <cell r="L298"/>
          <cell r="M298">
            <v>45930</v>
          </cell>
          <cell r="N298">
            <v>0</v>
          </cell>
          <cell r="O298"/>
          <cell r="P298"/>
          <cell r="Q298" t="str">
            <v>84398863 / MRCOCOAS004</v>
          </cell>
        </row>
        <row r="299">
          <cell r="A299" t="str">
            <v>HAPAG</v>
          </cell>
          <cell r="B299" t="str">
            <v>GUAYAQUILROTTERDAM20</v>
          </cell>
          <cell r="C299" t="str">
            <v>ECU</v>
          </cell>
          <cell r="D299" t="str">
            <v>GUAYAQUIL</v>
          </cell>
          <cell r="E299" t="str">
            <v>ROTTERDAM</v>
          </cell>
          <cell r="F299">
            <v>20</v>
          </cell>
          <cell r="G299">
            <v>971</v>
          </cell>
          <cell r="H299" t="str">
            <v>not included</v>
          </cell>
          <cell r="I299" t="str">
            <v>USD</v>
          </cell>
          <cell r="J299">
            <v>258</v>
          </cell>
          <cell r="K299">
            <v>1229</v>
          </cell>
          <cell r="L299"/>
          <cell r="M299">
            <v>45930</v>
          </cell>
          <cell r="N299">
            <v>0</v>
          </cell>
          <cell r="O299"/>
          <cell r="P299"/>
          <cell r="Q299" t="str">
            <v>84398863 / MRCOCOAS004</v>
          </cell>
        </row>
        <row r="300">
          <cell r="A300" t="str">
            <v>HAPAG</v>
          </cell>
          <cell r="B300" t="str">
            <v>GUAYAQUILROTTERDAM40</v>
          </cell>
          <cell r="C300" t="str">
            <v>ECU</v>
          </cell>
          <cell r="D300" t="str">
            <v>GUAYAQUIL</v>
          </cell>
          <cell r="E300" t="str">
            <v>ROTTERDAM</v>
          </cell>
          <cell r="F300">
            <v>40</v>
          </cell>
          <cell r="G300">
            <v>675</v>
          </cell>
          <cell r="H300" t="str">
            <v>not included</v>
          </cell>
          <cell r="I300" t="str">
            <v>USD</v>
          </cell>
          <cell r="J300">
            <v>516</v>
          </cell>
          <cell r="K300">
            <v>1191</v>
          </cell>
          <cell r="L300"/>
          <cell r="M300">
            <v>45930</v>
          </cell>
          <cell r="N300">
            <v>0</v>
          </cell>
          <cell r="O300"/>
          <cell r="P300"/>
          <cell r="Q300" t="str">
            <v>84398863 / MRCOCOAS004</v>
          </cell>
        </row>
        <row r="301">
          <cell r="A301" t="str">
            <v>HAPAG</v>
          </cell>
          <cell r="B301" t="str">
            <v>GUAYAQUILHAMBURG20</v>
          </cell>
          <cell r="C301" t="str">
            <v>ECU</v>
          </cell>
          <cell r="D301" t="str">
            <v>GUAYAQUIL</v>
          </cell>
          <cell r="E301" t="str">
            <v>HAMBURG</v>
          </cell>
          <cell r="F301">
            <v>20</v>
          </cell>
          <cell r="G301">
            <v>971</v>
          </cell>
          <cell r="H301" t="str">
            <v>not included</v>
          </cell>
          <cell r="I301" t="str">
            <v>USD</v>
          </cell>
          <cell r="J301">
            <v>258</v>
          </cell>
          <cell r="K301">
            <v>1229</v>
          </cell>
          <cell r="L301"/>
          <cell r="M301">
            <v>45930</v>
          </cell>
          <cell r="N301">
            <v>0</v>
          </cell>
          <cell r="O301"/>
          <cell r="P301"/>
          <cell r="Q301" t="str">
            <v>84398863 / MRCOCOAS004</v>
          </cell>
        </row>
        <row r="302">
          <cell r="A302" t="str">
            <v>HAPAG</v>
          </cell>
          <cell r="B302" t="str">
            <v>GUAYAQUILHAMBURG40</v>
          </cell>
          <cell r="C302" t="str">
            <v>ECU</v>
          </cell>
          <cell r="D302" t="str">
            <v>GUAYAQUIL</v>
          </cell>
          <cell r="E302" t="str">
            <v>HAMBURG</v>
          </cell>
          <cell r="F302">
            <v>40</v>
          </cell>
          <cell r="G302">
            <v>675</v>
          </cell>
          <cell r="H302" t="str">
            <v>not included</v>
          </cell>
          <cell r="I302" t="str">
            <v>USD</v>
          </cell>
          <cell r="J302">
            <v>516</v>
          </cell>
          <cell r="K302">
            <v>1191</v>
          </cell>
          <cell r="L302"/>
          <cell r="M302">
            <v>45930</v>
          </cell>
          <cell r="N302">
            <v>0</v>
          </cell>
          <cell r="O302"/>
          <cell r="P302"/>
          <cell r="Q302" t="str">
            <v>84398863 / MRCOCOAS004</v>
          </cell>
        </row>
        <row r="303">
          <cell r="A303" t="str">
            <v>HAPAG</v>
          </cell>
          <cell r="B303" t="str">
            <v>GUAYAQUILTALLINN20</v>
          </cell>
          <cell r="C303" t="str">
            <v>ECU</v>
          </cell>
          <cell r="D303" t="str">
            <v>GUAYAQUIL</v>
          </cell>
          <cell r="E303" t="str">
            <v>TALLINN</v>
          </cell>
          <cell r="F303">
            <v>20</v>
          </cell>
          <cell r="G303">
            <v>1161</v>
          </cell>
          <cell r="H303" t="str">
            <v>not included</v>
          </cell>
          <cell r="I303" t="str">
            <v>USD</v>
          </cell>
          <cell r="J303">
            <v>258</v>
          </cell>
          <cell r="K303">
            <v>1419</v>
          </cell>
          <cell r="L303"/>
          <cell r="M303">
            <v>45930</v>
          </cell>
          <cell r="N303">
            <v>0</v>
          </cell>
          <cell r="O303"/>
          <cell r="P303"/>
          <cell r="Q303" t="str">
            <v>84398863 / MRCOCOAS004</v>
          </cell>
        </row>
        <row r="304">
          <cell r="A304" t="str">
            <v>HAPAG</v>
          </cell>
          <cell r="B304" t="str">
            <v>GUAYAQUILTALLINN40</v>
          </cell>
          <cell r="C304" t="str">
            <v>ECU</v>
          </cell>
          <cell r="D304" t="str">
            <v>GUAYAQUIL</v>
          </cell>
          <cell r="E304" t="str">
            <v>TALLINN</v>
          </cell>
          <cell r="F304">
            <v>40</v>
          </cell>
          <cell r="G304">
            <v>634</v>
          </cell>
          <cell r="H304" t="str">
            <v>not included</v>
          </cell>
          <cell r="I304" t="str">
            <v>USD</v>
          </cell>
          <cell r="J304">
            <v>516</v>
          </cell>
          <cell r="K304">
            <v>1150</v>
          </cell>
          <cell r="L304"/>
          <cell r="M304">
            <v>45930</v>
          </cell>
          <cell r="N304">
            <v>0</v>
          </cell>
          <cell r="O304"/>
          <cell r="P304"/>
          <cell r="Q304" t="str">
            <v>84398863 / MRCOCOAS004</v>
          </cell>
        </row>
        <row r="305">
          <cell r="A305" t="str">
            <v>HAPAG</v>
          </cell>
          <cell r="B305" t="str">
            <v>GUAYAQUILBARCELONA20</v>
          </cell>
          <cell r="C305" t="str">
            <v>ECU</v>
          </cell>
          <cell r="D305" t="str">
            <v>GUAYAQUIL</v>
          </cell>
          <cell r="E305" t="str">
            <v>BARCELONA</v>
          </cell>
          <cell r="F305">
            <v>20</v>
          </cell>
          <cell r="G305">
            <v>-59</v>
          </cell>
          <cell r="H305" t="str">
            <v>not included</v>
          </cell>
          <cell r="I305" t="str">
            <v>USD</v>
          </cell>
          <cell r="J305">
            <v>581</v>
          </cell>
          <cell r="K305">
            <v>522</v>
          </cell>
          <cell r="L305"/>
          <cell r="M305">
            <v>45930</v>
          </cell>
          <cell r="N305">
            <v>0</v>
          </cell>
          <cell r="O305"/>
          <cell r="P305"/>
          <cell r="Q305" t="str">
            <v>84398863 / MRCOCOAS004</v>
          </cell>
        </row>
        <row r="306">
          <cell r="A306" t="str">
            <v>HAPAG</v>
          </cell>
          <cell r="B306" t="str">
            <v>GUAYAQUILBARCELONA40</v>
          </cell>
          <cell r="C306" t="str">
            <v>ECU</v>
          </cell>
          <cell r="D306" t="str">
            <v>GUAYAQUIL</v>
          </cell>
          <cell r="E306" t="str">
            <v>BARCELONA</v>
          </cell>
          <cell r="F306">
            <v>40</v>
          </cell>
          <cell r="G306">
            <v>-218</v>
          </cell>
          <cell r="H306" t="str">
            <v>not included</v>
          </cell>
          <cell r="I306" t="str">
            <v>USD</v>
          </cell>
          <cell r="J306">
            <v>1162</v>
          </cell>
          <cell r="K306">
            <v>944</v>
          </cell>
          <cell r="L306"/>
          <cell r="M306">
            <v>45930</v>
          </cell>
          <cell r="N306">
            <v>0</v>
          </cell>
          <cell r="O306"/>
          <cell r="P306"/>
          <cell r="Q306" t="str">
            <v>84398863 / MRCOCOAS004</v>
          </cell>
        </row>
        <row r="307">
          <cell r="A307" t="str">
            <v>HAPAG</v>
          </cell>
          <cell r="B307" t="str">
            <v>GUAYAQUILVALENCIA20</v>
          </cell>
          <cell r="C307" t="str">
            <v>ECU</v>
          </cell>
          <cell r="D307" t="str">
            <v>GUAYAQUIL</v>
          </cell>
          <cell r="E307" t="str">
            <v>VALENCIA</v>
          </cell>
          <cell r="F307">
            <v>20</v>
          </cell>
          <cell r="G307">
            <v>-59</v>
          </cell>
          <cell r="H307" t="str">
            <v>not included</v>
          </cell>
          <cell r="I307" t="str">
            <v>USD</v>
          </cell>
          <cell r="J307">
            <v>581</v>
          </cell>
          <cell r="K307">
            <v>522</v>
          </cell>
          <cell r="L307"/>
          <cell r="M307">
            <v>45930</v>
          </cell>
          <cell r="N307">
            <v>0</v>
          </cell>
          <cell r="O307"/>
          <cell r="P307"/>
          <cell r="Q307" t="str">
            <v>84398863 / MRCOCOAS004</v>
          </cell>
        </row>
        <row r="308">
          <cell r="A308" t="str">
            <v>HAPAG</v>
          </cell>
          <cell r="B308" t="str">
            <v>GUAYAQUILVALENCIA40</v>
          </cell>
          <cell r="C308" t="str">
            <v>ECU</v>
          </cell>
          <cell r="D308" t="str">
            <v>GUAYAQUIL</v>
          </cell>
          <cell r="E308" t="str">
            <v>VALENCIA</v>
          </cell>
          <cell r="F308">
            <v>40</v>
          </cell>
          <cell r="G308">
            <v>-218</v>
          </cell>
          <cell r="H308" t="str">
            <v>not included</v>
          </cell>
          <cell r="I308" t="str">
            <v>USD</v>
          </cell>
          <cell r="J308">
            <v>1162</v>
          </cell>
          <cell r="K308">
            <v>944</v>
          </cell>
          <cell r="L308"/>
          <cell r="M308">
            <v>45930</v>
          </cell>
          <cell r="N308">
            <v>0</v>
          </cell>
          <cell r="O308"/>
          <cell r="P308"/>
          <cell r="Q308" t="str">
            <v>84398863 / MRCOCOAS004</v>
          </cell>
        </row>
        <row r="309">
          <cell r="A309" t="str">
            <v>HAPAG</v>
          </cell>
          <cell r="B309" t="str">
            <v>GUAYAQUILGENOA20</v>
          </cell>
          <cell r="C309" t="str">
            <v>ECU</v>
          </cell>
          <cell r="D309" t="str">
            <v>GUAYAQUIL</v>
          </cell>
          <cell r="E309" t="str">
            <v>GENOA</v>
          </cell>
          <cell r="F309">
            <v>20</v>
          </cell>
          <cell r="G309">
            <v>-59</v>
          </cell>
          <cell r="H309" t="str">
            <v>not included</v>
          </cell>
          <cell r="I309" t="str">
            <v>USD</v>
          </cell>
          <cell r="J309">
            <v>581</v>
          </cell>
          <cell r="K309">
            <v>522</v>
          </cell>
          <cell r="L309"/>
          <cell r="M309">
            <v>45930</v>
          </cell>
          <cell r="N309">
            <v>0</v>
          </cell>
          <cell r="O309"/>
          <cell r="P309"/>
          <cell r="Q309" t="str">
            <v>84398863 / MRCOCOAS004</v>
          </cell>
        </row>
        <row r="310">
          <cell r="A310" t="str">
            <v>HAPAG</v>
          </cell>
          <cell r="B310" t="str">
            <v>GUAYAQUILGENOA40</v>
          </cell>
          <cell r="C310" t="str">
            <v>ECU</v>
          </cell>
          <cell r="D310" t="str">
            <v>GUAYAQUIL</v>
          </cell>
          <cell r="E310" t="str">
            <v>GENOA</v>
          </cell>
          <cell r="F310">
            <v>40</v>
          </cell>
          <cell r="G310">
            <v>-218</v>
          </cell>
          <cell r="H310" t="str">
            <v>not included</v>
          </cell>
          <cell r="I310" t="str">
            <v>USD</v>
          </cell>
          <cell r="J310">
            <v>1162</v>
          </cell>
          <cell r="K310">
            <v>944</v>
          </cell>
          <cell r="L310"/>
          <cell r="M310">
            <v>45930</v>
          </cell>
          <cell r="N310">
            <v>0</v>
          </cell>
          <cell r="O310"/>
          <cell r="P310"/>
          <cell r="Q310" t="str">
            <v>84398863 / MRCOCOAS004</v>
          </cell>
        </row>
        <row r="311">
          <cell r="A311" t="str">
            <v>HAPAG</v>
          </cell>
          <cell r="B311" t="str">
            <v>GUAYAQUILISTANBUL20</v>
          </cell>
          <cell r="C311" t="str">
            <v>ECU</v>
          </cell>
          <cell r="D311" t="str">
            <v>GUAYAQUIL</v>
          </cell>
          <cell r="E311" t="str">
            <v>ISTANBUL</v>
          </cell>
          <cell r="F311">
            <v>20</v>
          </cell>
          <cell r="G311">
            <v>-59</v>
          </cell>
          <cell r="H311" t="str">
            <v>not included</v>
          </cell>
          <cell r="I311" t="str">
            <v>USD</v>
          </cell>
          <cell r="J311">
            <v>543</v>
          </cell>
          <cell r="K311">
            <v>484</v>
          </cell>
          <cell r="L311"/>
          <cell r="M311">
            <v>45930</v>
          </cell>
          <cell r="N311">
            <v>0</v>
          </cell>
          <cell r="O311"/>
          <cell r="P311"/>
          <cell r="Q311" t="str">
            <v>84398863 / MRCOCOAS004</v>
          </cell>
        </row>
        <row r="312">
          <cell r="A312" t="str">
            <v>HAPAG</v>
          </cell>
          <cell r="B312" t="str">
            <v>GUAYAQUILISTANBUL40</v>
          </cell>
          <cell r="C312" t="str">
            <v>ECU</v>
          </cell>
          <cell r="D312" t="str">
            <v>GUAYAQUIL</v>
          </cell>
          <cell r="E312" t="str">
            <v>ISTANBUL</v>
          </cell>
          <cell r="F312">
            <v>40</v>
          </cell>
          <cell r="G312">
            <v>-218</v>
          </cell>
          <cell r="H312" t="str">
            <v>not included</v>
          </cell>
          <cell r="I312" t="str">
            <v>USD</v>
          </cell>
          <cell r="J312">
            <v>1086</v>
          </cell>
          <cell r="K312">
            <v>868</v>
          </cell>
          <cell r="L312"/>
          <cell r="M312">
            <v>45930</v>
          </cell>
          <cell r="N312">
            <v>0</v>
          </cell>
          <cell r="O312"/>
          <cell r="P312"/>
          <cell r="Q312" t="str">
            <v>84398863 / MRCOCOAS004</v>
          </cell>
        </row>
        <row r="313">
          <cell r="A313" t="str">
            <v>HAPAG</v>
          </cell>
          <cell r="B313" t="str">
            <v>POSORJAANTWERP20</v>
          </cell>
          <cell r="C313" t="str">
            <v>ECU</v>
          </cell>
          <cell r="D313" t="str">
            <v>POSORJA</v>
          </cell>
          <cell r="E313" t="str">
            <v>ANTWERP</v>
          </cell>
          <cell r="F313">
            <v>20</v>
          </cell>
          <cell r="G313">
            <v>363</v>
          </cell>
          <cell r="H313" t="str">
            <v>not included</v>
          </cell>
          <cell r="I313" t="str">
            <v>USD</v>
          </cell>
          <cell r="J313">
            <v>258</v>
          </cell>
          <cell r="K313">
            <v>621</v>
          </cell>
          <cell r="L313"/>
          <cell r="M313">
            <v>45930</v>
          </cell>
          <cell r="N313">
            <v>0</v>
          </cell>
          <cell r="O313"/>
          <cell r="P313"/>
          <cell r="Q313" t="str">
            <v>84398863 / MRCOCOAS004</v>
          </cell>
        </row>
        <row r="314">
          <cell r="A314" t="str">
            <v>HAPAG</v>
          </cell>
          <cell r="B314" t="str">
            <v>POSORJAANTWERP40</v>
          </cell>
          <cell r="C314" t="str">
            <v>ECU</v>
          </cell>
          <cell r="D314" t="str">
            <v>POSORJA</v>
          </cell>
          <cell r="E314" t="str">
            <v>ANTWERP</v>
          </cell>
          <cell r="F314">
            <v>40</v>
          </cell>
          <cell r="G314">
            <v>493</v>
          </cell>
          <cell r="H314" t="str">
            <v>not included</v>
          </cell>
          <cell r="I314" t="str">
            <v>USD</v>
          </cell>
          <cell r="J314">
            <v>516</v>
          </cell>
          <cell r="K314">
            <v>1009</v>
          </cell>
          <cell r="L314"/>
          <cell r="M314">
            <v>45930</v>
          </cell>
          <cell r="N314">
            <v>0</v>
          </cell>
          <cell r="O314"/>
          <cell r="P314"/>
          <cell r="Q314" t="str">
            <v>84398863 / MRCOCOAS004</v>
          </cell>
        </row>
        <row r="315">
          <cell r="A315" t="str">
            <v>HAPAG</v>
          </cell>
          <cell r="B315" t="str">
            <v>POSORJAAMSTERDAM20</v>
          </cell>
          <cell r="C315" t="str">
            <v>ECU</v>
          </cell>
          <cell r="D315" t="str">
            <v>POSORJA</v>
          </cell>
          <cell r="E315" t="str">
            <v>AMSTERDAM</v>
          </cell>
          <cell r="F315">
            <v>20</v>
          </cell>
          <cell r="G315">
            <v>875</v>
          </cell>
          <cell r="H315" t="str">
            <v>not included</v>
          </cell>
          <cell r="I315" t="str">
            <v>USD</v>
          </cell>
          <cell r="J315">
            <v>258</v>
          </cell>
          <cell r="K315">
            <v>1133</v>
          </cell>
          <cell r="L315"/>
          <cell r="M315">
            <v>45930</v>
          </cell>
          <cell r="N315">
            <v>0</v>
          </cell>
          <cell r="O315"/>
          <cell r="P315"/>
          <cell r="Q315" t="str">
            <v>84398863 / MRCOCOAS004</v>
          </cell>
        </row>
        <row r="316">
          <cell r="A316" t="str">
            <v>HAPAG</v>
          </cell>
          <cell r="B316" t="str">
            <v>POSORJAAMSTERDAM40</v>
          </cell>
          <cell r="C316" t="str">
            <v>ECU</v>
          </cell>
          <cell r="D316" t="str">
            <v>POSORJA</v>
          </cell>
          <cell r="E316" t="str">
            <v>AMSTERDAM</v>
          </cell>
          <cell r="F316">
            <v>40</v>
          </cell>
          <cell r="G316">
            <v>669</v>
          </cell>
          <cell r="H316" t="str">
            <v>not included</v>
          </cell>
          <cell r="I316" t="str">
            <v>USD</v>
          </cell>
          <cell r="J316">
            <v>516</v>
          </cell>
          <cell r="K316">
            <v>1185</v>
          </cell>
          <cell r="L316"/>
          <cell r="M316">
            <v>45930</v>
          </cell>
          <cell r="N316">
            <v>0</v>
          </cell>
          <cell r="O316"/>
          <cell r="P316"/>
          <cell r="Q316" t="str">
            <v>84398863 / MRCOCOAS004</v>
          </cell>
        </row>
        <row r="317">
          <cell r="A317" t="str">
            <v>HAPAG</v>
          </cell>
          <cell r="B317" t="str">
            <v>POSORJAROTTERDAM20</v>
          </cell>
          <cell r="C317" t="str">
            <v>ECU</v>
          </cell>
          <cell r="D317" t="str">
            <v>POSORJA</v>
          </cell>
          <cell r="E317" t="str">
            <v>ROTTERDAM</v>
          </cell>
          <cell r="F317">
            <v>20</v>
          </cell>
          <cell r="G317">
            <v>493</v>
          </cell>
          <cell r="H317" t="str">
            <v>not included</v>
          </cell>
          <cell r="I317" t="str">
            <v>USD</v>
          </cell>
          <cell r="J317">
            <v>258</v>
          </cell>
          <cell r="K317">
            <v>751</v>
          </cell>
          <cell r="L317"/>
          <cell r="M317">
            <v>45930</v>
          </cell>
          <cell r="N317">
            <v>0</v>
          </cell>
          <cell r="O317"/>
          <cell r="P317"/>
          <cell r="Q317" t="str">
            <v>84398863 / MRCOCOAS004</v>
          </cell>
        </row>
        <row r="318">
          <cell r="A318" t="str">
            <v>HAPAG</v>
          </cell>
          <cell r="B318" t="str">
            <v>POSORJAROTTERDAM40</v>
          </cell>
          <cell r="C318" t="str">
            <v>ECU</v>
          </cell>
          <cell r="D318" t="str">
            <v>POSORJA</v>
          </cell>
          <cell r="E318" t="str">
            <v>ROTTERDAM</v>
          </cell>
          <cell r="F318">
            <v>40</v>
          </cell>
          <cell r="G318">
            <v>575</v>
          </cell>
          <cell r="H318" t="str">
            <v>not included</v>
          </cell>
          <cell r="I318" t="str">
            <v>USD</v>
          </cell>
          <cell r="J318">
            <v>516</v>
          </cell>
          <cell r="K318">
            <v>1091</v>
          </cell>
          <cell r="L318"/>
          <cell r="M318">
            <v>45930</v>
          </cell>
          <cell r="N318">
            <v>0</v>
          </cell>
          <cell r="O318"/>
          <cell r="P318"/>
          <cell r="Q318" t="str">
            <v>84398863 / MRCOCOAS004</v>
          </cell>
        </row>
        <row r="319">
          <cell r="A319" t="str">
            <v>HAPAG</v>
          </cell>
          <cell r="B319" t="str">
            <v>POSORJAHAMBURG20</v>
          </cell>
          <cell r="C319" t="str">
            <v>ECU</v>
          </cell>
          <cell r="D319" t="str">
            <v>POSORJA</v>
          </cell>
          <cell r="E319" t="str">
            <v>HAMBURG</v>
          </cell>
          <cell r="F319">
            <v>20</v>
          </cell>
          <cell r="G319">
            <v>493</v>
          </cell>
          <cell r="H319" t="str">
            <v>not included</v>
          </cell>
          <cell r="I319" t="str">
            <v>USD</v>
          </cell>
          <cell r="J319">
            <v>258</v>
          </cell>
          <cell r="K319">
            <v>751</v>
          </cell>
          <cell r="L319"/>
          <cell r="M319">
            <v>45930</v>
          </cell>
          <cell r="N319">
            <v>0</v>
          </cell>
          <cell r="O319"/>
          <cell r="P319"/>
          <cell r="Q319" t="str">
            <v>84398863 / MRCOCOAS004</v>
          </cell>
        </row>
        <row r="320">
          <cell r="A320" t="str">
            <v>HAPAG</v>
          </cell>
          <cell r="B320" t="str">
            <v>POSORJAHAMBURG40</v>
          </cell>
          <cell r="C320" t="str">
            <v>ECU</v>
          </cell>
          <cell r="D320" t="str">
            <v>POSORJA</v>
          </cell>
          <cell r="E320" t="str">
            <v>HAMBURG</v>
          </cell>
          <cell r="F320">
            <v>40</v>
          </cell>
          <cell r="G320">
            <v>575</v>
          </cell>
          <cell r="H320" t="str">
            <v>not included</v>
          </cell>
          <cell r="I320" t="str">
            <v>USD</v>
          </cell>
          <cell r="J320">
            <v>516</v>
          </cell>
          <cell r="K320">
            <v>1091</v>
          </cell>
          <cell r="L320"/>
          <cell r="M320">
            <v>45930</v>
          </cell>
          <cell r="N320">
            <v>0</v>
          </cell>
          <cell r="O320"/>
          <cell r="P320"/>
          <cell r="Q320" t="str">
            <v>84398863 / MRCOCOAS004</v>
          </cell>
        </row>
        <row r="321">
          <cell r="A321" t="str">
            <v>HAPAG</v>
          </cell>
          <cell r="B321" t="str">
            <v>POSORJATALLINN20</v>
          </cell>
          <cell r="C321" t="str">
            <v>ECU</v>
          </cell>
          <cell r="D321" t="str">
            <v>POSORJA</v>
          </cell>
          <cell r="E321" t="str">
            <v>TALLINN</v>
          </cell>
          <cell r="F321">
            <v>20</v>
          </cell>
          <cell r="G321">
            <v>535</v>
          </cell>
          <cell r="H321" t="str">
            <v>not included</v>
          </cell>
          <cell r="I321" t="str">
            <v>USD</v>
          </cell>
          <cell r="J321">
            <v>258</v>
          </cell>
          <cell r="K321">
            <v>793</v>
          </cell>
          <cell r="L321"/>
          <cell r="M321">
            <v>45930</v>
          </cell>
          <cell r="N321">
            <v>0</v>
          </cell>
          <cell r="O321"/>
          <cell r="P321"/>
          <cell r="Q321" t="str">
            <v>84398863 / MRCOCOAS004</v>
          </cell>
        </row>
        <row r="322">
          <cell r="A322" t="str">
            <v>HAPAG</v>
          </cell>
          <cell r="B322" t="str">
            <v>POSORJATALLINN40</v>
          </cell>
          <cell r="C322" t="str">
            <v>ECU</v>
          </cell>
          <cell r="D322" t="str">
            <v>POSORJA</v>
          </cell>
          <cell r="E322" t="str">
            <v>TALLINN</v>
          </cell>
          <cell r="F322">
            <v>40</v>
          </cell>
          <cell r="G322">
            <v>675</v>
          </cell>
          <cell r="H322" t="str">
            <v>not included</v>
          </cell>
          <cell r="I322" t="str">
            <v>USD</v>
          </cell>
          <cell r="J322">
            <v>516</v>
          </cell>
          <cell r="K322">
            <v>1191</v>
          </cell>
          <cell r="L322"/>
          <cell r="M322">
            <v>45930</v>
          </cell>
          <cell r="N322">
            <v>0</v>
          </cell>
          <cell r="O322"/>
          <cell r="P322"/>
          <cell r="Q322" t="str">
            <v>84398863 / MRCOCOAS004</v>
          </cell>
        </row>
        <row r="323">
          <cell r="A323" t="str">
            <v>HAPAG</v>
          </cell>
          <cell r="B323" t="str">
            <v>POSORJABARCELONA20</v>
          </cell>
          <cell r="C323" t="str">
            <v>ECU</v>
          </cell>
          <cell r="D323" t="str">
            <v>POSORJA</v>
          </cell>
          <cell r="E323" t="str">
            <v>BARCELONA</v>
          </cell>
          <cell r="F323">
            <v>20</v>
          </cell>
          <cell r="G323">
            <v>-59</v>
          </cell>
          <cell r="H323" t="str">
            <v>not included</v>
          </cell>
          <cell r="I323" t="str">
            <v>USD</v>
          </cell>
          <cell r="J323">
            <v>581</v>
          </cell>
          <cell r="K323">
            <v>522</v>
          </cell>
          <cell r="L323"/>
          <cell r="M323">
            <v>45930</v>
          </cell>
          <cell r="N323">
            <v>0</v>
          </cell>
          <cell r="O323"/>
          <cell r="P323"/>
          <cell r="Q323" t="str">
            <v>84398863 / MRCOCOAS004</v>
          </cell>
        </row>
        <row r="324">
          <cell r="A324" t="str">
            <v>HAPAG</v>
          </cell>
          <cell r="B324" t="str">
            <v>POSORJABARCELONA40</v>
          </cell>
          <cell r="C324" t="str">
            <v>ECU</v>
          </cell>
          <cell r="D324" t="str">
            <v>POSORJA</v>
          </cell>
          <cell r="E324" t="str">
            <v>BARCELONA</v>
          </cell>
          <cell r="F324">
            <v>40</v>
          </cell>
          <cell r="G324">
            <v>-218</v>
          </cell>
          <cell r="H324" t="str">
            <v>not included</v>
          </cell>
          <cell r="I324" t="str">
            <v>USD</v>
          </cell>
          <cell r="J324">
            <v>1162</v>
          </cell>
          <cell r="K324">
            <v>944</v>
          </cell>
          <cell r="L324"/>
          <cell r="M324">
            <v>45930</v>
          </cell>
          <cell r="N324">
            <v>0</v>
          </cell>
          <cell r="O324"/>
          <cell r="P324"/>
          <cell r="Q324" t="str">
            <v>84398863 / MRCOCOAS004</v>
          </cell>
        </row>
        <row r="325">
          <cell r="A325" t="str">
            <v>HAPAG</v>
          </cell>
          <cell r="B325" t="str">
            <v>POSORJAVALENCIA20</v>
          </cell>
          <cell r="C325" t="str">
            <v>ECU</v>
          </cell>
          <cell r="D325" t="str">
            <v>POSORJA</v>
          </cell>
          <cell r="E325" t="str">
            <v>VALENCIA</v>
          </cell>
          <cell r="F325">
            <v>20</v>
          </cell>
          <cell r="G325">
            <v>-59</v>
          </cell>
          <cell r="H325" t="str">
            <v>not included</v>
          </cell>
          <cell r="I325" t="str">
            <v>USD</v>
          </cell>
          <cell r="J325">
            <v>581</v>
          </cell>
          <cell r="K325">
            <v>522</v>
          </cell>
          <cell r="L325"/>
          <cell r="M325">
            <v>45930</v>
          </cell>
          <cell r="N325">
            <v>0</v>
          </cell>
          <cell r="O325"/>
          <cell r="P325"/>
          <cell r="Q325" t="str">
            <v>84398863 / MRCOCOAS004</v>
          </cell>
        </row>
        <row r="326">
          <cell r="A326" t="str">
            <v>HAPAG</v>
          </cell>
          <cell r="B326" t="str">
            <v>POSORJAVALENCIA40</v>
          </cell>
          <cell r="C326" t="str">
            <v>ECU</v>
          </cell>
          <cell r="D326" t="str">
            <v>POSORJA</v>
          </cell>
          <cell r="E326" t="str">
            <v>VALENCIA</v>
          </cell>
          <cell r="F326">
            <v>40</v>
          </cell>
          <cell r="G326">
            <v>-218</v>
          </cell>
          <cell r="H326" t="str">
            <v>not included</v>
          </cell>
          <cell r="I326" t="str">
            <v>USD</v>
          </cell>
          <cell r="J326">
            <v>1162</v>
          </cell>
          <cell r="K326">
            <v>944</v>
          </cell>
          <cell r="L326"/>
          <cell r="M326">
            <v>45930</v>
          </cell>
          <cell r="N326">
            <v>0</v>
          </cell>
          <cell r="O326"/>
          <cell r="P326"/>
          <cell r="Q326" t="str">
            <v>84398863 / MRCOCOAS004</v>
          </cell>
        </row>
        <row r="327">
          <cell r="A327" t="str">
            <v>HAPAG</v>
          </cell>
          <cell r="B327" t="str">
            <v>POSORJAGENOA20</v>
          </cell>
          <cell r="C327" t="str">
            <v>ECU</v>
          </cell>
          <cell r="D327" t="str">
            <v>POSORJA</v>
          </cell>
          <cell r="E327" t="str">
            <v>GENOA</v>
          </cell>
          <cell r="F327">
            <v>20</v>
          </cell>
          <cell r="G327">
            <v>-59</v>
          </cell>
          <cell r="H327" t="str">
            <v>not included</v>
          </cell>
          <cell r="I327" t="str">
            <v>USD</v>
          </cell>
          <cell r="J327">
            <v>581</v>
          </cell>
          <cell r="K327">
            <v>522</v>
          </cell>
          <cell r="L327"/>
          <cell r="M327">
            <v>45930</v>
          </cell>
          <cell r="N327">
            <v>0</v>
          </cell>
          <cell r="O327"/>
          <cell r="P327"/>
          <cell r="Q327" t="str">
            <v>84398863 / MRCOCOAS004</v>
          </cell>
        </row>
        <row r="328">
          <cell r="A328" t="str">
            <v>HAPAG</v>
          </cell>
          <cell r="B328" t="str">
            <v>POSORJAGENOA40</v>
          </cell>
          <cell r="C328" t="str">
            <v>ECU</v>
          </cell>
          <cell r="D328" t="str">
            <v>POSORJA</v>
          </cell>
          <cell r="E328" t="str">
            <v>GENOA</v>
          </cell>
          <cell r="F328">
            <v>40</v>
          </cell>
          <cell r="G328">
            <v>-218</v>
          </cell>
          <cell r="H328" t="str">
            <v>not included</v>
          </cell>
          <cell r="I328" t="str">
            <v>USD</v>
          </cell>
          <cell r="J328">
            <v>1162</v>
          </cell>
          <cell r="K328">
            <v>944</v>
          </cell>
          <cell r="L328"/>
          <cell r="M328">
            <v>45930</v>
          </cell>
          <cell r="N328">
            <v>0</v>
          </cell>
          <cell r="O328"/>
          <cell r="P328"/>
          <cell r="Q328" t="str">
            <v>84398863 / MRCOCOAS004</v>
          </cell>
        </row>
        <row r="329">
          <cell r="A329" t="str">
            <v>HAPAG</v>
          </cell>
          <cell r="B329" t="str">
            <v>POSORJAISTANBUL20</v>
          </cell>
          <cell r="C329" t="str">
            <v>ECU</v>
          </cell>
          <cell r="D329" t="str">
            <v>POSORJA</v>
          </cell>
          <cell r="E329" t="str">
            <v>ISTANBUL</v>
          </cell>
          <cell r="F329">
            <v>20</v>
          </cell>
          <cell r="G329">
            <v>-59</v>
          </cell>
          <cell r="H329" t="str">
            <v>not included</v>
          </cell>
          <cell r="I329" t="str">
            <v>USD</v>
          </cell>
          <cell r="J329">
            <v>543</v>
          </cell>
          <cell r="K329">
            <v>484</v>
          </cell>
          <cell r="L329"/>
          <cell r="M329">
            <v>45930</v>
          </cell>
          <cell r="N329">
            <v>0</v>
          </cell>
          <cell r="O329"/>
          <cell r="P329"/>
          <cell r="Q329" t="str">
            <v>84398863 / MRCOCOAS004</v>
          </cell>
        </row>
        <row r="330">
          <cell r="A330" t="str">
            <v>HAPAG</v>
          </cell>
          <cell r="B330" t="str">
            <v>POSORJAISTANBUL40</v>
          </cell>
          <cell r="C330" t="str">
            <v>ECU</v>
          </cell>
          <cell r="D330" t="str">
            <v>POSORJA</v>
          </cell>
          <cell r="E330" t="str">
            <v>ISTANBUL</v>
          </cell>
          <cell r="F330">
            <v>40</v>
          </cell>
          <cell r="G330">
            <v>-218</v>
          </cell>
          <cell r="H330" t="str">
            <v>not included</v>
          </cell>
          <cell r="I330" t="str">
            <v>USD</v>
          </cell>
          <cell r="J330">
            <v>1086</v>
          </cell>
          <cell r="K330">
            <v>868</v>
          </cell>
          <cell r="L330"/>
          <cell r="M330">
            <v>45930</v>
          </cell>
          <cell r="N330">
            <v>0</v>
          </cell>
          <cell r="O330"/>
          <cell r="P330"/>
          <cell r="Q330" t="str">
            <v>84398863 / MRCOCOAS004</v>
          </cell>
        </row>
        <row r="331">
          <cell r="A331" t="str">
            <v>HAPAG</v>
          </cell>
          <cell r="B331" t="str">
            <v>CALLAOANTWERP20</v>
          </cell>
          <cell r="C331" t="str">
            <v>PER</v>
          </cell>
          <cell r="D331" t="str">
            <v>CALLAO</v>
          </cell>
          <cell r="E331" t="str">
            <v>ANTWERP</v>
          </cell>
          <cell r="F331">
            <v>20</v>
          </cell>
          <cell r="G331">
            <v>516</v>
          </cell>
          <cell r="H331" t="str">
            <v>not included</v>
          </cell>
          <cell r="I331" t="str">
            <v>USD</v>
          </cell>
          <cell r="J331">
            <v>258</v>
          </cell>
          <cell r="K331">
            <v>774</v>
          </cell>
          <cell r="L331"/>
          <cell r="M331">
            <v>45930</v>
          </cell>
          <cell r="N331">
            <v>0</v>
          </cell>
          <cell r="O331"/>
          <cell r="P331"/>
          <cell r="Q331" t="str">
            <v>84398863 / MRCOCOAS004</v>
          </cell>
        </row>
        <row r="332">
          <cell r="A332" t="str">
            <v>HAPAG</v>
          </cell>
          <cell r="B332" t="str">
            <v>CALLAOANTWERP40</v>
          </cell>
          <cell r="C332" t="str">
            <v>PER</v>
          </cell>
          <cell r="D332" t="str">
            <v>CALLAO</v>
          </cell>
          <cell r="E332" t="str">
            <v>ANTWERP</v>
          </cell>
          <cell r="F332">
            <v>40</v>
          </cell>
          <cell r="G332">
            <v>122</v>
          </cell>
          <cell r="H332" t="str">
            <v>not included</v>
          </cell>
          <cell r="I332" t="str">
            <v>USD</v>
          </cell>
          <cell r="J332">
            <v>516</v>
          </cell>
          <cell r="K332">
            <v>638</v>
          </cell>
          <cell r="L332"/>
          <cell r="M332">
            <v>45930</v>
          </cell>
          <cell r="N332">
            <v>0</v>
          </cell>
          <cell r="O332"/>
          <cell r="P332"/>
          <cell r="Q332" t="str">
            <v>84398863 / MRCOCOAS004</v>
          </cell>
        </row>
        <row r="333">
          <cell r="A333" t="str">
            <v>HAPAG</v>
          </cell>
          <cell r="B333" t="str">
            <v>CALLAOAMSTERDAM20</v>
          </cell>
          <cell r="C333" t="str">
            <v>PER</v>
          </cell>
          <cell r="D333" t="str">
            <v>CALLAO</v>
          </cell>
          <cell r="E333" t="str">
            <v>AMSTERDAM</v>
          </cell>
          <cell r="F333">
            <v>20</v>
          </cell>
          <cell r="G333">
            <v>525</v>
          </cell>
          <cell r="H333" t="str">
            <v>not included</v>
          </cell>
          <cell r="I333" t="str">
            <v>USD</v>
          </cell>
          <cell r="J333">
            <v>258</v>
          </cell>
          <cell r="K333">
            <v>783</v>
          </cell>
          <cell r="L333"/>
          <cell r="M333">
            <v>45930</v>
          </cell>
          <cell r="N333">
            <v>0</v>
          </cell>
          <cell r="O333"/>
          <cell r="P333"/>
          <cell r="Q333" t="str">
            <v>84398863 / MRCOCOAS004</v>
          </cell>
        </row>
        <row r="334">
          <cell r="A334" t="str">
            <v>HAPAG</v>
          </cell>
          <cell r="B334" t="str">
            <v>CALLAOAMSTERDAM40</v>
          </cell>
          <cell r="C334" t="str">
            <v>PER</v>
          </cell>
          <cell r="D334" t="str">
            <v>CALLAO</v>
          </cell>
          <cell r="E334" t="str">
            <v>AMSTERDAM</v>
          </cell>
          <cell r="F334">
            <v>40</v>
          </cell>
          <cell r="G334">
            <v>240</v>
          </cell>
          <cell r="H334" t="str">
            <v>not included</v>
          </cell>
          <cell r="I334" t="str">
            <v>USD</v>
          </cell>
          <cell r="J334">
            <v>516</v>
          </cell>
          <cell r="K334">
            <v>756</v>
          </cell>
          <cell r="L334"/>
          <cell r="M334">
            <v>45930</v>
          </cell>
          <cell r="N334">
            <v>0</v>
          </cell>
          <cell r="O334"/>
          <cell r="P334"/>
          <cell r="Q334" t="str">
            <v>84398863 / MRCOCOAS004</v>
          </cell>
        </row>
        <row r="335">
          <cell r="A335" t="str">
            <v>HAPAG</v>
          </cell>
          <cell r="B335" t="str">
            <v>CALLAOROTTERDAM20</v>
          </cell>
          <cell r="C335" t="str">
            <v>PER</v>
          </cell>
          <cell r="D335" t="str">
            <v>CALLAO</v>
          </cell>
          <cell r="E335" t="str">
            <v>ROTTERDAM</v>
          </cell>
          <cell r="F335">
            <v>20</v>
          </cell>
          <cell r="G335">
            <v>475</v>
          </cell>
          <cell r="H335" t="str">
            <v>not included</v>
          </cell>
          <cell r="I335" t="str">
            <v>USD</v>
          </cell>
          <cell r="J335">
            <v>258</v>
          </cell>
          <cell r="K335">
            <v>733</v>
          </cell>
          <cell r="L335"/>
          <cell r="M335">
            <v>45930</v>
          </cell>
          <cell r="N335">
            <v>0</v>
          </cell>
          <cell r="O335"/>
          <cell r="P335"/>
          <cell r="Q335" t="str">
            <v>84398863 / MRCOCOAS004</v>
          </cell>
        </row>
        <row r="336">
          <cell r="A336" t="str">
            <v>HAPAG</v>
          </cell>
          <cell r="B336" t="str">
            <v>CALLAOROTTERDAM40</v>
          </cell>
          <cell r="C336" t="str">
            <v>PER</v>
          </cell>
          <cell r="D336" t="str">
            <v>CALLAO</v>
          </cell>
          <cell r="E336" t="str">
            <v>ROTTERDAM</v>
          </cell>
          <cell r="F336">
            <v>40</v>
          </cell>
          <cell r="G336">
            <v>262</v>
          </cell>
          <cell r="H336" t="str">
            <v>not included</v>
          </cell>
          <cell r="I336" t="str">
            <v>USD</v>
          </cell>
          <cell r="J336">
            <v>516</v>
          </cell>
          <cell r="K336">
            <v>778</v>
          </cell>
          <cell r="L336"/>
          <cell r="M336">
            <v>45930</v>
          </cell>
          <cell r="N336">
            <v>0</v>
          </cell>
          <cell r="O336"/>
          <cell r="P336"/>
          <cell r="Q336" t="str">
            <v>84398863 / MRCOCOAS004</v>
          </cell>
        </row>
        <row r="337">
          <cell r="A337" t="str">
            <v>HAPAG</v>
          </cell>
          <cell r="B337" t="str">
            <v>CALLAOHAMBURG20</v>
          </cell>
          <cell r="C337" t="str">
            <v>PER</v>
          </cell>
          <cell r="D337" t="str">
            <v>CALLAO</v>
          </cell>
          <cell r="E337" t="str">
            <v>HAMBURG</v>
          </cell>
          <cell r="F337">
            <v>20</v>
          </cell>
          <cell r="G337">
            <v>475</v>
          </cell>
          <cell r="H337" t="str">
            <v>not included</v>
          </cell>
          <cell r="I337" t="str">
            <v>USD</v>
          </cell>
          <cell r="J337">
            <v>258</v>
          </cell>
          <cell r="K337">
            <v>733</v>
          </cell>
          <cell r="L337"/>
          <cell r="M337">
            <v>45930</v>
          </cell>
          <cell r="N337">
            <v>0</v>
          </cell>
          <cell r="O337"/>
          <cell r="P337"/>
          <cell r="Q337" t="str">
            <v>84398863 / MRCOCOAS004</v>
          </cell>
        </row>
        <row r="338">
          <cell r="A338" t="str">
            <v>HAPAG</v>
          </cell>
          <cell r="B338" t="str">
            <v>CALLAOHAMBURG40</v>
          </cell>
          <cell r="C338" t="str">
            <v>PER</v>
          </cell>
          <cell r="D338" t="str">
            <v>CALLAO</v>
          </cell>
          <cell r="E338" t="str">
            <v>HAMBURG</v>
          </cell>
          <cell r="F338">
            <v>40</v>
          </cell>
          <cell r="G338">
            <v>262</v>
          </cell>
          <cell r="H338" t="str">
            <v>not included</v>
          </cell>
          <cell r="I338" t="str">
            <v>USD</v>
          </cell>
          <cell r="J338">
            <v>516</v>
          </cell>
          <cell r="K338">
            <v>778</v>
          </cell>
          <cell r="L338"/>
          <cell r="M338">
            <v>45930</v>
          </cell>
          <cell r="N338">
            <v>0</v>
          </cell>
          <cell r="O338"/>
          <cell r="P338"/>
          <cell r="Q338" t="str">
            <v>84398863 / MRCOCOAS004</v>
          </cell>
        </row>
        <row r="339">
          <cell r="A339" t="str">
            <v>HAPAG</v>
          </cell>
          <cell r="B339" t="str">
            <v>CALLAOTALLINN20</v>
          </cell>
          <cell r="C339" t="str">
            <v>PER</v>
          </cell>
          <cell r="D339" t="str">
            <v>CALLAO</v>
          </cell>
          <cell r="E339" t="str">
            <v>TALLINN</v>
          </cell>
          <cell r="F339">
            <v>20</v>
          </cell>
          <cell r="G339">
            <v>826</v>
          </cell>
          <cell r="H339" t="str">
            <v>not included</v>
          </cell>
          <cell r="I339" t="str">
            <v>USD</v>
          </cell>
          <cell r="J339">
            <v>258</v>
          </cell>
          <cell r="K339">
            <v>1084</v>
          </cell>
          <cell r="L339"/>
          <cell r="M339">
            <v>45930</v>
          </cell>
          <cell r="N339">
            <v>0</v>
          </cell>
          <cell r="O339"/>
          <cell r="P339"/>
          <cell r="Q339" t="str">
            <v>84398863 / MRCOCOAS004</v>
          </cell>
        </row>
        <row r="340">
          <cell r="A340" t="str">
            <v>HAPAG</v>
          </cell>
          <cell r="B340" t="str">
            <v>CALLAOTALLINN40</v>
          </cell>
          <cell r="C340" t="str">
            <v>PER</v>
          </cell>
          <cell r="D340" t="str">
            <v>CALLAO</v>
          </cell>
          <cell r="E340" t="str">
            <v>TALLINN</v>
          </cell>
          <cell r="F340">
            <v>40</v>
          </cell>
          <cell r="G340">
            <v>662</v>
          </cell>
          <cell r="H340" t="str">
            <v>not included</v>
          </cell>
          <cell r="I340" t="str">
            <v>USD</v>
          </cell>
          <cell r="J340">
            <v>516</v>
          </cell>
          <cell r="K340">
            <v>1178</v>
          </cell>
          <cell r="L340"/>
          <cell r="M340">
            <v>45930</v>
          </cell>
          <cell r="N340">
            <v>0</v>
          </cell>
          <cell r="O340"/>
          <cell r="P340"/>
          <cell r="Q340" t="str">
            <v>84398863 / MRCOCOAS004</v>
          </cell>
        </row>
        <row r="341">
          <cell r="A341" t="str">
            <v>HAPAG</v>
          </cell>
          <cell r="B341" t="str">
            <v>CALLAOBARCELONA20</v>
          </cell>
          <cell r="C341" t="str">
            <v>PER</v>
          </cell>
          <cell r="D341" t="str">
            <v>CALLAO</v>
          </cell>
          <cell r="E341" t="str">
            <v>BARCELONA</v>
          </cell>
          <cell r="F341">
            <v>20</v>
          </cell>
          <cell r="G341">
            <v>166</v>
          </cell>
          <cell r="H341" t="str">
            <v>not included</v>
          </cell>
          <cell r="I341" t="str">
            <v>USD</v>
          </cell>
          <cell r="J341">
            <v>581</v>
          </cell>
          <cell r="K341">
            <v>747</v>
          </cell>
          <cell r="L341"/>
          <cell r="M341">
            <v>45930</v>
          </cell>
          <cell r="N341">
            <v>0</v>
          </cell>
          <cell r="O341"/>
          <cell r="P341"/>
          <cell r="Q341" t="str">
            <v>84398863 / MRCOCOAS004</v>
          </cell>
        </row>
        <row r="342">
          <cell r="A342" t="str">
            <v>HAPAG</v>
          </cell>
          <cell r="B342" t="str">
            <v>CALLAOBARCELONA40</v>
          </cell>
          <cell r="C342" t="str">
            <v>PER</v>
          </cell>
          <cell r="D342" t="str">
            <v>CALLAO</v>
          </cell>
          <cell r="E342" t="str">
            <v>BARCELONA</v>
          </cell>
          <cell r="F342">
            <v>40</v>
          </cell>
          <cell r="G342">
            <v>-293</v>
          </cell>
          <cell r="H342" t="str">
            <v>not included</v>
          </cell>
          <cell r="I342" t="str">
            <v>USD</v>
          </cell>
          <cell r="J342">
            <v>1162</v>
          </cell>
          <cell r="K342">
            <v>869</v>
          </cell>
          <cell r="L342"/>
          <cell r="M342">
            <v>45930</v>
          </cell>
          <cell r="N342">
            <v>0</v>
          </cell>
          <cell r="O342"/>
          <cell r="P342"/>
          <cell r="Q342" t="str">
            <v>84398863 / MRCOCOAS004</v>
          </cell>
        </row>
        <row r="343">
          <cell r="A343" t="str">
            <v>HAPAG</v>
          </cell>
          <cell r="B343" t="str">
            <v>CALLAOVALENCIA20</v>
          </cell>
          <cell r="C343" t="str">
            <v>PER</v>
          </cell>
          <cell r="D343" t="str">
            <v>CALLAO</v>
          </cell>
          <cell r="E343" t="str">
            <v>VALENCIA</v>
          </cell>
          <cell r="F343">
            <v>20</v>
          </cell>
          <cell r="G343">
            <v>166</v>
          </cell>
          <cell r="H343" t="str">
            <v>not included</v>
          </cell>
          <cell r="I343" t="str">
            <v>USD</v>
          </cell>
          <cell r="J343">
            <v>581</v>
          </cell>
          <cell r="K343">
            <v>747</v>
          </cell>
          <cell r="L343"/>
          <cell r="M343">
            <v>45930</v>
          </cell>
          <cell r="N343">
            <v>0</v>
          </cell>
          <cell r="O343"/>
          <cell r="P343"/>
          <cell r="Q343" t="str">
            <v>84398863 / MRCOCOAS004</v>
          </cell>
        </row>
        <row r="344">
          <cell r="A344" t="str">
            <v>HAPAG</v>
          </cell>
          <cell r="B344" t="str">
            <v>CALLAOVALENCIA40</v>
          </cell>
          <cell r="C344" t="str">
            <v>PER</v>
          </cell>
          <cell r="D344" t="str">
            <v>CALLAO</v>
          </cell>
          <cell r="E344" t="str">
            <v>VALENCIA</v>
          </cell>
          <cell r="F344">
            <v>40</v>
          </cell>
          <cell r="G344">
            <v>-293</v>
          </cell>
          <cell r="H344" t="str">
            <v>not included</v>
          </cell>
          <cell r="I344" t="str">
            <v>USD</v>
          </cell>
          <cell r="J344">
            <v>1162</v>
          </cell>
          <cell r="K344">
            <v>869</v>
          </cell>
          <cell r="L344"/>
          <cell r="M344">
            <v>45930</v>
          </cell>
          <cell r="N344">
            <v>0</v>
          </cell>
          <cell r="O344"/>
          <cell r="P344"/>
          <cell r="Q344" t="str">
            <v>84398863 / MRCOCOAS004</v>
          </cell>
        </row>
        <row r="345">
          <cell r="A345" t="str">
            <v>HAPAG</v>
          </cell>
          <cell r="B345" t="str">
            <v>CALLAOGENOA20</v>
          </cell>
          <cell r="C345" t="str">
            <v>PER</v>
          </cell>
          <cell r="D345" t="str">
            <v>CALLAO</v>
          </cell>
          <cell r="E345" t="str">
            <v>GENOA</v>
          </cell>
          <cell r="F345">
            <v>20</v>
          </cell>
          <cell r="G345">
            <v>166</v>
          </cell>
          <cell r="H345" t="str">
            <v>not included</v>
          </cell>
          <cell r="I345" t="str">
            <v>USD</v>
          </cell>
          <cell r="J345">
            <v>581</v>
          </cell>
          <cell r="K345">
            <v>747</v>
          </cell>
          <cell r="L345"/>
          <cell r="M345">
            <v>45930</v>
          </cell>
          <cell r="N345">
            <v>0</v>
          </cell>
          <cell r="O345"/>
          <cell r="P345"/>
          <cell r="Q345" t="str">
            <v>84398863 / MRCOCOAS004</v>
          </cell>
        </row>
        <row r="346">
          <cell r="A346" t="str">
            <v>HAPAG</v>
          </cell>
          <cell r="B346" t="str">
            <v>CALLAOGENOA40</v>
          </cell>
          <cell r="C346" t="str">
            <v>PER</v>
          </cell>
          <cell r="D346" t="str">
            <v>CALLAO</v>
          </cell>
          <cell r="E346" t="str">
            <v>GENOA</v>
          </cell>
          <cell r="F346">
            <v>40</v>
          </cell>
          <cell r="G346">
            <v>-293</v>
          </cell>
          <cell r="H346" t="str">
            <v>not included</v>
          </cell>
          <cell r="I346" t="str">
            <v>USD</v>
          </cell>
          <cell r="J346">
            <v>1162</v>
          </cell>
          <cell r="K346">
            <v>869</v>
          </cell>
          <cell r="L346"/>
          <cell r="M346">
            <v>45930</v>
          </cell>
          <cell r="N346">
            <v>0</v>
          </cell>
          <cell r="O346"/>
          <cell r="P346"/>
          <cell r="Q346" t="str">
            <v>84398863 / MRCOCOAS004</v>
          </cell>
        </row>
        <row r="347">
          <cell r="A347" t="str">
            <v>HAPAG</v>
          </cell>
          <cell r="B347" t="str">
            <v>CALLAOISTANBUL20</v>
          </cell>
          <cell r="C347" t="str">
            <v>PER</v>
          </cell>
          <cell r="D347" t="str">
            <v>CALLAO</v>
          </cell>
          <cell r="E347" t="str">
            <v>ISTANBUL</v>
          </cell>
          <cell r="F347">
            <v>20</v>
          </cell>
          <cell r="G347">
            <v>166</v>
          </cell>
          <cell r="H347" t="str">
            <v>not included</v>
          </cell>
          <cell r="I347" t="str">
            <v>USD</v>
          </cell>
          <cell r="J347">
            <v>543</v>
          </cell>
          <cell r="K347">
            <v>709</v>
          </cell>
          <cell r="L347"/>
          <cell r="M347">
            <v>45930</v>
          </cell>
          <cell r="N347">
            <v>0</v>
          </cell>
          <cell r="O347"/>
          <cell r="P347"/>
          <cell r="Q347" t="str">
            <v>84398863 / MRCOCOAS004</v>
          </cell>
        </row>
        <row r="348">
          <cell r="A348" t="str">
            <v>HAPAG</v>
          </cell>
          <cell r="B348" t="str">
            <v>CALLAOISTANBUL40</v>
          </cell>
          <cell r="C348" t="str">
            <v>PER</v>
          </cell>
          <cell r="D348" t="str">
            <v>CALLAO</v>
          </cell>
          <cell r="E348" t="str">
            <v>ISTANBUL</v>
          </cell>
          <cell r="F348">
            <v>40</v>
          </cell>
          <cell r="G348">
            <v>-293</v>
          </cell>
          <cell r="H348" t="str">
            <v>not included</v>
          </cell>
          <cell r="I348" t="str">
            <v>USD</v>
          </cell>
          <cell r="J348">
            <v>1086</v>
          </cell>
          <cell r="K348">
            <v>793</v>
          </cell>
          <cell r="L348"/>
          <cell r="M348">
            <v>45930</v>
          </cell>
          <cell r="N348">
            <v>0</v>
          </cell>
          <cell r="O348"/>
          <cell r="P348"/>
          <cell r="Q348" t="str">
            <v>84398863 / MRCOCOAS004</v>
          </cell>
        </row>
        <row r="349">
          <cell r="A349" t="str">
            <v>HAPAG</v>
          </cell>
          <cell r="B349" t="str">
            <v>PAITAANTWERP20</v>
          </cell>
          <cell r="C349" t="str">
            <v>PER</v>
          </cell>
          <cell r="D349" t="str">
            <v>PAITA</v>
          </cell>
          <cell r="E349" t="str">
            <v>ANTWERP</v>
          </cell>
          <cell r="F349">
            <v>20</v>
          </cell>
          <cell r="G349">
            <v>975</v>
          </cell>
          <cell r="H349" t="str">
            <v>not included</v>
          </cell>
          <cell r="I349" t="str">
            <v>USD</v>
          </cell>
          <cell r="J349">
            <v>258</v>
          </cell>
          <cell r="K349">
            <v>1233</v>
          </cell>
          <cell r="L349"/>
          <cell r="M349">
            <v>45930</v>
          </cell>
          <cell r="N349">
            <v>0</v>
          </cell>
          <cell r="O349"/>
          <cell r="P349"/>
          <cell r="Q349" t="str">
            <v>84398863 / MRCOCOAS004</v>
          </cell>
        </row>
        <row r="350">
          <cell r="A350" t="str">
            <v>HAPAG</v>
          </cell>
          <cell r="B350" t="str">
            <v>PAITAANTWERP40</v>
          </cell>
          <cell r="C350" t="str">
            <v>PER</v>
          </cell>
          <cell r="D350" t="str">
            <v>PAITA</v>
          </cell>
          <cell r="E350" t="str">
            <v>ANTWERP</v>
          </cell>
          <cell r="F350">
            <v>40</v>
          </cell>
          <cell r="G350">
            <v>1072</v>
          </cell>
          <cell r="H350" t="str">
            <v>not included</v>
          </cell>
          <cell r="I350" t="str">
            <v>USD</v>
          </cell>
          <cell r="J350">
            <v>516</v>
          </cell>
          <cell r="K350">
            <v>1588</v>
          </cell>
          <cell r="L350"/>
          <cell r="M350">
            <v>45930</v>
          </cell>
          <cell r="N350">
            <v>0</v>
          </cell>
          <cell r="O350"/>
          <cell r="P350"/>
          <cell r="Q350" t="str">
            <v>84398863 / MRCOCOAS004</v>
          </cell>
        </row>
        <row r="351">
          <cell r="A351" t="str">
            <v>HAPAG</v>
          </cell>
          <cell r="B351" t="str">
            <v>PAITAAMSTERDAM20</v>
          </cell>
          <cell r="C351" t="str">
            <v>PER</v>
          </cell>
          <cell r="D351" t="str">
            <v>PAITA</v>
          </cell>
          <cell r="E351" t="str">
            <v>AMSTERDAM</v>
          </cell>
          <cell r="F351">
            <v>20</v>
          </cell>
          <cell r="G351">
            <v>1375</v>
          </cell>
          <cell r="H351" t="str">
            <v>not included</v>
          </cell>
          <cell r="I351" t="str">
            <v>USD</v>
          </cell>
          <cell r="J351">
            <v>258</v>
          </cell>
          <cell r="K351">
            <v>1633</v>
          </cell>
          <cell r="L351"/>
          <cell r="M351">
            <v>45930</v>
          </cell>
          <cell r="N351">
            <v>0</v>
          </cell>
          <cell r="O351"/>
          <cell r="P351"/>
          <cell r="Q351" t="str">
            <v>84398863 / MRCOCOAS004</v>
          </cell>
        </row>
        <row r="352">
          <cell r="A352" t="str">
            <v>HAPAG</v>
          </cell>
          <cell r="B352" t="str">
            <v>PAITAAMSTERDAM40</v>
          </cell>
          <cell r="C352" t="str">
            <v>PER</v>
          </cell>
          <cell r="D352" t="str">
            <v>PAITA</v>
          </cell>
          <cell r="E352" t="str">
            <v>AMSTERDAM</v>
          </cell>
          <cell r="F352">
            <v>40</v>
          </cell>
          <cell r="G352">
            <v>1329</v>
          </cell>
          <cell r="H352" t="str">
            <v>not included</v>
          </cell>
          <cell r="I352" t="str">
            <v>USD</v>
          </cell>
          <cell r="J352">
            <v>516</v>
          </cell>
          <cell r="K352">
            <v>1845</v>
          </cell>
          <cell r="L352"/>
          <cell r="M352">
            <v>45930</v>
          </cell>
          <cell r="N352">
            <v>0</v>
          </cell>
          <cell r="O352"/>
          <cell r="P352"/>
          <cell r="Q352" t="str">
            <v>84398863 / MRCOCOAS004</v>
          </cell>
        </row>
        <row r="353">
          <cell r="A353" t="str">
            <v>HAPAG</v>
          </cell>
          <cell r="B353" t="str">
            <v>PAITAROTTERDAM20</v>
          </cell>
          <cell r="C353" t="str">
            <v>PER</v>
          </cell>
          <cell r="D353" t="str">
            <v>PAITA</v>
          </cell>
          <cell r="E353" t="str">
            <v>ROTTERDAM</v>
          </cell>
          <cell r="F353">
            <v>20</v>
          </cell>
          <cell r="G353">
            <v>975</v>
          </cell>
          <cell r="H353" t="str">
            <v>not included</v>
          </cell>
          <cell r="I353" t="str">
            <v>USD</v>
          </cell>
          <cell r="J353">
            <v>258</v>
          </cell>
          <cell r="K353">
            <v>1233</v>
          </cell>
          <cell r="L353"/>
          <cell r="M353">
            <v>45930</v>
          </cell>
          <cell r="N353">
            <v>0</v>
          </cell>
          <cell r="O353"/>
          <cell r="P353"/>
          <cell r="Q353" t="str">
            <v>84398863 / MRCOCOAS004</v>
          </cell>
        </row>
        <row r="354">
          <cell r="A354" t="str">
            <v>HAPAG</v>
          </cell>
          <cell r="B354" t="str">
            <v>PAITAROTTERDAM40</v>
          </cell>
          <cell r="C354" t="str">
            <v>PER</v>
          </cell>
          <cell r="D354" t="str">
            <v>PAITA</v>
          </cell>
          <cell r="E354" t="str">
            <v>ROTTERDAM</v>
          </cell>
          <cell r="F354">
            <v>40</v>
          </cell>
          <cell r="G354">
            <v>1072</v>
          </cell>
          <cell r="H354" t="str">
            <v>not included</v>
          </cell>
          <cell r="I354" t="str">
            <v>USD</v>
          </cell>
          <cell r="J354">
            <v>516</v>
          </cell>
          <cell r="K354">
            <v>1588</v>
          </cell>
          <cell r="L354"/>
          <cell r="M354">
            <v>45930</v>
          </cell>
          <cell r="N354">
            <v>0</v>
          </cell>
          <cell r="O354"/>
          <cell r="P354"/>
          <cell r="Q354" t="str">
            <v>84398863 / MRCOCOAS004</v>
          </cell>
        </row>
        <row r="355">
          <cell r="A355" t="str">
            <v>HAPAG</v>
          </cell>
          <cell r="B355" t="str">
            <v>PAITAHAMBURG20</v>
          </cell>
          <cell r="C355" t="str">
            <v>PER</v>
          </cell>
          <cell r="D355" t="str">
            <v>PAITA</v>
          </cell>
          <cell r="E355" t="str">
            <v>HAMBURG</v>
          </cell>
          <cell r="F355">
            <v>20</v>
          </cell>
          <cell r="G355">
            <v>975</v>
          </cell>
          <cell r="H355" t="str">
            <v>not included</v>
          </cell>
          <cell r="I355" t="str">
            <v>USD</v>
          </cell>
          <cell r="J355">
            <v>258</v>
          </cell>
          <cell r="K355">
            <v>1233</v>
          </cell>
          <cell r="L355"/>
          <cell r="M355">
            <v>45930</v>
          </cell>
          <cell r="N355">
            <v>0</v>
          </cell>
          <cell r="O355"/>
          <cell r="P355"/>
          <cell r="Q355" t="str">
            <v>84398863 / MRCOCOAS004</v>
          </cell>
        </row>
        <row r="356">
          <cell r="A356" t="str">
            <v>HAPAG</v>
          </cell>
          <cell r="B356" t="str">
            <v>PAITAHAMBURG40</v>
          </cell>
          <cell r="C356" t="str">
            <v>PER</v>
          </cell>
          <cell r="D356" t="str">
            <v>PAITA</v>
          </cell>
          <cell r="E356" t="str">
            <v>HAMBURG</v>
          </cell>
          <cell r="F356">
            <v>40</v>
          </cell>
          <cell r="G356">
            <v>1072</v>
          </cell>
          <cell r="H356" t="str">
            <v>not included</v>
          </cell>
          <cell r="I356" t="str">
            <v>USD</v>
          </cell>
          <cell r="J356">
            <v>516</v>
          </cell>
          <cell r="K356">
            <v>1588</v>
          </cell>
          <cell r="L356"/>
          <cell r="M356">
            <v>45930</v>
          </cell>
          <cell r="N356">
            <v>0</v>
          </cell>
          <cell r="O356"/>
          <cell r="P356"/>
          <cell r="Q356" t="str">
            <v>84398863 / MRCOCOAS004</v>
          </cell>
        </row>
        <row r="357">
          <cell r="A357" t="str">
            <v>HAPAG</v>
          </cell>
          <cell r="B357" t="str">
            <v>PAITATALLINN20</v>
          </cell>
          <cell r="C357" t="str">
            <v>PER</v>
          </cell>
          <cell r="D357" t="str">
            <v>PAITA</v>
          </cell>
          <cell r="E357" t="str">
            <v>TALLINN</v>
          </cell>
          <cell r="F357">
            <v>20</v>
          </cell>
          <cell r="G357">
            <v>1375</v>
          </cell>
          <cell r="H357" t="str">
            <v>not included</v>
          </cell>
          <cell r="I357" t="str">
            <v>USD</v>
          </cell>
          <cell r="J357">
            <v>258</v>
          </cell>
          <cell r="K357">
            <v>1633</v>
          </cell>
          <cell r="L357"/>
          <cell r="M357">
            <v>45930</v>
          </cell>
          <cell r="N357">
            <v>0</v>
          </cell>
          <cell r="O357"/>
          <cell r="P357"/>
          <cell r="Q357" t="str">
            <v>84398863 / MRCOCOAS004</v>
          </cell>
        </row>
        <row r="358">
          <cell r="A358" t="str">
            <v>HAPAG</v>
          </cell>
          <cell r="B358" t="str">
            <v>PAITATALLINN40</v>
          </cell>
          <cell r="C358" t="str">
            <v>PER</v>
          </cell>
          <cell r="D358" t="str">
            <v>PAITA</v>
          </cell>
          <cell r="E358" t="str">
            <v>TALLINN</v>
          </cell>
          <cell r="F358">
            <v>40</v>
          </cell>
          <cell r="G358">
            <v>931</v>
          </cell>
          <cell r="H358" t="str">
            <v>not included</v>
          </cell>
          <cell r="I358" t="str">
            <v>USD</v>
          </cell>
          <cell r="J358">
            <v>516</v>
          </cell>
          <cell r="K358">
            <v>1447</v>
          </cell>
          <cell r="L358"/>
          <cell r="M358">
            <v>45930</v>
          </cell>
          <cell r="N358">
            <v>0</v>
          </cell>
          <cell r="O358"/>
          <cell r="P358"/>
          <cell r="Q358" t="str">
            <v>84398863 / MRCOCOAS004</v>
          </cell>
        </row>
        <row r="359">
          <cell r="A359" t="str">
            <v>HAPAG</v>
          </cell>
          <cell r="B359" t="str">
            <v>PAITABARCELONA20</v>
          </cell>
          <cell r="C359" t="str">
            <v>PER</v>
          </cell>
          <cell r="D359" t="str">
            <v>PAITA</v>
          </cell>
          <cell r="E359" t="str">
            <v>BARCELONA</v>
          </cell>
          <cell r="F359">
            <v>20</v>
          </cell>
          <cell r="G359">
            <v>166</v>
          </cell>
          <cell r="H359" t="str">
            <v>not included</v>
          </cell>
          <cell r="I359" t="str">
            <v>USD</v>
          </cell>
          <cell r="J359">
            <v>581</v>
          </cell>
          <cell r="K359">
            <v>747</v>
          </cell>
          <cell r="L359"/>
          <cell r="M359">
            <v>45930</v>
          </cell>
          <cell r="N359">
            <v>0</v>
          </cell>
          <cell r="O359"/>
          <cell r="P359"/>
          <cell r="Q359" t="str">
            <v>84398863 / MRCOCOAS004</v>
          </cell>
        </row>
        <row r="360">
          <cell r="A360" t="str">
            <v>HAPAG</v>
          </cell>
          <cell r="B360" t="str">
            <v>PAITABARCELONA40</v>
          </cell>
          <cell r="C360" t="str">
            <v>PER</v>
          </cell>
          <cell r="D360" t="str">
            <v>PAITA</v>
          </cell>
          <cell r="E360" t="str">
            <v>BARCELONA</v>
          </cell>
          <cell r="F360">
            <v>40</v>
          </cell>
          <cell r="G360">
            <v>-243</v>
          </cell>
          <cell r="H360" t="str">
            <v>not included</v>
          </cell>
          <cell r="I360" t="str">
            <v>USD</v>
          </cell>
          <cell r="J360">
            <v>1162</v>
          </cell>
          <cell r="K360">
            <v>919</v>
          </cell>
          <cell r="L360"/>
          <cell r="M360">
            <v>45930</v>
          </cell>
          <cell r="N360">
            <v>0</v>
          </cell>
          <cell r="O360"/>
          <cell r="P360"/>
          <cell r="Q360" t="str">
            <v>84398863 / MRCOCOAS004</v>
          </cell>
        </row>
        <row r="361">
          <cell r="A361" t="str">
            <v>HAPAG</v>
          </cell>
          <cell r="B361" t="str">
            <v>PAITAVALENCIA20</v>
          </cell>
          <cell r="C361" t="str">
            <v>PER</v>
          </cell>
          <cell r="D361" t="str">
            <v>PAITA</v>
          </cell>
          <cell r="E361" t="str">
            <v>VALENCIA</v>
          </cell>
          <cell r="F361">
            <v>20</v>
          </cell>
          <cell r="G361">
            <v>166</v>
          </cell>
          <cell r="H361" t="str">
            <v>not included</v>
          </cell>
          <cell r="I361" t="str">
            <v>USD</v>
          </cell>
          <cell r="J361">
            <v>581</v>
          </cell>
          <cell r="K361">
            <v>747</v>
          </cell>
          <cell r="L361"/>
          <cell r="M361">
            <v>45930</v>
          </cell>
          <cell r="N361">
            <v>0</v>
          </cell>
          <cell r="O361"/>
          <cell r="P361"/>
          <cell r="Q361" t="str">
            <v>84398863 / MRCOCOAS004</v>
          </cell>
        </row>
        <row r="362">
          <cell r="A362" t="str">
            <v>HAPAG</v>
          </cell>
          <cell r="B362" t="str">
            <v>PAITAVALENCIA40</v>
          </cell>
          <cell r="C362" t="str">
            <v>PER</v>
          </cell>
          <cell r="D362" t="str">
            <v>PAITA</v>
          </cell>
          <cell r="E362" t="str">
            <v>VALENCIA</v>
          </cell>
          <cell r="F362">
            <v>40</v>
          </cell>
          <cell r="G362">
            <v>-243</v>
          </cell>
          <cell r="H362" t="str">
            <v>not included</v>
          </cell>
          <cell r="I362" t="str">
            <v>USD</v>
          </cell>
          <cell r="J362">
            <v>1162</v>
          </cell>
          <cell r="K362">
            <v>919</v>
          </cell>
          <cell r="L362"/>
          <cell r="M362">
            <v>45930</v>
          </cell>
          <cell r="N362">
            <v>0</v>
          </cell>
          <cell r="O362"/>
          <cell r="P362"/>
          <cell r="Q362" t="str">
            <v>84398863 / MRCOCOAS004</v>
          </cell>
        </row>
        <row r="363">
          <cell r="A363" t="str">
            <v>HAPAG</v>
          </cell>
          <cell r="B363" t="str">
            <v>PAITAGENOA20</v>
          </cell>
          <cell r="C363" t="str">
            <v>PER</v>
          </cell>
          <cell r="D363" t="str">
            <v>PAITA</v>
          </cell>
          <cell r="E363" t="str">
            <v>GENOA</v>
          </cell>
          <cell r="F363">
            <v>20</v>
          </cell>
          <cell r="G363">
            <v>166</v>
          </cell>
          <cell r="H363" t="str">
            <v>not included</v>
          </cell>
          <cell r="I363" t="str">
            <v>USD</v>
          </cell>
          <cell r="J363">
            <v>581</v>
          </cell>
          <cell r="K363">
            <v>747</v>
          </cell>
          <cell r="L363"/>
          <cell r="M363">
            <v>45930</v>
          </cell>
          <cell r="N363">
            <v>0</v>
          </cell>
          <cell r="O363"/>
          <cell r="P363"/>
          <cell r="Q363" t="str">
            <v>84398863 / MRCOCOAS004</v>
          </cell>
        </row>
        <row r="364">
          <cell r="A364" t="str">
            <v>HAPAG</v>
          </cell>
          <cell r="B364" t="str">
            <v>PAITAGENOA40</v>
          </cell>
          <cell r="C364" t="str">
            <v>PER</v>
          </cell>
          <cell r="D364" t="str">
            <v>PAITA</v>
          </cell>
          <cell r="E364" t="str">
            <v>GENOA</v>
          </cell>
          <cell r="F364">
            <v>40</v>
          </cell>
          <cell r="G364">
            <v>-243</v>
          </cell>
          <cell r="H364" t="str">
            <v>not included</v>
          </cell>
          <cell r="I364" t="str">
            <v>USD</v>
          </cell>
          <cell r="J364">
            <v>1162</v>
          </cell>
          <cell r="K364">
            <v>919</v>
          </cell>
          <cell r="L364"/>
          <cell r="M364">
            <v>45930</v>
          </cell>
          <cell r="N364">
            <v>0</v>
          </cell>
          <cell r="O364"/>
          <cell r="P364"/>
          <cell r="Q364" t="str">
            <v>84398863 / MRCOCOAS004</v>
          </cell>
        </row>
        <row r="365">
          <cell r="A365" t="str">
            <v>HAPAG</v>
          </cell>
          <cell r="B365" t="str">
            <v>PAITAISTANBUL20</v>
          </cell>
          <cell r="C365" t="str">
            <v>PER</v>
          </cell>
          <cell r="D365" t="str">
            <v>PAITA</v>
          </cell>
          <cell r="E365" t="str">
            <v>ISTANBUL</v>
          </cell>
          <cell r="F365">
            <v>20</v>
          </cell>
          <cell r="G365">
            <v>166</v>
          </cell>
          <cell r="H365" t="str">
            <v>not included</v>
          </cell>
          <cell r="I365" t="str">
            <v>USD</v>
          </cell>
          <cell r="J365">
            <v>543</v>
          </cell>
          <cell r="K365">
            <v>709</v>
          </cell>
          <cell r="L365"/>
          <cell r="M365">
            <v>45930</v>
          </cell>
          <cell r="N365">
            <v>0</v>
          </cell>
          <cell r="O365"/>
          <cell r="P365"/>
          <cell r="Q365" t="str">
            <v>84398863 / MRCOCOAS004</v>
          </cell>
        </row>
        <row r="366">
          <cell r="A366" t="str">
            <v>HAPAG</v>
          </cell>
          <cell r="B366" t="str">
            <v>PAITAISTANBUL40</v>
          </cell>
          <cell r="C366" t="str">
            <v>PER</v>
          </cell>
          <cell r="D366" t="str">
            <v>PAITA</v>
          </cell>
          <cell r="E366" t="str">
            <v>ISTANBUL</v>
          </cell>
          <cell r="F366">
            <v>40</v>
          </cell>
          <cell r="G366">
            <v>-243</v>
          </cell>
          <cell r="H366" t="str">
            <v>not included</v>
          </cell>
          <cell r="I366" t="str">
            <v>USD</v>
          </cell>
          <cell r="J366">
            <v>1086</v>
          </cell>
          <cell r="K366">
            <v>843</v>
          </cell>
          <cell r="L366"/>
          <cell r="M366">
            <v>45930</v>
          </cell>
          <cell r="N366">
            <v>0</v>
          </cell>
          <cell r="O366"/>
          <cell r="P366"/>
          <cell r="Q366" t="str">
            <v>84398863 / MRCOCOAS004</v>
          </cell>
        </row>
        <row r="367">
          <cell r="A367" t="str">
            <v>HAPAG</v>
          </cell>
          <cell r="B367" t="str">
            <v>CAUCEDOANTWERP20</v>
          </cell>
          <cell r="C367" t="str">
            <v>REP</v>
          </cell>
          <cell r="D367" t="str">
            <v>CAUCEDO</v>
          </cell>
          <cell r="E367" t="str">
            <v>ANTWERP</v>
          </cell>
          <cell r="F367">
            <v>20</v>
          </cell>
          <cell r="G367">
            <v>-74</v>
          </cell>
          <cell r="H367" t="str">
            <v>not included</v>
          </cell>
          <cell r="I367" t="str">
            <v>USD</v>
          </cell>
          <cell r="J367">
            <v>335</v>
          </cell>
          <cell r="K367">
            <v>261</v>
          </cell>
          <cell r="L367"/>
          <cell r="M367">
            <v>45930</v>
          </cell>
          <cell r="N367">
            <v>0</v>
          </cell>
          <cell r="O367"/>
          <cell r="P367"/>
          <cell r="Q367" t="str">
            <v>84398863 / MRCOCOAS004</v>
          </cell>
        </row>
        <row r="368">
          <cell r="A368" t="str">
            <v>HAPAG</v>
          </cell>
          <cell r="B368" t="str">
            <v>CAUCEDOANTWERP40</v>
          </cell>
          <cell r="C368" t="str">
            <v>REP</v>
          </cell>
          <cell r="D368" t="str">
            <v>CAUCEDO</v>
          </cell>
          <cell r="E368" t="str">
            <v>ANTWERP</v>
          </cell>
          <cell r="F368">
            <v>40</v>
          </cell>
          <cell r="G368">
            <v>-274</v>
          </cell>
          <cell r="H368" t="str">
            <v>not included</v>
          </cell>
          <cell r="I368" t="str">
            <v>USD</v>
          </cell>
          <cell r="J368">
            <v>670</v>
          </cell>
          <cell r="K368">
            <v>396</v>
          </cell>
          <cell r="L368"/>
          <cell r="M368">
            <v>45930</v>
          </cell>
          <cell r="N368">
            <v>0</v>
          </cell>
          <cell r="O368"/>
          <cell r="P368"/>
          <cell r="Q368" t="str">
            <v>84398863 / MRCOCOAS004</v>
          </cell>
        </row>
        <row r="369">
          <cell r="A369" t="str">
            <v>HAPAG</v>
          </cell>
          <cell r="B369" t="str">
            <v>CAUCEDOAMSTERDAM20</v>
          </cell>
          <cell r="C369" t="str">
            <v>REP</v>
          </cell>
          <cell r="D369" t="str">
            <v>CAUCEDO</v>
          </cell>
          <cell r="E369" t="str">
            <v>AMSTERDAM</v>
          </cell>
          <cell r="F369">
            <v>20</v>
          </cell>
          <cell r="G369">
            <v>133</v>
          </cell>
          <cell r="H369" t="str">
            <v>not included</v>
          </cell>
          <cell r="I369" t="str">
            <v>USD</v>
          </cell>
          <cell r="J369">
            <v>335</v>
          </cell>
          <cell r="K369">
            <v>468</v>
          </cell>
          <cell r="L369"/>
          <cell r="M369">
            <v>45930</v>
          </cell>
          <cell r="N369">
            <v>0</v>
          </cell>
          <cell r="O369"/>
          <cell r="P369"/>
          <cell r="Q369" t="str">
            <v>84398863 / MRCOCOAS004</v>
          </cell>
        </row>
        <row r="370">
          <cell r="A370" t="str">
            <v>HAPAG</v>
          </cell>
          <cell r="B370" t="str">
            <v>CAUCEDOAMSTERDAM40</v>
          </cell>
          <cell r="C370" t="str">
            <v>REP</v>
          </cell>
          <cell r="D370" t="str">
            <v>CAUCEDO</v>
          </cell>
          <cell r="E370" t="str">
            <v>AMSTERDAM</v>
          </cell>
          <cell r="F370">
            <v>40</v>
          </cell>
          <cell r="G370">
            <v>-17</v>
          </cell>
          <cell r="H370" t="str">
            <v>not included</v>
          </cell>
          <cell r="I370" t="str">
            <v>USD</v>
          </cell>
          <cell r="J370">
            <v>670</v>
          </cell>
          <cell r="K370">
            <v>653</v>
          </cell>
          <cell r="L370"/>
          <cell r="M370">
            <v>45930</v>
          </cell>
          <cell r="N370">
            <v>0</v>
          </cell>
          <cell r="O370"/>
          <cell r="P370"/>
          <cell r="Q370" t="str">
            <v>84398863 / MRCOCOAS004</v>
          </cell>
        </row>
        <row r="371">
          <cell r="A371" t="str">
            <v>HAPAG</v>
          </cell>
          <cell r="B371" t="str">
            <v>CAUCEDOROTTERDAM20</v>
          </cell>
          <cell r="C371" t="str">
            <v>REP</v>
          </cell>
          <cell r="D371" t="str">
            <v>CAUCEDO</v>
          </cell>
          <cell r="E371" t="str">
            <v>ROTTERDAM</v>
          </cell>
          <cell r="F371">
            <v>20</v>
          </cell>
          <cell r="G371">
            <v>-74</v>
          </cell>
          <cell r="H371" t="str">
            <v>not included</v>
          </cell>
          <cell r="I371" t="str">
            <v>USD</v>
          </cell>
          <cell r="J371">
            <v>335</v>
          </cell>
          <cell r="K371">
            <v>261</v>
          </cell>
          <cell r="L371"/>
          <cell r="M371">
            <v>45930</v>
          </cell>
          <cell r="N371">
            <v>0</v>
          </cell>
          <cell r="O371"/>
          <cell r="P371"/>
          <cell r="Q371" t="str">
            <v>84398863 / MRCOCOAS004</v>
          </cell>
        </row>
        <row r="372">
          <cell r="A372" t="str">
            <v>HAPAG</v>
          </cell>
          <cell r="B372" t="str">
            <v>CAUCEDOROTTERDAM40</v>
          </cell>
          <cell r="C372" t="str">
            <v>REP</v>
          </cell>
          <cell r="D372" t="str">
            <v>CAUCEDO</v>
          </cell>
          <cell r="E372" t="str">
            <v>ROTTERDAM</v>
          </cell>
          <cell r="F372">
            <v>40</v>
          </cell>
          <cell r="G372">
            <v>-274</v>
          </cell>
          <cell r="H372" t="str">
            <v>not included</v>
          </cell>
          <cell r="I372" t="str">
            <v>USD</v>
          </cell>
          <cell r="J372">
            <v>670</v>
          </cell>
          <cell r="K372">
            <v>396</v>
          </cell>
          <cell r="L372"/>
          <cell r="M372">
            <v>45930</v>
          </cell>
          <cell r="N372">
            <v>0</v>
          </cell>
          <cell r="O372"/>
          <cell r="P372"/>
          <cell r="Q372" t="str">
            <v>84398863 / MRCOCOAS004</v>
          </cell>
        </row>
        <row r="373">
          <cell r="A373" t="str">
            <v>HAPAG</v>
          </cell>
          <cell r="B373" t="str">
            <v>CAUCEDOHAMBURG20</v>
          </cell>
          <cell r="C373" t="str">
            <v>REP</v>
          </cell>
          <cell r="D373" t="str">
            <v>CAUCEDO</v>
          </cell>
          <cell r="E373" t="str">
            <v>HAMBURG</v>
          </cell>
          <cell r="F373">
            <v>20</v>
          </cell>
          <cell r="G373">
            <v>-74</v>
          </cell>
          <cell r="H373" t="str">
            <v>not included</v>
          </cell>
          <cell r="I373" t="str">
            <v>USD</v>
          </cell>
          <cell r="J373">
            <v>335</v>
          </cell>
          <cell r="K373">
            <v>261</v>
          </cell>
          <cell r="L373"/>
          <cell r="M373">
            <v>45930</v>
          </cell>
          <cell r="N373">
            <v>0</v>
          </cell>
          <cell r="O373"/>
          <cell r="P373"/>
          <cell r="Q373" t="str">
            <v>84398863 / MRCOCOAS004</v>
          </cell>
        </row>
        <row r="374">
          <cell r="A374" t="str">
            <v>HAPAG</v>
          </cell>
          <cell r="B374" t="str">
            <v>CAUCEDOHAMBURG40</v>
          </cell>
          <cell r="C374" t="str">
            <v>REP</v>
          </cell>
          <cell r="D374" t="str">
            <v>CAUCEDO</v>
          </cell>
          <cell r="E374" t="str">
            <v>HAMBURG</v>
          </cell>
          <cell r="F374">
            <v>40</v>
          </cell>
          <cell r="G374">
            <v>-274</v>
          </cell>
          <cell r="H374" t="str">
            <v>not included</v>
          </cell>
          <cell r="I374" t="str">
            <v>USD</v>
          </cell>
          <cell r="J374">
            <v>670</v>
          </cell>
          <cell r="K374">
            <v>396</v>
          </cell>
          <cell r="L374"/>
          <cell r="M374">
            <v>45930</v>
          </cell>
          <cell r="N374">
            <v>0</v>
          </cell>
          <cell r="O374"/>
          <cell r="P374"/>
          <cell r="Q374" t="str">
            <v>84398863 / MRCOCOAS004</v>
          </cell>
        </row>
        <row r="375">
          <cell r="A375" t="str">
            <v>HAPAG</v>
          </cell>
          <cell r="B375" t="str">
            <v>CAUCEDOTALLINN20</v>
          </cell>
          <cell r="C375" t="str">
            <v>REP</v>
          </cell>
          <cell r="D375" t="str">
            <v>CAUCEDO</v>
          </cell>
          <cell r="E375" t="str">
            <v>TALLINN</v>
          </cell>
          <cell r="F375">
            <v>20</v>
          </cell>
          <cell r="G375">
            <v>610</v>
          </cell>
          <cell r="H375" t="str">
            <v>not included</v>
          </cell>
          <cell r="I375" t="str">
            <v>USD</v>
          </cell>
          <cell r="J375">
            <v>335</v>
          </cell>
          <cell r="K375">
            <v>945</v>
          </cell>
          <cell r="L375"/>
          <cell r="M375">
            <v>45930</v>
          </cell>
          <cell r="N375">
            <v>0</v>
          </cell>
          <cell r="O375"/>
          <cell r="P375"/>
          <cell r="Q375" t="str">
            <v>84398863 / MRCOCOAS004</v>
          </cell>
        </row>
        <row r="376">
          <cell r="A376" t="str">
            <v>HAPAG</v>
          </cell>
          <cell r="B376" t="str">
            <v>CAUCEDOTALLINN40</v>
          </cell>
          <cell r="C376" t="str">
            <v>REP</v>
          </cell>
          <cell r="D376" t="str">
            <v>CAUCEDO</v>
          </cell>
          <cell r="E376" t="str">
            <v>TALLINN</v>
          </cell>
          <cell r="F376">
            <v>40</v>
          </cell>
          <cell r="G376">
            <v>350</v>
          </cell>
          <cell r="H376" t="str">
            <v>not included</v>
          </cell>
          <cell r="I376" t="str">
            <v>USD</v>
          </cell>
          <cell r="J376">
            <v>670</v>
          </cell>
          <cell r="K376">
            <v>1020</v>
          </cell>
          <cell r="L376"/>
          <cell r="M376">
            <v>45930</v>
          </cell>
          <cell r="N376">
            <v>0</v>
          </cell>
          <cell r="O376"/>
          <cell r="P376"/>
          <cell r="Q376" t="str">
            <v>84398863 / MRCOCOAS004</v>
          </cell>
        </row>
        <row r="377">
          <cell r="A377" t="str">
            <v>HAPAG</v>
          </cell>
          <cell r="B377" t="str">
            <v>CAUCEDOBARCELONA20</v>
          </cell>
          <cell r="C377" t="str">
            <v>REP</v>
          </cell>
          <cell r="D377" t="str">
            <v>CAUCEDO</v>
          </cell>
          <cell r="E377" t="str">
            <v>BARCELONA</v>
          </cell>
          <cell r="F377">
            <v>20</v>
          </cell>
          <cell r="G377">
            <v>596</v>
          </cell>
          <cell r="H377" t="str">
            <v>not included</v>
          </cell>
          <cell r="I377" t="str">
            <v>USD</v>
          </cell>
          <cell r="J377">
            <v>431</v>
          </cell>
          <cell r="K377">
            <v>1027</v>
          </cell>
          <cell r="L377"/>
          <cell r="M377">
            <v>45930</v>
          </cell>
          <cell r="N377">
            <v>0</v>
          </cell>
          <cell r="O377"/>
          <cell r="P377"/>
          <cell r="Q377" t="str">
            <v>84398863 / MRCOCOAS004</v>
          </cell>
        </row>
        <row r="378">
          <cell r="A378" t="str">
            <v>HAPAG</v>
          </cell>
          <cell r="B378" t="str">
            <v>CAUCEDOBARCELONA40</v>
          </cell>
          <cell r="C378" t="str">
            <v>REP</v>
          </cell>
          <cell r="D378" t="str">
            <v>CAUCEDO</v>
          </cell>
          <cell r="E378" t="str">
            <v>BARCELONA</v>
          </cell>
          <cell r="F378">
            <v>40</v>
          </cell>
          <cell r="G378">
            <v>446</v>
          </cell>
          <cell r="H378" t="str">
            <v>not included</v>
          </cell>
          <cell r="I378" t="str">
            <v>USD</v>
          </cell>
          <cell r="J378">
            <v>862</v>
          </cell>
          <cell r="K378">
            <v>1308</v>
          </cell>
          <cell r="L378"/>
          <cell r="M378">
            <v>45930</v>
          </cell>
          <cell r="N378">
            <v>0</v>
          </cell>
          <cell r="O378"/>
          <cell r="P378"/>
          <cell r="Q378" t="str">
            <v>84398863 / MRCOCOAS004</v>
          </cell>
        </row>
        <row r="379">
          <cell r="A379" t="str">
            <v>HAPAG</v>
          </cell>
          <cell r="B379" t="str">
            <v>CAUCEDOVALENCIA20</v>
          </cell>
          <cell r="C379" t="str">
            <v>REP</v>
          </cell>
          <cell r="D379" t="str">
            <v>CAUCEDO</v>
          </cell>
          <cell r="E379" t="str">
            <v>VALENCIA</v>
          </cell>
          <cell r="F379">
            <v>20</v>
          </cell>
          <cell r="G379">
            <v>596</v>
          </cell>
          <cell r="H379" t="str">
            <v>not included</v>
          </cell>
          <cell r="I379" t="str">
            <v>USD</v>
          </cell>
          <cell r="J379">
            <v>431</v>
          </cell>
          <cell r="K379">
            <v>1027</v>
          </cell>
          <cell r="L379"/>
          <cell r="M379">
            <v>45930</v>
          </cell>
          <cell r="N379">
            <v>0</v>
          </cell>
          <cell r="O379"/>
          <cell r="P379"/>
          <cell r="Q379" t="str">
            <v>84398863 / MRCOCOAS004</v>
          </cell>
        </row>
        <row r="380">
          <cell r="A380" t="str">
            <v>HAPAG</v>
          </cell>
          <cell r="B380" t="str">
            <v>CAUCEDOVALENCIA40</v>
          </cell>
          <cell r="C380" t="str">
            <v>REP</v>
          </cell>
          <cell r="D380" t="str">
            <v>CAUCEDO</v>
          </cell>
          <cell r="E380" t="str">
            <v>VALENCIA</v>
          </cell>
          <cell r="F380">
            <v>40</v>
          </cell>
          <cell r="G380">
            <v>446</v>
          </cell>
          <cell r="H380" t="str">
            <v>not included</v>
          </cell>
          <cell r="I380" t="str">
            <v>USD</v>
          </cell>
          <cell r="J380">
            <v>862</v>
          </cell>
          <cell r="K380">
            <v>1308</v>
          </cell>
          <cell r="L380"/>
          <cell r="M380">
            <v>45930</v>
          </cell>
          <cell r="N380">
            <v>0</v>
          </cell>
          <cell r="O380"/>
          <cell r="P380"/>
          <cell r="Q380" t="str">
            <v>84398863 / MRCOCOAS004</v>
          </cell>
        </row>
        <row r="381">
          <cell r="A381" t="str">
            <v>HAPAG</v>
          </cell>
          <cell r="B381" t="str">
            <v>CAUCEDOGENOA20</v>
          </cell>
          <cell r="C381" t="str">
            <v>REP</v>
          </cell>
          <cell r="D381" t="str">
            <v>CAUCEDO</v>
          </cell>
          <cell r="E381" t="str">
            <v>GENOA</v>
          </cell>
          <cell r="F381">
            <v>20</v>
          </cell>
          <cell r="G381">
            <v>596</v>
          </cell>
          <cell r="H381" t="str">
            <v>not included</v>
          </cell>
          <cell r="I381" t="str">
            <v>USD</v>
          </cell>
          <cell r="J381">
            <v>431</v>
          </cell>
          <cell r="K381">
            <v>1027</v>
          </cell>
          <cell r="L381"/>
          <cell r="M381">
            <v>45930</v>
          </cell>
          <cell r="N381">
            <v>0</v>
          </cell>
          <cell r="O381"/>
          <cell r="P381"/>
          <cell r="Q381" t="str">
            <v>84398863 / MRCOCOAS004</v>
          </cell>
        </row>
        <row r="382">
          <cell r="A382" t="str">
            <v>HAPAG</v>
          </cell>
          <cell r="B382" t="str">
            <v>CAUCEDOGENOA40</v>
          </cell>
          <cell r="C382" t="str">
            <v>REP</v>
          </cell>
          <cell r="D382" t="str">
            <v>CAUCEDO</v>
          </cell>
          <cell r="E382" t="str">
            <v>GENOA</v>
          </cell>
          <cell r="F382">
            <v>40</v>
          </cell>
          <cell r="G382">
            <v>446</v>
          </cell>
          <cell r="H382" t="str">
            <v>not included</v>
          </cell>
          <cell r="I382" t="str">
            <v>USD</v>
          </cell>
          <cell r="J382">
            <v>862</v>
          </cell>
          <cell r="K382">
            <v>1308</v>
          </cell>
          <cell r="L382"/>
          <cell r="M382">
            <v>45930</v>
          </cell>
          <cell r="N382">
            <v>0</v>
          </cell>
          <cell r="O382"/>
          <cell r="P382"/>
          <cell r="Q382" t="str">
            <v>84398863 / MRCOCOAS004</v>
          </cell>
        </row>
        <row r="383">
          <cell r="A383" t="str">
            <v>HAPAG</v>
          </cell>
          <cell r="B383" t="str">
            <v>CAUCEDOISTANBUL20</v>
          </cell>
          <cell r="C383" t="str">
            <v>REP</v>
          </cell>
          <cell r="D383" t="str">
            <v>CAUCEDO</v>
          </cell>
          <cell r="E383" t="str">
            <v>ISTANBUL</v>
          </cell>
          <cell r="F383">
            <v>20</v>
          </cell>
          <cell r="G383">
            <v>846</v>
          </cell>
          <cell r="H383" t="str">
            <v>not included</v>
          </cell>
          <cell r="I383" t="str">
            <v>USD</v>
          </cell>
          <cell r="J383">
            <v>403</v>
          </cell>
          <cell r="K383">
            <v>1249</v>
          </cell>
          <cell r="L383"/>
          <cell r="M383">
            <v>45930</v>
          </cell>
          <cell r="N383">
            <v>0</v>
          </cell>
          <cell r="O383"/>
          <cell r="P383"/>
          <cell r="Q383" t="str">
            <v>84398863 / MRCOCOAS004</v>
          </cell>
        </row>
        <row r="384">
          <cell r="A384" t="str">
            <v>HAPAG</v>
          </cell>
          <cell r="B384" t="str">
            <v>CAUCEDOISTANBUL40</v>
          </cell>
          <cell r="C384" t="str">
            <v>REP</v>
          </cell>
          <cell r="D384" t="str">
            <v>CAUCEDO</v>
          </cell>
          <cell r="E384" t="str">
            <v>ISTANBUL</v>
          </cell>
          <cell r="F384">
            <v>40</v>
          </cell>
          <cell r="G384">
            <v>696</v>
          </cell>
          <cell r="H384" t="str">
            <v>not included</v>
          </cell>
          <cell r="I384" t="str">
            <v>USD</v>
          </cell>
          <cell r="J384">
            <v>806</v>
          </cell>
          <cell r="K384">
            <v>1502</v>
          </cell>
          <cell r="L384"/>
          <cell r="M384">
            <v>45930</v>
          </cell>
          <cell r="N384">
            <v>0</v>
          </cell>
          <cell r="O384"/>
          <cell r="P384"/>
          <cell r="Q384" t="str">
            <v>84398863 / MRCOCOAS004</v>
          </cell>
        </row>
        <row r="385">
          <cell r="A385" t="str">
            <v>HAPAG</v>
          </cell>
          <cell r="B385" t="str">
            <v>ABIDJANBATAM20</v>
          </cell>
          <cell r="C385" t="str">
            <v>IVC</v>
          </cell>
          <cell r="D385" t="str">
            <v>ABIDJAN</v>
          </cell>
          <cell r="E385" t="str">
            <v>BATAM</v>
          </cell>
          <cell r="F385">
            <v>20</v>
          </cell>
          <cell r="G385">
            <v>733</v>
          </cell>
          <cell r="H385" t="str">
            <v>not included</v>
          </cell>
          <cell r="I385" t="str">
            <v>USD</v>
          </cell>
          <cell r="J385">
            <v>341</v>
          </cell>
          <cell r="K385">
            <v>1074</v>
          </cell>
          <cell r="L385"/>
          <cell r="M385">
            <v>45930</v>
          </cell>
          <cell r="N385">
            <v>0</v>
          </cell>
          <cell r="O385"/>
          <cell r="P385"/>
          <cell r="Q385" t="str">
            <v>84398863 / MRCOCOAS004</v>
          </cell>
        </row>
        <row r="386">
          <cell r="A386" t="str">
            <v>HAPAG</v>
          </cell>
          <cell r="B386" t="str">
            <v>ABIDJANBATAM40</v>
          </cell>
          <cell r="C386" t="str">
            <v>IVC</v>
          </cell>
          <cell r="D386" t="str">
            <v>ABIDJAN</v>
          </cell>
          <cell r="E386" t="str">
            <v>BATAM</v>
          </cell>
          <cell r="F386">
            <v>40</v>
          </cell>
          <cell r="G386">
            <v>600</v>
          </cell>
          <cell r="H386" t="str">
            <v>not included</v>
          </cell>
          <cell r="I386" t="str">
            <v>USD</v>
          </cell>
          <cell r="J386">
            <v>682</v>
          </cell>
          <cell r="K386">
            <v>1282</v>
          </cell>
          <cell r="L386"/>
          <cell r="M386">
            <v>45930</v>
          </cell>
          <cell r="N386">
            <v>0</v>
          </cell>
          <cell r="O386"/>
          <cell r="P386"/>
          <cell r="Q386" t="str">
            <v>84398863 / MRCOCOAS004</v>
          </cell>
        </row>
        <row r="387">
          <cell r="A387" t="str">
            <v>HAPAG</v>
          </cell>
          <cell r="B387" t="str">
            <v>ABIDJANJAKARTA20</v>
          </cell>
          <cell r="C387" t="str">
            <v>IVC</v>
          </cell>
          <cell r="D387" t="str">
            <v>ABIDJAN</v>
          </cell>
          <cell r="E387" t="str">
            <v>JAKARTA</v>
          </cell>
          <cell r="F387">
            <v>20</v>
          </cell>
          <cell r="G387">
            <v>750</v>
          </cell>
          <cell r="H387" t="str">
            <v>not included</v>
          </cell>
          <cell r="I387" t="str">
            <v>USD</v>
          </cell>
          <cell r="J387">
            <v>341</v>
          </cell>
          <cell r="K387">
            <v>1091</v>
          </cell>
          <cell r="L387"/>
          <cell r="M387">
            <v>45930</v>
          </cell>
          <cell r="N387">
            <v>0</v>
          </cell>
          <cell r="O387"/>
          <cell r="P387"/>
          <cell r="Q387" t="str">
            <v>84398863 / MRCOCOAS004</v>
          </cell>
        </row>
        <row r="388">
          <cell r="A388" t="str">
            <v>HAPAG</v>
          </cell>
          <cell r="B388" t="str">
            <v>ABIDJANJAKARTA40</v>
          </cell>
          <cell r="C388" t="str">
            <v>IVC</v>
          </cell>
          <cell r="D388" t="str">
            <v>ABIDJAN</v>
          </cell>
          <cell r="E388" t="str">
            <v>JAKARTA</v>
          </cell>
          <cell r="F388">
            <v>40</v>
          </cell>
          <cell r="G388">
            <v>200</v>
          </cell>
          <cell r="H388" t="str">
            <v>not included</v>
          </cell>
          <cell r="I388" t="str">
            <v>USD</v>
          </cell>
          <cell r="J388">
            <v>682</v>
          </cell>
          <cell r="K388">
            <v>882</v>
          </cell>
          <cell r="L388"/>
          <cell r="M388">
            <v>45930</v>
          </cell>
          <cell r="N388">
            <v>0</v>
          </cell>
          <cell r="O388"/>
          <cell r="P388"/>
          <cell r="Q388" t="str">
            <v>84398863 / MRCOCOAS004</v>
          </cell>
        </row>
        <row r="389">
          <cell r="A389" t="str">
            <v>HAPAG</v>
          </cell>
          <cell r="B389" t="str">
            <v>ABIDJANSURABAYA20</v>
          </cell>
          <cell r="C389" t="str">
            <v>IVC</v>
          </cell>
          <cell r="D389" t="str">
            <v>ABIDJAN</v>
          </cell>
          <cell r="E389" t="str">
            <v>SURABAYA</v>
          </cell>
          <cell r="F389">
            <v>20</v>
          </cell>
          <cell r="G389">
            <v>600</v>
          </cell>
          <cell r="H389" t="str">
            <v>not included</v>
          </cell>
          <cell r="I389" t="str">
            <v>USD</v>
          </cell>
          <cell r="J389">
            <v>341</v>
          </cell>
          <cell r="K389">
            <v>941</v>
          </cell>
          <cell r="L389"/>
          <cell r="M389">
            <v>45930</v>
          </cell>
          <cell r="N389">
            <v>0</v>
          </cell>
          <cell r="O389"/>
          <cell r="P389"/>
          <cell r="Q389" t="str">
            <v>84398863 / MRCOCOAS004</v>
          </cell>
        </row>
        <row r="390">
          <cell r="A390" t="str">
            <v>HAPAG</v>
          </cell>
          <cell r="B390" t="str">
            <v>ABIDJANSURABAYA40</v>
          </cell>
          <cell r="C390" t="str">
            <v>IVC</v>
          </cell>
          <cell r="D390" t="str">
            <v>ABIDJAN</v>
          </cell>
          <cell r="E390" t="str">
            <v>SURABAYA</v>
          </cell>
          <cell r="F390">
            <v>40</v>
          </cell>
          <cell r="G390">
            <v>10</v>
          </cell>
          <cell r="H390" t="str">
            <v>not included</v>
          </cell>
          <cell r="I390" t="str">
            <v>USD</v>
          </cell>
          <cell r="J390">
            <v>682</v>
          </cell>
          <cell r="K390">
            <v>692</v>
          </cell>
          <cell r="L390"/>
          <cell r="M390">
            <v>45930</v>
          </cell>
          <cell r="N390">
            <v>0</v>
          </cell>
          <cell r="O390"/>
          <cell r="P390"/>
          <cell r="Q390" t="str">
            <v>84398863 / MRCOCOAS004</v>
          </cell>
        </row>
        <row r="391">
          <cell r="A391" t="str">
            <v>HAPAG</v>
          </cell>
          <cell r="B391" t="str">
            <v>ABIDJANPASIR GUDANG20</v>
          </cell>
          <cell r="C391" t="str">
            <v>IVC</v>
          </cell>
          <cell r="D391" t="str">
            <v>ABIDJAN</v>
          </cell>
          <cell r="E391" t="str">
            <v>PASIR GUDANG</v>
          </cell>
          <cell r="F391">
            <v>20</v>
          </cell>
          <cell r="G391">
            <v>400</v>
          </cell>
          <cell r="H391" t="str">
            <v>not included</v>
          </cell>
          <cell r="I391" t="str">
            <v>USD</v>
          </cell>
          <cell r="J391">
            <v>341</v>
          </cell>
          <cell r="K391">
            <v>741</v>
          </cell>
          <cell r="L391"/>
          <cell r="M391">
            <v>45930</v>
          </cell>
          <cell r="N391">
            <v>0</v>
          </cell>
          <cell r="O391"/>
          <cell r="P391"/>
          <cell r="Q391" t="str">
            <v>84398863 / MRCOCOAS004</v>
          </cell>
        </row>
        <row r="392">
          <cell r="A392" t="str">
            <v>HAPAG</v>
          </cell>
          <cell r="B392" t="str">
            <v>ABIDJANPASIR GUDANG40</v>
          </cell>
          <cell r="C392" t="str">
            <v>IVC</v>
          </cell>
          <cell r="D392" t="str">
            <v>ABIDJAN</v>
          </cell>
          <cell r="E392" t="str">
            <v>PASIR GUDANG</v>
          </cell>
          <cell r="F392">
            <v>40</v>
          </cell>
          <cell r="G392">
            <v>50</v>
          </cell>
          <cell r="H392" t="str">
            <v>not included</v>
          </cell>
          <cell r="I392" t="str">
            <v>USD</v>
          </cell>
          <cell r="J392">
            <v>682</v>
          </cell>
          <cell r="K392">
            <v>732</v>
          </cell>
          <cell r="L392"/>
          <cell r="M392">
            <v>45930</v>
          </cell>
          <cell r="N392">
            <v>0</v>
          </cell>
          <cell r="O392"/>
          <cell r="P392"/>
          <cell r="Q392" t="str">
            <v>84398863 / MRCOCOAS004</v>
          </cell>
        </row>
        <row r="393">
          <cell r="A393" t="str">
            <v>HAPAG</v>
          </cell>
          <cell r="B393" t="str">
            <v>ABIDJANPTP20</v>
          </cell>
          <cell r="C393" t="str">
            <v>IVC</v>
          </cell>
          <cell r="D393" t="str">
            <v>ABIDJAN</v>
          </cell>
          <cell r="E393" t="str">
            <v>PTP</v>
          </cell>
          <cell r="F393">
            <v>20</v>
          </cell>
          <cell r="G393">
            <v>300</v>
          </cell>
          <cell r="H393" t="str">
            <v>not included</v>
          </cell>
          <cell r="I393" t="str">
            <v>USD</v>
          </cell>
          <cell r="J393">
            <v>341</v>
          </cell>
          <cell r="K393">
            <v>641</v>
          </cell>
          <cell r="L393"/>
          <cell r="M393">
            <v>45930</v>
          </cell>
          <cell r="N393">
            <v>0</v>
          </cell>
          <cell r="O393"/>
          <cell r="P393"/>
          <cell r="Q393" t="str">
            <v>84398863 / MRCOCOAS004</v>
          </cell>
        </row>
        <row r="394">
          <cell r="A394" t="str">
            <v>HAPAG</v>
          </cell>
          <cell r="B394" t="str">
            <v>ABIDJANPTP40</v>
          </cell>
          <cell r="C394" t="str">
            <v>IVC</v>
          </cell>
          <cell r="D394" t="str">
            <v>ABIDJAN</v>
          </cell>
          <cell r="E394" t="str">
            <v>PTP</v>
          </cell>
          <cell r="F394">
            <v>40</v>
          </cell>
          <cell r="G394">
            <v>-100</v>
          </cell>
          <cell r="H394" t="str">
            <v>not included</v>
          </cell>
          <cell r="I394" t="str">
            <v>USD</v>
          </cell>
          <cell r="J394">
            <v>682</v>
          </cell>
          <cell r="K394">
            <v>582</v>
          </cell>
          <cell r="L394"/>
          <cell r="M394">
            <v>45930</v>
          </cell>
          <cell r="N394">
            <v>0</v>
          </cell>
          <cell r="O394"/>
          <cell r="P394"/>
          <cell r="Q394" t="str">
            <v>84398863 / MRCOCOAS004</v>
          </cell>
        </row>
        <row r="395">
          <cell r="A395" t="str">
            <v>HAPAG</v>
          </cell>
          <cell r="B395" t="str">
            <v>ABIDJANPORT KLANG20</v>
          </cell>
          <cell r="C395" t="str">
            <v>IVC</v>
          </cell>
          <cell r="D395" t="str">
            <v>ABIDJAN</v>
          </cell>
          <cell r="E395" t="str">
            <v>PORT KLANG</v>
          </cell>
          <cell r="F395">
            <v>20</v>
          </cell>
          <cell r="G395">
            <v>600</v>
          </cell>
          <cell r="H395" t="str">
            <v>not included</v>
          </cell>
          <cell r="I395" t="str">
            <v>USD</v>
          </cell>
          <cell r="J395">
            <v>341</v>
          </cell>
          <cell r="K395">
            <v>941</v>
          </cell>
          <cell r="L395"/>
          <cell r="M395">
            <v>45930</v>
          </cell>
          <cell r="N395">
            <v>0</v>
          </cell>
          <cell r="O395"/>
          <cell r="P395"/>
          <cell r="Q395" t="str">
            <v>84398863 / MRCOCOAS004</v>
          </cell>
        </row>
        <row r="396">
          <cell r="A396" t="str">
            <v>HAPAG</v>
          </cell>
          <cell r="B396" t="str">
            <v>ABIDJANPORT KLANG40</v>
          </cell>
          <cell r="C396" t="str">
            <v>IVC</v>
          </cell>
          <cell r="D396" t="str">
            <v>ABIDJAN</v>
          </cell>
          <cell r="E396" t="str">
            <v>PORT KLANG</v>
          </cell>
          <cell r="F396">
            <v>40</v>
          </cell>
          <cell r="G396">
            <v>100</v>
          </cell>
          <cell r="H396" t="str">
            <v>not included</v>
          </cell>
          <cell r="I396" t="str">
            <v>USD</v>
          </cell>
          <cell r="J396">
            <v>682</v>
          </cell>
          <cell r="K396">
            <v>782</v>
          </cell>
          <cell r="L396"/>
          <cell r="M396">
            <v>45930</v>
          </cell>
          <cell r="N396">
            <v>0</v>
          </cell>
          <cell r="O396"/>
          <cell r="P396"/>
          <cell r="Q396" t="str">
            <v>84398863 / MRCOCOAS004</v>
          </cell>
        </row>
        <row r="397">
          <cell r="A397" t="str">
            <v>HAPAG</v>
          </cell>
          <cell r="B397" t="str">
            <v>LOMEBATAM20</v>
          </cell>
          <cell r="C397" t="str">
            <v>TOG</v>
          </cell>
          <cell r="D397" t="str">
            <v>LOME</v>
          </cell>
          <cell r="E397" t="str">
            <v>BATAM</v>
          </cell>
          <cell r="F397">
            <v>20</v>
          </cell>
          <cell r="G397">
            <v>500</v>
          </cell>
          <cell r="H397" t="str">
            <v>not included</v>
          </cell>
          <cell r="I397" t="str">
            <v>USD</v>
          </cell>
          <cell r="J397">
            <v>341</v>
          </cell>
          <cell r="K397">
            <v>841</v>
          </cell>
          <cell r="L397"/>
          <cell r="M397">
            <v>45930</v>
          </cell>
          <cell r="N397">
            <v>0</v>
          </cell>
          <cell r="O397"/>
          <cell r="P397"/>
          <cell r="Q397" t="str">
            <v>84398863 / MRCOCOAS004</v>
          </cell>
        </row>
        <row r="398">
          <cell r="A398" t="str">
            <v>HAPAG</v>
          </cell>
          <cell r="B398" t="str">
            <v>LOMEBATAM40</v>
          </cell>
          <cell r="C398" t="str">
            <v>TOG</v>
          </cell>
          <cell r="D398" t="str">
            <v>LOME</v>
          </cell>
          <cell r="E398" t="str">
            <v>BATAM</v>
          </cell>
          <cell r="F398">
            <v>40</v>
          </cell>
          <cell r="G398">
            <v>875</v>
          </cell>
          <cell r="H398" t="str">
            <v>not included</v>
          </cell>
          <cell r="I398" t="str">
            <v>USD</v>
          </cell>
          <cell r="J398">
            <v>682</v>
          </cell>
          <cell r="K398">
            <v>1557</v>
          </cell>
          <cell r="L398"/>
          <cell r="M398">
            <v>45930</v>
          </cell>
          <cell r="N398">
            <v>0</v>
          </cell>
          <cell r="O398"/>
          <cell r="P398"/>
          <cell r="Q398" t="str">
            <v>84398863 / MRCOCOAS004</v>
          </cell>
        </row>
        <row r="399">
          <cell r="A399" t="str">
            <v>HAPAG</v>
          </cell>
          <cell r="B399" t="str">
            <v>LOMEJAKARTA20</v>
          </cell>
          <cell r="C399" t="str">
            <v>TOG</v>
          </cell>
          <cell r="D399" t="str">
            <v>LOME</v>
          </cell>
          <cell r="E399" t="str">
            <v>JAKARTA</v>
          </cell>
          <cell r="F399">
            <v>20</v>
          </cell>
          <cell r="G399">
            <v>700</v>
          </cell>
          <cell r="H399" t="str">
            <v>not included</v>
          </cell>
          <cell r="I399" t="str">
            <v>USD</v>
          </cell>
          <cell r="J399">
            <v>341</v>
          </cell>
          <cell r="K399">
            <v>1041</v>
          </cell>
          <cell r="L399"/>
          <cell r="M399">
            <v>45930</v>
          </cell>
          <cell r="N399">
            <v>0</v>
          </cell>
          <cell r="O399"/>
          <cell r="P399"/>
          <cell r="Q399" t="str">
            <v>84398863 / MRCOCOAS004</v>
          </cell>
        </row>
        <row r="400">
          <cell r="A400" t="str">
            <v>HAPAG</v>
          </cell>
          <cell r="B400" t="str">
            <v>LOMEJAKARTA40</v>
          </cell>
          <cell r="C400" t="str">
            <v>TOG</v>
          </cell>
          <cell r="D400" t="str">
            <v>LOME</v>
          </cell>
          <cell r="E400" t="str">
            <v>JAKARTA</v>
          </cell>
          <cell r="F400">
            <v>40</v>
          </cell>
          <cell r="G400">
            <v>700</v>
          </cell>
          <cell r="H400" t="str">
            <v>not included</v>
          </cell>
          <cell r="I400" t="str">
            <v>USD</v>
          </cell>
          <cell r="J400">
            <v>682</v>
          </cell>
          <cell r="K400">
            <v>1382</v>
          </cell>
          <cell r="L400"/>
          <cell r="M400">
            <v>45930</v>
          </cell>
          <cell r="N400">
            <v>0</v>
          </cell>
          <cell r="O400"/>
          <cell r="P400"/>
          <cell r="Q400" t="str">
            <v>84398863 / MRCOCOAS004</v>
          </cell>
        </row>
        <row r="401">
          <cell r="A401" t="str">
            <v>HAPAG</v>
          </cell>
          <cell r="B401" t="str">
            <v>LOMESURABAYA20</v>
          </cell>
          <cell r="C401" t="str">
            <v>TOG</v>
          </cell>
          <cell r="D401" t="str">
            <v>LOME</v>
          </cell>
          <cell r="E401" t="str">
            <v>SURABAYA</v>
          </cell>
          <cell r="F401">
            <v>20</v>
          </cell>
          <cell r="G401">
            <v>500</v>
          </cell>
          <cell r="H401" t="str">
            <v>not included</v>
          </cell>
          <cell r="I401" t="str">
            <v>USD</v>
          </cell>
          <cell r="J401">
            <v>341</v>
          </cell>
          <cell r="K401">
            <v>841</v>
          </cell>
          <cell r="L401"/>
          <cell r="M401">
            <v>45930</v>
          </cell>
          <cell r="N401">
            <v>0</v>
          </cell>
          <cell r="O401"/>
          <cell r="P401"/>
          <cell r="Q401" t="str">
            <v>84398863 / MRCOCOAS004</v>
          </cell>
        </row>
        <row r="402">
          <cell r="A402" t="str">
            <v>HAPAG</v>
          </cell>
          <cell r="B402" t="str">
            <v>LOMESURABAYA40</v>
          </cell>
          <cell r="C402" t="str">
            <v>TOG</v>
          </cell>
          <cell r="D402" t="str">
            <v>LOME</v>
          </cell>
          <cell r="E402" t="str">
            <v>SURABAYA</v>
          </cell>
          <cell r="F402">
            <v>40</v>
          </cell>
          <cell r="G402">
            <v>50</v>
          </cell>
          <cell r="H402" t="str">
            <v>not included</v>
          </cell>
          <cell r="I402" t="str">
            <v>USD</v>
          </cell>
          <cell r="J402">
            <v>682</v>
          </cell>
          <cell r="K402">
            <v>732</v>
          </cell>
          <cell r="L402"/>
          <cell r="M402">
            <v>45930</v>
          </cell>
          <cell r="N402">
            <v>0</v>
          </cell>
          <cell r="O402"/>
          <cell r="P402"/>
          <cell r="Q402" t="str">
            <v>84398863 / MRCOCOAS004</v>
          </cell>
        </row>
        <row r="403">
          <cell r="A403" t="str">
            <v>HAPAG</v>
          </cell>
          <cell r="B403" t="str">
            <v>LOMEPASIR GUDANG20</v>
          </cell>
          <cell r="C403" t="str">
            <v>TOG</v>
          </cell>
          <cell r="D403" t="str">
            <v>LOME</v>
          </cell>
          <cell r="E403" t="str">
            <v>PASIR GUDANG</v>
          </cell>
          <cell r="F403">
            <v>20</v>
          </cell>
          <cell r="G403">
            <v>400</v>
          </cell>
          <cell r="H403" t="str">
            <v>not included</v>
          </cell>
          <cell r="I403" t="str">
            <v>USD</v>
          </cell>
          <cell r="J403">
            <v>341</v>
          </cell>
          <cell r="K403">
            <v>741</v>
          </cell>
          <cell r="L403"/>
          <cell r="M403">
            <v>45930</v>
          </cell>
          <cell r="N403">
            <v>0</v>
          </cell>
          <cell r="O403"/>
          <cell r="P403"/>
          <cell r="Q403" t="str">
            <v>84398863 / MRCOCOAS004</v>
          </cell>
        </row>
        <row r="404">
          <cell r="A404" t="str">
            <v>HAPAG</v>
          </cell>
          <cell r="B404" t="str">
            <v>LOMEPASIR GUDANG40</v>
          </cell>
          <cell r="C404" t="str">
            <v>TOG</v>
          </cell>
          <cell r="D404" t="str">
            <v>LOME</v>
          </cell>
          <cell r="E404" t="str">
            <v>PASIR GUDANG</v>
          </cell>
          <cell r="F404">
            <v>40</v>
          </cell>
          <cell r="G404">
            <v>200</v>
          </cell>
          <cell r="H404" t="str">
            <v>not included</v>
          </cell>
          <cell r="I404" t="str">
            <v>USD</v>
          </cell>
          <cell r="J404">
            <v>682</v>
          </cell>
          <cell r="K404">
            <v>882</v>
          </cell>
          <cell r="L404"/>
          <cell r="M404">
            <v>45930</v>
          </cell>
          <cell r="N404">
            <v>0</v>
          </cell>
          <cell r="O404"/>
          <cell r="P404"/>
          <cell r="Q404" t="str">
            <v>84398863 / MRCOCOAS004</v>
          </cell>
        </row>
        <row r="405">
          <cell r="A405" t="str">
            <v>HAPAG</v>
          </cell>
          <cell r="B405" t="str">
            <v>LOMEPTP20</v>
          </cell>
          <cell r="C405" t="str">
            <v>TOG</v>
          </cell>
          <cell r="D405" t="str">
            <v>LOME</v>
          </cell>
          <cell r="E405" t="str">
            <v>PTP</v>
          </cell>
          <cell r="F405">
            <v>20</v>
          </cell>
          <cell r="G405">
            <v>400</v>
          </cell>
          <cell r="H405" t="str">
            <v>not included</v>
          </cell>
          <cell r="I405" t="str">
            <v>USD</v>
          </cell>
          <cell r="J405">
            <v>341</v>
          </cell>
          <cell r="K405">
            <v>741</v>
          </cell>
          <cell r="L405"/>
          <cell r="M405">
            <v>45930</v>
          </cell>
          <cell r="N405">
            <v>0</v>
          </cell>
          <cell r="O405"/>
          <cell r="P405"/>
          <cell r="Q405" t="str">
            <v>84398863 / MRCOCOAS004</v>
          </cell>
        </row>
        <row r="406">
          <cell r="A406" t="str">
            <v>HAPAG</v>
          </cell>
          <cell r="B406" t="str">
            <v>LOMEPTP40</v>
          </cell>
          <cell r="C406" t="str">
            <v>TOG</v>
          </cell>
          <cell r="D406" t="str">
            <v>LOME</v>
          </cell>
          <cell r="E406" t="str">
            <v>PTP</v>
          </cell>
          <cell r="F406">
            <v>40</v>
          </cell>
          <cell r="G406">
            <v>200</v>
          </cell>
          <cell r="H406" t="str">
            <v>not included</v>
          </cell>
          <cell r="I406" t="str">
            <v>USD</v>
          </cell>
          <cell r="J406">
            <v>682</v>
          </cell>
          <cell r="K406">
            <v>882</v>
          </cell>
          <cell r="L406"/>
          <cell r="M406">
            <v>45930</v>
          </cell>
          <cell r="N406">
            <v>0</v>
          </cell>
          <cell r="O406"/>
          <cell r="P406"/>
          <cell r="Q406" t="str">
            <v>84398863 / MRCOCOAS004</v>
          </cell>
        </row>
        <row r="407">
          <cell r="A407" t="str">
            <v>HAPAG</v>
          </cell>
          <cell r="B407" t="str">
            <v>LOMEPORT KLANG20</v>
          </cell>
          <cell r="C407" t="str">
            <v>TOG</v>
          </cell>
          <cell r="D407" t="str">
            <v>LOME</v>
          </cell>
          <cell r="E407" t="str">
            <v>PORT KLANG</v>
          </cell>
          <cell r="F407">
            <v>20</v>
          </cell>
          <cell r="G407">
            <v>400</v>
          </cell>
          <cell r="H407" t="str">
            <v>not included</v>
          </cell>
          <cell r="I407" t="str">
            <v>USD</v>
          </cell>
          <cell r="J407">
            <v>341</v>
          </cell>
          <cell r="K407">
            <v>741</v>
          </cell>
          <cell r="L407"/>
          <cell r="M407">
            <v>45930</v>
          </cell>
          <cell r="N407">
            <v>0</v>
          </cell>
          <cell r="O407"/>
          <cell r="P407"/>
          <cell r="Q407" t="str">
            <v>84398863 / MRCOCOAS004</v>
          </cell>
        </row>
        <row r="408">
          <cell r="A408" t="str">
            <v>HAPAG</v>
          </cell>
          <cell r="B408" t="str">
            <v>LOMEPORT KLANG40</v>
          </cell>
          <cell r="C408" t="str">
            <v>TOG</v>
          </cell>
          <cell r="D408" t="str">
            <v>LOME</v>
          </cell>
          <cell r="E408" t="str">
            <v>PORT KLANG</v>
          </cell>
          <cell r="F408">
            <v>40</v>
          </cell>
          <cell r="G408">
            <v>450</v>
          </cell>
          <cell r="H408" t="str">
            <v>not included</v>
          </cell>
          <cell r="I408" t="str">
            <v>USD</v>
          </cell>
          <cell r="J408">
            <v>682</v>
          </cell>
          <cell r="K408">
            <v>1132</v>
          </cell>
          <cell r="L408"/>
          <cell r="M408">
            <v>45930</v>
          </cell>
          <cell r="N408">
            <v>0</v>
          </cell>
          <cell r="O408"/>
          <cell r="P408"/>
          <cell r="Q408" t="str">
            <v>84398863 / MRCOCOAS004</v>
          </cell>
        </row>
        <row r="409">
          <cell r="A409" t="str">
            <v>HAPAG</v>
          </cell>
          <cell r="B409" t="str">
            <v>DOUALABATAM20</v>
          </cell>
          <cell r="C409" t="str">
            <v>CAM</v>
          </cell>
          <cell r="D409" t="str">
            <v>DOUALA</v>
          </cell>
          <cell r="E409" t="str">
            <v>BATAM</v>
          </cell>
          <cell r="F409">
            <v>20</v>
          </cell>
          <cell r="G409">
            <v>600</v>
          </cell>
          <cell r="H409" t="str">
            <v>not included</v>
          </cell>
          <cell r="I409" t="str">
            <v>USD</v>
          </cell>
          <cell r="J409">
            <v>341</v>
          </cell>
          <cell r="K409">
            <v>941</v>
          </cell>
          <cell r="L409"/>
          <cell r="M409">
            <v>45930</v>
          </cell>
          <cell r="N409">
            <v>0</v>
          </cell>
          <cell r="O409"/>
          <cell r="P409"/>
          <cell r="Q409" t="str">
            <v>84398863 / MRCOCOAS004</v>
          </cell>
        </row>
        <row r="410">
          <cell r="A410" t="str">
            <v>HAPAG</v>
          </cell>
          <cell r="B410" t="str">
            <v>DOUALABATAM40</v>
          </cell>
          <cell r="C410" t="str">
            <v>CAM</v>
          </cell>
          <cell r="D410" t="str">
            <v>DOUALA</v>
          </cell>
          <cell r="E410" t="str">
            <v>BATAM</v>
          </cell>
          <cell r="F410">
            <v>40</v>
          </cell>
          <cell r="G410">
            <v>450</v>
          </cell>
          <cell r="H410" t="str">
            <v>not included</v>
          </cell>
          <cell r="I410" t="str">
            <v>USD</v>
          </cell>
          <cell r="J410">
            <v>682</v>
          </cell>
          <cell r="K410">
            <v>1132</v>
          </cell>
          <cell r="L410"/>
          <cell r="M410">
            <v>45930</v>
          </cell>
          <cell r="N410">
            <v>0</v>
          </cell>
          <cell r="O410"/>
          <cell r="P410"/>
          <cell r="Q410" t="str">
            <v>84398863 / MRCOCOAS004</v>
          </cell>
        </row>
        <row r="411">
          <cell r="A411" t="str">
            <v>HAPAG</v>
          </cell>
          <cell r="B411" t="str">
            <v>DOUALAJAKARTA20</v>
          </cell>
          <cell r="C411" t="str">
            <v>CAM</v>
          </cell>
          <cell r="D411" t="str">
            <v>DOUALA</v>
          </cell>
          <cell r="E411" t="str">
            <v>JAKARTA</v>
          </cell>
          <cell r="F411">
            <v>20</v>
          </cell>
          <cell r="G411">
            <v>800</v>
          </cell>
          <cell r="H411" t="str">
            <v>not included</v>
          </cell>
          <cell r="I411" t="str">
            <v>USD</v>
          </cell>
          <cell r="J411">
            <v>341</v>
          </cell>
          <cell r="K411">
            <v>1141</v>
          </cell>
          <cell r="L411"/>
          <cell r="M411">
            <v>45930</v>
          </cell>
          <cell r="N411">
            <v>0</v>
          </cell>
          <cell r="O411"/>
          <cell r="P411"/>
          <cell r="Q411" t="str">
            <v>84398863 / MRCOCOAS004</v>
          </cell>
        </row>
        <row r="412">
          <cell r="A412" t="str">
            <v>HAPAG</v>
          </cell>
          <cell r="B412" t="str">
            <v>DOUALAJAKARTA40</v>
          </cell>
          <cell r="C412" t="str">
            <v>CAM</v>
          </cell>
          <cell r="D412" t="str">
            <v>DOUALA</v>
          </cell>
          <cell r="E412" t="str">
            <v>JAKARTA</v>
          </cell>
          <cell r="F412">
            <v>40</v>
          </cell>
          <cell r="G412">
            <v>50</v>
          </cell>
          <cell r="H412" t="str">
            <v>not included</v>
          </cell>
          <cell r="I412" t="str">
            <v>USD</v>
          </cell>
          <cell r="J412">
            <v>682</v>
          </cell>
          <cell r="K412">
            <v>732</v>
          </cell>
          <cell r="L412"/>
          <cell r="M412">
            <v>45930</v>
          </cell>
          <cell r="N412">
            <v>0</v>
          </cell>
          <cell r="O412"/>
          <cell r="P412"/>
          <cell r="Q412" t="str">
            <v>84398863 / MRCOCOAS004</v>
          </cell>
        </row>
        <row r="413">
          <cell r="A413" t="str">
            <v>HAPAG</v>
          </cell>
          <cell r="B413" t="str">
            <v>DOUALASURABAYA20</v>
          </cell>
          <cell r="C413" t="str">
            <v>CAM</v>
          </cell>
          <cell r="D413" t="str">
            <v>DOUALA</v>
          </cell>
          <cell r="E413" t="str">
            <v>SURABAYA</v>
          </cell>
          <cell r="F413">
            <v>20</v>
          </cell>
          <cell r="G413">
            <v>550</v>
          </cell>
          <cell r="H413" t="str">
            <v>not included</v>
          </cell>
          <cell r="I413" t="str">
            <v>USD</v>
          </cell>
          <cell r="J413">
            <v>341</v>
          </cell>
          <cell r="K413">
            <v>891</v>
          </cell>
          <cell r="L413"/>
          <cell r="M413">
            <v>45930</v>
          </cell>
          <cell r="N413">
            <v>0</v>
          </cell>
          <cell r="O413"/>
          <cell r="P413"/>
          <cell r="Q413" t="str">
            <v>84398863 / MRCOCOAS004</v>
          </cell>
        </row>
        <row r="414">
          <cell r="A414" t="str">
            <v>HAPAG</v>
          </cell>
          <cell r="B414" t="str">
            <v>DOUALASURABAYA40</v>
          </cell>
          <cell r="C414" t="str">
            <v>CAM</v>
          </cell>
          <cell r="D414" t="str">
            <v>DOUALA</v>
          </cell>
          <cell r="E414" t="str">
            <v>SURABAYA</v>
          </cell>
          <cell r="F414">
            <v>40</v>
          </cell>
          <cell r="G414">
            <v>100</v>
          </cell>
          <cell r="H414" t="str">
            <v>not included</v>
          </cell>
          <cell r="I414" t="str">
            <v>USD</v>
          </cell>
          <cell r="J414">
            <v>682</v>
          </cell>
          <cell r="K414">
            <v>782</v>
          </cell>
          <cell r="L414"/>
          <cell r="M414">
            <v>45930</v>
          </cell>
          <cell r="N414">
            <v>0</v>
          </cell>
          <cell r="O414"/>
          <cell r="P414"/>
          <cell r="Q414" t="str">
            <v>84398863 / MRCOCOAS004</v>
          </cell>
        </row>
        <row r="415">
          <cell r="A415" t="str">
            <v>HAPAG</v>
          </cell>
          <cell r="B415" t="str">
            <v>DOUALAPASIR GUDANG20</v>
          </cell>
          <cell r="C415" t="str">
            <v>CAM</v>
          </cell>
          <cell r="D415" t="str">
            <v>DOUALA</v>
          </cell>
          <cell r="E415" t="str">
            <v>PASIR GUDANG</v>
          </cell>
          <cell r="F415">
            <v>20</v>
          </cell>
          <cell r="G415">
            <v>400</v>
          </cell>
          <cell r="H415" t="str">
            <v>not included</v>
          </cell>
          <cell r="I415" t="str">
            <v>USD</v>
          </cell>
          <cell r="J415">
            <v>341</v>
          </cell>
          <cell r="K415">
            <v>741</v>
          </cell>
          <cell r="L415"/>
          <cell r="M415">
            <v>45930</v>
          </cell>
          <cell r="N415">
            <v>0</v>
          </cell>
          <cell r="O415"/>
          <cell r="P415"/>
          <cell r="Q415" t="str">
            <v>84398863 / MRCOCOAS004</v>
          </cell>
        </row>
        <row r="416">
          <cell r="A416" t="str">
            <v>HAPAG</v>
          </cell>
          <cell r="B416" t="str">
            <v>DOUALAPASIR GUDANG40</v>
          </cell>
          <cell r="C416" t="str">
            <v>CAM</v>
          </cell>
          <cell r="D416" t="str">
            <v>DOUALA</v>
          </cell>
          <cell r="E416" t="str">
            <v>PASIR GUDANG</v>
          </cell>
          <cell r="F416">
            <v>40</v>
          </cell>
          <cell r="G416">
            <v>100</v>
          </cell>
          <cell r="H416" t="str">
            <v>not included</v>
          </cell>
          <cell r="I416" t="str">
            <v>USD</v>
          </cell>
          <cell r="J416">
            <v>682</v>
          </cell>
          <cell r="K416">
            <v>782</v>
          </cell>
          <cell r="L416"/>
          <cell r="M416">
            <v>45930</v>
          </cell>
          <cell r="N416">
            <v>0</v>
          </cell>
          <cell r="O416"/>
          <cell r="P416"/>
          <cell r="Q416" t="str">
            <v>84398863 / MRCOCOAS004</v>
          </cell>
        </row>
        <row r="417">
          <cell r="A417" t="str">
            <v>HAPAG</v>
          </cell>
          <cell r="B417" t="str">
            <v>DOUALAPTP20</v>
          </cell>
          <cell r="C417" t="str">
            <v>CAM</v>
          </cell>
          <cell r="D417" t="str">
            <v>DOUALA</v>
          </cell>
          <cell r="E417" t="str">
            <v>PTP</v>
          </cell>
          <cell r="F417">
            <v>20</v>
          </cell>
          <cell r="G417">
            <v>200</v>
          </cell>
          <cell r="H417" t="str">
            <v>not included</v>
          </cell>
          <cell r="I417" t="str">
            <v>USD</v>
          </cell>
          <cell r="J417">
            <v>341</v>
          </cell>
          <cell r="K417">
            <v>541</v>
          </cell>
          <cell r="L417"/>
          <cell r="M417">
            <v>45930</v>
          </cell>
          <cell r="N417">
            <v>0</v>
          </cell>
          <cell r="O417"/>
          <cell r="P417"/>
          <cell r="Q417" t="str">
            <v>84398863 / MRCOCOAS004</v>
          </cell>
        </row>
        <row r="418">
          <cell r="A418" t="str">
            <v>HAPAG</v>
          </cell>
          <cell r="B418" t="str">
            <v>DOUALAPTP40</v>
          </cell>
          <cell r="C418" t="str">
            <v>CAM</v>
          </cell>
          <cell r="D418" t="str">
            <v>DOUALA</v>
          </cell>
          <cell r="E418" t="str">
            <v>PTP</v>
          </cell>
          <cell r="F418">
            <v>40</v>
          </cell>
          <cell r="G418">
            <v>-150</v>
          </cell>
          <cell r="H418" t="str">
            <v>not included</v>
          </cell>
          <cell r="I418" t="str">
            <v>USD</v>
          </cell>
          <cell r="J418">
            <v>682</v>
          </cell>
          <cell r="K418">
            <v>532</v>
          </cell>
          <cell r="L418"/>
          <cell r="M418">
            <v>45930</v>
          </cell>
          <cell r="N418">
            <v>0</v>
          </cell>
          <cell r="O418"/>
          <cell r="P418"/>
          <cell r="Q418" t="str">
            <v>84398863 / MRCOCOAS004</v>
          </cell>
        </row>
        <row r="419">
          <cell r="A419" t="str">
            <v>HAPAG</v>
          </cell>
          <cell r="B419" t="str">
            <v>DOUALAPORT KLANG20</v>
          </cell>
          <cell r="C419" t="str">
            <v>CAM</v>
          </cell>
          <cell r="D419" t="str">
            <v>DOUALA</v>
          </cell>
          <cell r="E419" t="str">
            <v>PORT KLANG</v>
          </cell>
          <cell r="F419">
            <v>20</v>
          </cell>
          <cell r="G419">
            <v>725</v>
          </cell>
          <cell r="H419" t="str">
            <v>not included</v>
          </cell>
          <cell r="I419" t="str">
            <v>USD</v>
          </cell>
          <cell r="J419">
            <v>341</v>
          </cell>
          <cell r="K419">
            <v>1066</v>
          </cell>
          <cell r="L419"/>
          <cell r="M419">
            <v>45930</v>
          </cell>
          <cell r="N419">
            <v>0</v>
          </cell>
          <cell r="O419"/>
          <cell r="P419"/>
          <cell r="Q419" t="str">
            <v>84398863 / MRCOCOAS004</v>
          </cell>
        </row>
        <row r="420">
          <cell r="A420" t="str">
            <v>HAPAG</v>
          </cell>
          <cell r="B420" t="str">
            <v>DOUALAPORT KLANG40</v>
          </cell>
          <cell r="C420" t="str">
            <v>CAM</v>
          </cell>
          <cell r="D420" t="str">
            <v>DOUALA</v>
          </cell>
          <cell r="E420" t="str">
            <v>PORT KLANG</v>
          </cell>
          <cell r="F420">
            <v>40</v>
          </cell>
          <cell r="G420">
            <v>50</v>
          </cell>
          <cell r="H420" t="str">
            <v>not included</v>
          </cell>
          <cell r="I420" t="str">
            <v>USD</v>
          </cell>
          <cell r="J420">
            <v>682</v>
          </cell>
          <cell r="K420">
            <v>732</v>
          </cell>
          <cell r="L420"/>
          <cell r="M420">
            <v>45930</v>
          </cell>
          <cell r="N420">
            <v>0</v>
          </cell>
          <cell r="O420"/>
          <cell r="P420"/>
          <cell r="Q420" t="str">
            <v>84398863 / MRCOCOAS004</v>
          </cell>
        </row>
        <row r="421">
          <cell r="A421" t="str">
            <v>HAPAG</v>
          </cell>
          <cell r="B421" t="str">
            <v>KRIBIBATAM20</v>
          </cell>
          <cell r="C421" t="str">
            <v>CAM</v>
          </cell>
          <cell r="D421" t="str">
            <v>KRIBI</v>
          </cell>
          <cell r="E421" t="str">
            <v>BATAM</v>
          </cell>
          <cell r="F421">
            <v>20</v>
          </cell>
          <cell r="G421">
            <v>333</v>
          </cell>
          <cell r="H421" t="str">
            <v>not included</v>
          </cell>
          <cell r="I421" t="str">
            <v>USD</v>
          </cell>
          <cell r="J421">
            <v>341</v>
          </cell>
          <cell r="K421">
            <v>674</v>
          </cell>
          <cell r="L421"/>
          <cell r="M421">
            <v>45930</v>
          </cell>
          <cell r="N421">
            <v>0</v>
          </cell>
          <cell r="O421"/>
          <cell r="P421"/>
          <cell r="Q421" t="str">
            <v>84398863 / MRCOCOAS004</v>
          </cell>
        </row>
        <row r="422">
          <cell r="A422" t="str">
            <v>HAPAG</v>
          </cell>
          <cell r="B422" t="str">
            <v>KRIBIBATAM40</v>
          </cell>
          <cell r="C422" t="str">
            <v>CAM</v>
          </cell>
          <cell r="D422" t="str">
            <v>KRIBI</v>
          </cell>
          <cell r="E422" t="str">
            <v>BATAM</v>
          </cell>
          <cell r="F422">
            <v>40</v>
          </cell>
          <cell r="G422">
            <v>400</v>
          </cell>
          <cell r="H422" t="str">
            <v>not included</v>
          </cell>
          <cell r="I422" t="str">
            <v>USD</v>
          </cell>
          <cell r="J422">
            <v>682</v>
          </cell>
          <cell r="K422">
            <v>1082</v>
          </cell>
          <cell r="L422"/>
          <cell r="M422">
            <v>45930</v>
          </cell>
          <cell r="N422">
            <v>0</v>
          </cell>
          <cell r="O422"/>
          <cell r="P422"/>
          <cell r="Q422" t="str">
            <v>84398863 / MRCOCOAS004</v>
          </cell>
        </row>
        <row r="423">
          <cell r="A423" t="str">
            <v>HAPAG</v>
          </cell>
          <cell r="B423" t="str">
            <v>KRIBIJAKARTA20</v>
          </cell>
          <cell r="C423" t="str">
            <v>CAM</v>
          </cell>
          <cell r="D423" t="str">
            <v>KRIBI</v>
          </cell>
          <cell r="E423" t="str">
            <v>JAKARTA</v>
          </cell>
          <cell r="F423">
            <v>20</v>
          </cell>
          <cell r="G423">
            <v>200</v>
          </cell>
          <cell r="H423" t="str">
            <v>not included</v>
          </cell>
          <cell r="I423" t="str">
            <v>USD</v>
          </cell>
          <cell r="J423">
            <v>341</v>
          </cell>
          <cell r="K423">
            <v>541</v>
          </cell>
          <cell r="L423"/>
          <cell r="M423">
            <v>45930</v>
          </cell>
          <cell r="N423">
            <v>0</v>
          </cell>
          <cell r="O423"/>
          <cell r="P423"/>
          <cell r="Q423" t="str">
            <v>84398863 / MRCOCOAS004</v>
          </cell>
        </row>
        <row r="424">
          <cell r="A424" t="str">
            <v>HAPAG</v>
          </cell>
          <cell r="B424" t="str">
            <v>KRIBIJAKARTA40</v>
          </cell>
          <cell r="C424" t="str">
            <v>CAM</v>
          </cell>
          <cell r="D424" t="str">
            <v>KRIBI</v>
          </cell>
          <cell r="E424" t="str">
            <v>JAKARTA</v>
          </cell>
          <cell r="F424">
            <v>40</v>
          </cell>
          <cell r="G424">
            <v>-50</v>
          </cell>
          <cell r="H424" t="str">
            <v>not included</v>
          </cell>
          <cell r="I424" t="str">
            <v>USD</v>
          </cell>
          <cell r="J424">
            <v>682</v>
          </cell>
          <cell r="K424">
            <v>632</v>
          </cell>
          <cell r="L424"/>
          <cell r="M424">
            <v>45930</v>
          </cell>
          <cell r="N424">
            <v>0</v>
          </cell>
          <cell r="O424"/>
          <cell r="P424"/>
          <cell r="Q424" t="str">
            <v>84398863 / MRCOCOAS004</v>
          </cell>
        </row>
        <row r="425">
          <cell r="A425" t="str">
            <v>HAPAG</v>
          </cell>
          <cell r="B425" t="str">
            <v>KRIBISURABAYA20</v>
          </cell>
          <cell r="C425" t="str">
            <v>CAM</v>
          </cell>
          <cell r="D425" t="str">
            <v>KRIBI</v>
          </cell>
          <cell r="E425" t="str">
            <v>SURABAYA</v>
          </cell>
          <cell r="F425">
            <v>20</v>
          </cell>
          <cell r="G425">
            <v>250</v>
          </cell>
          <cell r="H425" t="str">
            <v>not included</v>
          </cell>
          <cell r="I425" t="str">
            <v>USD</v>
          </cell>
          <cell r="J425">
            <v>341</v>
          </cell>
          <cell r="K425">
            <v>591</v>
          </cell>
          <cell r="L425"/>
          <cell r="M425">
            <v>45930</v>
          </cell>
          <cell r="N425">
            <v>0</v>
          </cell>
          <cell r="O425"/>
          <cell r="P425"/>
          <cell r="Q425" t="str">
            <v>84398863 / MRCOCOAS004</v>
          </cell>
        </row>
        <row r="426">
          <cell r="A426" t="str">
            <v>HAPAG</v>
          </cell>
          <cell r="B426" t="str">
            <v>KRIBISURABAYA40</v>
          </cell>
          <cell r="C426" t="str">
            <v>CAM</v>
          </cell>
          <cell r="D426" t="str">
            <v>KRIBI</v>
          </cell>
          <cell r="E426" t="str">
            <v>SURABAYA</v>
          </cell>
          <cell r="F426">
            <v>40</v>
          </cell>
          <cell r="G426">
            <v>-100</v>
          </cell>
          <cell r="H426" t="str">
            <v>not included</v>
          </cell>
          <cell r="I426" t="str">
            <v>USD</v>
          </cell>
          <cell r="J426">
            <v>682</v>
          </cell>
          <cell r="K426">
            <v>582</v>
          </cell>
          <cell r="L426"/>
          <cell r="M426">
            <v>45930</v>
          </cell>
          <cell r="N426">
            <v>0</v>
          </cell>
          <cell r="O426"/>
          <cell r="P426"/>
          <cell r="Q426" t="str">
            <v>84398863 / MRCOCOAS004</v>
          </cell>
        </row>
        <row r="427">
          <cell r="A427" t="str">
            <v>HAPAG</v>
          </cell>
          <cell r="B427" t="str">
            <v>KRIBIPASIR GUDANG20</v>
          </cell>
          <cell r="C427" t="str">
            <v>CAM</v>
          </cell>
          <cell r="D427" t="str">
            <v>KRIBI</v>
          </cell>
          <cell r="E427" t="str">
            <v>PASIR GUDANG</v>
          </cell>
          <cell r="F427">
            <v>20</v>
          </cell>
          <cell r="G427">
            <v>100</v>
          </cell>
          <cell r="H427" t="str">
            <v>not included</v>
          </cell>
          <cell r="I427" t="str">
            <v>USD</v>
          </cell>
          <cell r="J427">
            <v>341</v>
          </cell>
          <cell r="K427">
            <v>441</v>
          </cell>
          <cell r="L427"/>
          <cell r="M427">
            <v>45930</v>
          </cell>
          <cell r="N427">
            <v>0</v>
          </cell>
          <cell r="O427"/>
          <cell r="P427"/>
          <cell r="Q427" t="str">
            <v>84398863 / MRCOCOAS004</v>
          </cell>
        </row>
        <row r="428">
          <cell r="A428" t="str">
            <v>HAPAG</v>
          </cell>
          <cell r="B428" t="str">
            <v>KRIBIPASIR GUDANG40</v>
          </cell>
          <cell r="C428" t="str">
            <v>CAM</v>
          </cell>
          <cell r="D428" t="str">
            <v>KRIBI</v>
          </cell>
          <cell r="E428" t="str">
            <v>PASIR GUDANG</v>
          </cell>
          <cell r="F428">
            <v>40</v>
          </cell>
          <cell r="G428">
            <v>-100</v>
          </cell>
          <cell r="H428" t="str">
            <v>not included</v>
          </cell>
          <cell r="I428" t="str">
            <v>USD</v>
          </cell>
          <cell r="J428">
            <v>682</v>
          </cell>
          <cell r="K428">
            <v>582</v>
          </cell>
          <cell r="L428"/>
          <cell r="M428">
            <v>45930</v>
          </cell>
          <cell r="N428">
            <v>0</v>
          </cell>
          <cell r="O428"/>
          <cell r="P428"/>
          <cell r="Q428" t="str">
            <v>84398863 / MRCOCOAS004</v>
          </cell>
        </row>
        <row r="429">
          <cell r="A429" t="str">
            <v>HAPAG</v>
          </cell>
          <cell r="B429" t="str">
            <v>KRIBIPTP20</v>
          </cell>
          <cell r="C429" t="str">
            <v>CAM</v>
          </cell>
          <cell r="D429" t="str">
            <v>KRIBI</v>
          </cell>
          <cell r="E429" t="str">
            <v>PTP</v>
          </cell>
          <cell r="F429">
            <v>20</v>
          </cell>
          <cell r="G429">
            <v>-50</v>
          </cell>
          <cell r="H429" t="str">
            <v>not included</v>
          </cell>
          <cell r="I429" t="str">
            <v>USD</v>
          </cell>
          <cell r="J429">
            <v>341</v>
          </cell>
          <cell r="K429">
            <v>291</v>
          </cell>
          <cell r="L429"/>
          <cell r="M429">
            <v>45930</v>
          </cell>
          <cell r="N429">
            <v>0</v>
          </cell>
          <cell r="O429"/>
          <cell r="P429"/>
          <cell r="Q429" t="str">
            <v>84398863 / MRCOCOAS004</v>
          </cell>
        </row>
        <row r="430">
          <cell r="A430" t="str">
            <v>HAPAG</v>
          </cell>
          <cell r="B430" t="str">
            <v>KRIBIPTP40</v>
          </cell>
          <cell r="C430" t="str">
            <v>CAM</v>
          </cell>
          <cell r="D430" t="str">
            <v>KRIBI</v>
          </cell>
          <cell r="E430" t="str">
            <v>PTP</v>
          </cell>
          <cell r="F430">
            <v>40</v>
          </cell>
          <cell r="G430">
            <v>-250</v>
          </cell>
          <cell r="H430" t="str">
            <v>not included</v>
          </cell>
          <cell r="I430" t="str">
            <v>USD</v>
          </cell>
          <cell r="J430">
            <v>682</v>
          </cell>
          <cell r="K430">
            <v>432</v>
          </cell>
          <cell r="L430"/>
          <cell r="M430">
            <v>45930</v>
          </cell>
          <cell r="N430">
            <v>0</v>
          </cell>
          <cell r="O430"/>
          <cell r="P430"/>
          <cell r="Q430" t="str">
            <v>84398863 / MRCOCOAS004</v>
          </cell>
        </row>
        <row r="431">
          <cell r="A431" t="str">
            <v>HAPAG</v>
          </cell>
          <cell r="B431" t="str">
            <v>KRIBIPORT KLANG20</v>
          </cell>
          <cell r="C431" t="str">
            <v>CAM</v>
          </cell>
          <cell r="D431" t="str">
            <v>KRIBI</v>
          </cell>
          <cell r="E431" t="str">
            <v>PORT KLANG</v>
          </cell>
          <cell r="F431">
            <v>20</v>
          </cell>
          <cell r="G431">
            <v>100</v>
          </cell>
          <cell r="H431" t="str">
            <v>not included</v>
          </cell>
          <cell r="I431" t="str">
            <v>USD</v>
          </cell>
          <cell r="J431">
            <v>341</v>
          </cell>
          <cell r="K431">
            <v>441</v>
          </cell>
          <cell r="L431"/>
          <cell r="M431">
            <v>45930</v>
          </cell>
          <cell r="N431">
            <v>0</v>
          </cell>
          <cell r="O431"/>
          <cell r="P431"/>
          <cell r="Q431" t="str">
            <v>84398863 / MRCOCOAS004</v>
          </cell>
        </row>
        <row r="432">
          <cell r="A432" t="str">
            <v>HAPAG</v>
          </cell>
          <cell r="B432" t="str">
            <v>KRIBIPORT KLANG40</v>
          </cell>
          <cell r="C432" t="str">
            <v>CAM</v>
          </cell>
          <cell r="D432" t="str">
            <v>KRIBI</v>
          </cell>
          <cell r="E432" t="str">
            <v>PORT KLANG</v>
          </cell>
          <cell r="F432">
            <v>40</v>
          </cell>
          <cell r="G432">
            <v>-100</v>
          </cell>
          <cell r="H432" t="str">
            <v>not included</v>
          </cell>
          <cell r="I432" t="str">
            <v>USD</v>
          </cell>
          <cell r="J432">
            <v>682</v>
          </cell>
          <cell r="K432">
            <v>582</v>
          </cell>
          <cell r="L432"/>
          <cell r="M432">
            <v>45930</v>
          </cell>
          <cell r="N432">
            <v>0</v>
          </cell>
          <cell r="O432"/>
          <cell r="P432"/>
          <cell r="Q432" t="str">
            <v>84398863 / MRCOCOAS004</v>
          </cell>
        </row>
        <row r="433">
          <cell r="A433" t="str">
            <v>HAPAG</v>
          </cell>
          <cell r="B433" t="str">
            <v>TEMABATAM20</v>
          </cell>
          <cell r="C433" t="str">
            <v>GHA</v>
          </cell>
          <cell r="D433" t="str">
            <v>TEMA</v>
          </cell>
          <cell r="E433" t="str">
            <v>BATAM</v>
          </cell>
          <cell r="F433">
            <v>20</v>
          </cell>
          <cell r="G433">
            <v>633</v>
          </cell>
          <cell r="H433" t="str">
            <v>not included</v>
          </cell>
          <cell r="I433" t="str">
            <v>USD</v>
          </cell>
          <cell r="J433">
            <v>341</v>
          </cell>
          <cell r="K433">
            <v>974</v>
          </cell>
          <cell r="L433"/>
          <cell r="M433">
            <v>45930</v>
          </cell>
          <cell r="N433">
            <v>0</v>
          </cell>
          <cell r="O433"/>
          <cell r="P433"/>
          <cell r="Q433" t="str">
            <v>84398863 / MRCOCOAS004</v>
          </cell>
        </row>
        <row r="434">
          <cell r="A434" t="str">
            <v>HAPAG</v>
          </cell>
          <cell r="B434" t="str">
            <v>TEMABATAM40</v>
          </cell>
          <cell r="C434" t="str">
            <v>GHA</v>
          </cell>
          <cell r="D434" t="str">
            <v>TEMA</v>
          </cell>
          <cell r="E434" t="str">
            <v>BATAM</v>
          </cell>
          <cell r="F434">
            <v>40</v>
          </cell>
          <cell r="G434">
            <v>739</v>
          </cell>
          <cell r="H434" t="str">
            <v>not included</v>
          </cell>
          <cell r="I434" t="str">
            <v>USD</v>
          </cell>
          <cell r="J434">
            <v>682</v>
          </cell>
          <cell r="K434">
            <v>1421</v>
          </cell>
          <cell r="L434"/>
          <cell r="M434">
            <v>45930</v>
          </cell>
          <cell r="N434">
            <v>0</v>
          </cell>
          <cell r="O434"/>
          <cell r="P434"/>
          <cell r="Q434" t="str">
            <v>84398863 / MRCOCOAS004</v>
          </cell>
        </row>
        <row r="435">
          <cell r="A435" t="str">
            <v>HAPAG</v>
          </cell>
          <cell r="B435" t="str">
            <v>TEMASURABAYA20</v>
          </cell>
          <cell r="C435" t="str">
            <v>GHA</v>
          </cell>
          <cell r="D435" t="str">
            <v>TEMA</v>
          </cell>
          <cell r="E435" t="str">
            <v>SURABAYA</v>
          </cell>
          <cell r="F435">
            <v>20</v>
          </cell>
          <cell r="G435">
            <v>486</v>
          </cell>
          <cell r="H435" t="str">
            <v>not included</v>
          </cell>
          <cell r="I435" t="str">
            <v>USD</v>
          </cell>
          <cell r="J435">
            <v>341</v>
          </cell>
          <cell r="K435">
            <v>827</v>
          </cell>
          <cell r="L435"/>
          <cell r="M435">
            <v>45930</v>
          </cell>
          <cell r="N435">
            <v>0</v>
          </cell>
          <cell r="O435"/>
          <cell r="P435"/>
          <cell r="Q435" t="str">
            <v>84398863 / MRCOCOAS004</v>
          </cell>
        </row>
        <row r="436">
          <cell r="A436" t="str">
            <v>HAPAG</v>
          </cell>
          <cell r="B436" t="str">
            <v>TEMASURABAYA40</v>
          </cell>
          <cell r="C436" t="str">
            <v>GHA</v>
          </cell>
          <cell r="D436" t="str">
            <v>TEMA</v>
          </cell>
          <cell r="E436" t="str">
            <v>SURABAYA</v>
          </cell>
          <cell r="F436">
            <v>40</v>
          </cell>
          <cell r="G436">
            <v>392</v>
          </cell>
          <cell r="H436" t="str">
            <v>not included</v>
          </cell>
          <cell r="I436" t="str">
            <v>USD</v>
          </cell>
          <cell r="J436">
            <v>682</v>
          </cell>
          <cell r="K436">
            <v>1074</v>
          </cell>
          <cell r="L436"/>
          <cell r="M436">
            <v>45930</v>
          </cell>
          <cell r="N436">
            <v>0</v>
          </cell>
          <cell r="O436"/>
          <cell r="P436"/>
          <cell r="Q436" t="str">
            <v>84398863 / MRCOCOAS004</v>
          </cell>
        </row>
        <row r="437">
          <cell r="A437" t="str">
            <v>HAPAG</v>
          </cell>
          <cell r="B437" t="str">
            <v>TEMAPASIR GUDANG20</v>
          </cell>
          <cell r="C437" t="str">
            <v>GHA</v>
          </cell>
          <cell r="D437" t="str">
            <v>TEMA</v>
          </cell>
          <cell r="E437" t="str">
            <v>PASIR GUDANG</v>
          </cell>
          <cell r="F437">
            <v>20</v>
          </cell>
          <cell r="G437">
            <v>450</v>
          </cell>
          <cell r="H437" t="str">
            <v>not included</v>
          </cell>
          <cell r="I437" t="str">
            <v>USD</v>
          </cell>
          <cell r="J437">
            <v>341</v>
          </cell>
          <cell r="K437">
            <v>791</v>
          </cell>
          <cell r="L437"/>
          <cell r="M437">
            <v>45930</v>
          </cell>
          <cell r="N437">
            <v>0</v>
          </cell>
          <cell r="O437"/>
          <cell r="P437"/>
          <cell r="Q437" t="str">
            <v>84398863 / MRCOCOAS004</v>
          </cell>
        </row>
        <row r="438">
          <cell r="A438" t="str">
            <v>HAPAG</v>
          </cell>
          <cell r="B438" t="str">
            <v>TEMAPASIR GUDANG40</v>
          </cell>
          <cell r="C438" t="str">
            <v>GHA</v>
          </cell>
          <cell r="D438" t="str">
            <v>TEMA</v>
          </cell>
          <cell r="E438" t="str">
            <v>PASIR GUDANG</v>
          </cell>
          <cell r="F438">
            <v>40</v>
          </cell>
          <cell r="G438">
            <v>58</v>
          </cell>
          <cell r="H438" t="str">
            <v>not included</v>
          </cell>
          <cell r="I438" t="str">
            <v>USD</v>
          </cell>
          <cell r="J438">
            <v>682</v>
          </cell>
          <cell r="K438">
            <v>740</v>
          </cell>
          <cell r="L438"/>
          <cell r="M438">
            <v>45930</v>
          </cell>
          <cell r="N438">
            <v>0</v>
          </cell>
          <cell r="O438"/>
          <cell r="P438"/>
          <cell r="Q438" t="str">
            <v>84398863 / MRCOCOAS004</v>
          </cell>
        </row>
        <row r="439">
          <cell r="A439" t="str">
            <v>HAPAG</v>
          </cell>
          <cell r="B439" t="str">
            <v>CONAKRYBATAM20</v>
          </cell>
          <cell r="C439" t="str">
            <v>GUI</v>
          </cell>
          <cell r="D439" t="str">
            <v>CONAKRY</v>
          </cell>
          <cell r="E439" t="str">
            <v>BATAM</v>
          </cell>
          <cell r="F439">
            <v>20</v>
          </cell>
          <cell r="G439">
            <v>750</v>
          </cell>
          <cell r="H439" t="str">
            <v>not included</v>
          </cell>
          <cell r="I439" t="str">
            <v>USD</v>
          </cell>
          <cell r="J439">
            <v>341</v>
          </cell>
          <cell r="K439">
            <v>1091</v>
          </cell>
          <cell r="L439"/>
          <cell r="M439">
            <v>45930</v>
          </cell>
          <cell r="N439">
            <v>0</v>
          </cell>
          <cell r="O439"/>
          <cell r="P439"/>
          <cell r="Q439" t="str">
            <v>84398863 / MRCOCOAS004</v>
          </cell>
        </row>
        <row r="440">
          <cell r="A440" t="str">
            <v>HAPAG</v>
          </cell>
          <cell r="B440" t="str">
            <v>CONAKRYBATAM40</v>
          </cell>
          <cell r="C440" t="str">
            <v>GUI</v>
          </cell>
          <cell r="D440" t="str">
            <v>CONAKRY</v>
          </cell>
          <cell r="E440" t="str">
            <v>BATAM</v>
          </cell>
          <cell r="F440">
            <v>40</v>
          </cell>
          <cell r="G440">
            <v>800</v>
          </cell>
          <cell r="H440" t="str">
            <v>not included</v>
          </cell>
          <cell r="I440" t="str">
            <v>USD</v>
          </cell>
          <cell r="J440">
            <v>682</v>
          </cell>
          <cell r="K440">
            <v>1482</v>
          </cell>
          <cell r="L440"/>
          <cell r="M440">
            <v>45930</v>
          </cell>
          <cell r="N440">
            <v>0</v>
          </cell>
          <cell r="O440"/>
          <cell r="P440"/>
          <cell r="Q440" t="str">
            <v>84398863 / MRCOCOAS004</v>
          </cell>
        </row>
        <row r="441">
          <cell r="A441" t="str">
            <v>HAPAG</v>
          </cell>
          <cell r="B441" t="str">
            <v>CONAKRYJAKARTA20</v>
          </cell>
          <cell r="C441" t="str">
            <v>GUI</v>
          </cell>
          <cell r="D441" t="str">
            <v>CONAKRY</v>
          </cell>
          <cell r="E441" t="str">
            <v>JAKARTA</v>
          </cell>
          <cell r="F441">
            <v>20</v>
          </cell>
          <cell r="G441">
            <v>700</v>
          </cell>
          <cell r="H441" t="str">
            <v>not included</v>
          </cell>
          <cell r="I441" t="str">
            <v>USD</v>
          </cell>
          <cell r="J441">
            <v>341</v>
          </cell>
          <cell r="K441">
            <v>1041</v>
          </cell>
          <cell r="L441"/>
          <cell r="M441">
            <v>45930</v>
          </cell>
          <cell r="N441">
            <v>0</v>
          </cell>
          <cell r="O441"/>
          <cell r="P441"/>
          <cell r="Q441" t="str">
            <v>84398863 / MRCOCOAS004</v>
          </cell>
        </row>
        <row r="442">
          <cell r="A442" t="str">
            <v>HAPAG</v>
          </cell>
          <cell r="B442" t="str">
            <v>CONAKRYJAKARTA40</v>
          </cell>
          <cell r="C442" t="str">
            <v>GUI</v>
          </cell>
          <cell r="D442" t="str">
            <v>CONAKRY</v>
          </cell>
          <cell r="E442" t="str">
            <v>JAKARTA</v>
          </cell>
          <cell r="F442">
            <v>40</v>
          </cell>
          <cell r="G442">
            <v>400</v>
          </cell>
          <cell r="H442" t="str">
            <v>not included</v>
          </cell>
          <cell r="I442" t="str">
            <v>USD</v>
          </cell>
          <cell r="J442">
            <v>682</v>
          </cell>
          <cell r="K442">
            <v>1082</v>
          </cell>
          <cell r="L442"/>
          <cell r="M442">
            <v>45930</v>
          </cell>
          <cell r="N442">
            <v>0</v>
          </cell>
          <cell r="O442"/>
          <cell r="P442"/>
          <cell r="Q442" t="str">
            <v>84398863 / MRCOCOAS004</v>
          </cell>
        </row>
        <row r="443">
          <cell r="A443" t="str">
            <v>HAPAG</v>
          </cell>
          <cell r="B443" t="str">
            <v>CONAKRYSURABAYA20</v>
          </cell>
          <cell r="C443" t="str">
            <v>GUI</v>
          </cell>
          <cell r="D443" t="str">
            <v>CONAKRY</v>
          </cell>
          <cell r="E443" t="str">
            <v>SURABAYA</v>
          </cell>
          <cell r="F443">
            <v>20</v>
          </cell>
          <cell r="G443">
            <v>650</v>
          </cell>
          <cell r="H443" t="str">
            <v>not included</v>
          </cell>
          <cell r="I443" t="str">
            <v>USD</v>
          </cell>
          <cell r="J443">
            <v>341</v>
          </cell>
          <cell r="K443">
            <v>991</v>
          </cell>
          <cell r="L443"/>
          <cell r="M443">
            <v>45930</v>
          </cell>
          <cell r="N443">
            <v>0</v>
          </cell>
          <cell r="O443"/>
          <cell r="P443"/>
          <cell r="Q443" t="str">
            <v>84398863 / MRCOCOAS004</v>
          </cell>
        </row>
        <row r="444">
          <cell r="A444" t="str">
            <v>HAPAG</v>
          </cell>
          <cell r="B444" t="str">
            <v>CONAKRYSURABAYA40</v>
          </cell>
          <cell r="C444" t="str">
            <v>GUI</v>
          </cell>
          <cell r="D444" t="str">
            <v>CONAKRY</v>
          </cell>
          <cell r="E444" t="str">
            <v>SURABAYA</v>
          </cell>
          <cell r="F444">
            <v>40</v>
          </cell>
          <cell r="G444">
            <v>400</v>
          </cell>
          <cell r="H444" t="str">
            <v>not included</v>
          </cell>
          <cell r="I444" t="str">
            <v>USD</v>
          </cell>
          <cell r="J444">
            <v>682</v>
          </cell>
          <cell r="K444">
            <v>1082</v>
          </cell>
          <cell r="L444"/>
          <cell r="M444">
            <v>45930</v>
          </cell>
          <cell r="N444">
            <v>0</v>
          </cell>
          <cell r="O444"/>
          <cell r="P444"/>
          <cell r="Q444" t="str">
            <v>84398863 / MRCOCOAS004</v>
          </cell>
        </row>
        <row r="445">
          <cell r="A445" t="str">
            <v>HAPAG</v>
          </cell>
          <cell r="B445" t="str">
            <v>CONAKRYPASIR GUDANG20</v>
          </cell>
          <cell r="C445" t="str">
            <v>GUI</v>
          </cell>
          <cell r="D445" t="str">
            <v>CONAKRY</v>
          </cell>
          <cell r="E445" t="str">
            <v>PASIR GUDANG</v>
          </cell>
          <cell r="F445">
            <v>20</v>
          </cell>
          <cell r="G445">
            <v>600</v>
          </cell>
          <cell r="H445" t="str">
            <v>not included</v>
          </cell>
          <cell r="I445" t="str">
            <v>USD</v>
          </cell>
          <cell r="J445">
            <v>341</v>
          </cell>
          <cell r="K445">
            <v>941</v>
          </cell>
          <cell r="L445"/>
          <cell r="M445">
            <v>45930</v>
          </cell>
          <cell r="N445">
            <v>0</v>
          </cell>
          <cell r="O445"/>
          <cell r="P445"/>
          <cell r="Q445" t="str">
            <v>84398863 / MRCOCOAS004</v>
          </cell>
        </row>
        <row r="446">
          <cell r="A446" t="str">
            <v>HAPAG</v>
          </cell>
          <cell r="B446" t="str">
            <v>CONAKRYPASIR GUDANG40</v>
          </cell>
          <cell r="C446" t="str">
            <v>GUI</v>
          </cell>
          <cell r="D446" t="str">
            <v>CONAKRY</v>
          </cell>
          <cell r="E446" t="str">
            <v>PASIR GUDANG</v>
          </cell>
          <cell r="F446">
            <v>40</v>
          </cell>
          <cell r="G446">
            <v>450</v>
          </cell>
          <cell r="H446" t="str">
            <v>not included</v>
          </cell>
          <cell r="I446" t="str">
            <v>USD</v>
          </cell>
          <cell r="J446">
            <v>682</v>
          </cell>
          <cell r="K446">
            <v>1132</v>
          </cell>
          <cell r="L446"/>
          <cell r="M446">
            <v>45930</v>
          </cell>
          <cell r="N446">
            <v>0</v>
          </cell>
          <cell r="O446"/>
          <cell r="P446"/>
          <cell r="Q446" t="str">
            <v>84398863 / MRCOCOAS004</v>
          </cell>
        </row>
        <row r="447">
          <cell r="A447" t="str">
            <v>HAPAG</v>
          </cell>
          <cell r="B447" t="str">
            <v>CONAKRYPTP20</v>
          </cell>
          <cell r="C447" t="str">
            <v>GUI</v>
          </cell>
          <cell r="D447" t="str">
            <v>CONAKRY</v>
          </cell>
          <cell r="E447" t="str">
            <v>PTP</v>
          </cell>
          <cell r="F447">
            <v>20</v>
          </cell>
          <cell r="G447">
            <v>500</v>
          </cell>
          <cell r="H447" t="str">
            <v>not included</v>
          </cell>
          <cell r="I447" t="str">
            <v>USD</v>
          </cell>
          <cell r="J447">
            <v>341</v>
          </cell>
          <cell r="K447">
            <v>841</v>
          </cell>
          <cell r="L447"/>
          <cell r="M447">
            <v>45930</v>
          </cell>
          <cell r="N447">
            <v>0</v>
          </cell>
          <cell r="O447"/>
          <cell r="P447"/>
          <cell r="Q447" t="str">
            <v>84398863 / MRCOCOAS004</v>
          </cell>
        </row>
        <row r="448">
          <cell r="A448" t="str">
            <v>HAPAG</v>
          </cell>
          <cell r="B448" t="str">
            <v>CONAKRYPTP40</v>
          </cell>
          <cell r="C448" t="str">
            <v>GUI</v>
          </cell>
          <cell r="D448" t="str">
            <v>CONAKRY</v>
          </cell>
          <cell r="E448" t="str">
            <v>PTP</v>
          </cell>
          <cell r="F448">
            <v>40</v>
          </cell>
          <cell r="G448">
            <v>150</v>
          </cell>
          <cell r="H448" t="str">
            <v>not included</v>
          </cell>
          <cell r="I448" t="str">
            <v>USD</v>
          </cell>
          <cell r="J448">
            <v>682</v>
          </cell>
          <cell r="K448">
            <v>832</v>
          </cell>
          <cell r="L448"/>
          <cell r="M448">
            <v>45930</v>
          </cell>
          <cell r="N448">
            <v>0</v>
          </cell>
          <cell r="O448"/>
          <cell r="P448"/>
          <cell r="Q448" t="str">
            <v>84398863 / MRCOCOAS004</v>
          </cell>
        </row>
        <row r="449">
          <cell r="A449" t="str">
            <v>HAPAG</v>
          </cell>
          <cell r="B449" t="str">
            <v>CONAKRYPORT KLANG20</v>
          </cell>
          <cell r="C449" t="str">
            <v>GUI</v>
          </cell>
          <cell r="D449" t="str">
            <v>CONAKRY</v>
          </cell>
          <cell r="E449" t="str">
            <v>PORT KLANG</v>
          </cell>
          <cell r="F449">
            <v>20</v>
          </cell>
          <cell r="G449">
            <v>540</v>
          </cell>
          <cell r="H449" t="str">
            <v>not included</v>
          </cell>
          <cell r="I449" t="str">
            <v>USD</v>
          </cell>
          <cell r="J449">
            <v>341</v>
          </cell>
          <cell r="K449">
            <v>881</v>
          </cell>
          <cell r="L449"/>
          <cell r="M449">
            <v>45930</v>
          </cell>
          <cell r="N449">
            <v>0</v>
          </cell>
          <cell r="O449"/>
          <cell r="P449"/>
          <cell r="Q449" t="str">
            <v>84398863 / MRCOCOAS004</v>
          </cell>
        </row>
        <row r="450">
          <cell r="A450" t="str">
            <v>HAPAG</v>
          </cell>
          <cell r="B450" t="str">
            <v>CONAKRYPORT KLANG40</v>
          </cell>
          <cell r="C450" t="str">
            <v>GUI</v>
          </cell>
          <cell r="D450" t="str">
            <v>CONAKRY</v>
          </cell>
          <cell r="E450" t="str">
            <v>PORT KLANG</v>
          </cell>
          <cell r="F450">
            <v>40</v>
          </cell>
          <cell r="G450">
            <v>300</v>
          </cell>
          <cell r="H450" t="str">
            <v>not included</v>
          </cell>
          <cell r="I450" t="str">
            <v>USD</v>
          </cell>
          <cell r="J450">
            <v>682</v>
          </cell>
          <cell r="K450">
            <v>982</v>
          </cell>
          <cell r="L450"/>
          <cell r="M450">
            <v>45930</v>
          </cell>
          <cell r="N450">
            <v>0</v>
          </cell>
          <cell r="O450"/>
          <cell r="P450"/>
          <cell r="Q450" t="str">
            <v>84398863 / MRCOCOAS004</v>
          </cell>
        </row>
        <row r="451">
          <cell r="A451" t="str">
            <v>HAPAG</v>
          </cell>
          <cell r="B451" t="str">
            <v>MONROVIABATAM20</v>
          </cell>
          <cell r="C451" t="str">
            <v>LIB</v>
          </cell>
          <cell r="D451" t="str">
            <v>MONROVIA</v>
          </cell>
          <cell r="E451" t="str">
            <v>BATAM</v>
          </cell>
          <cell r="F451">
            <v>20</v>
          </cell>
          <cell r="G451">
            <v>700</v>
          </cell>
          <cell r="H451" t="str">
            <v>not included</v>
          </cell>
          <cell r="I451" t="str">
            <v>USD</v>
          </cell>
          <cell r="J451">
            <v>341</v>
          </cell>
          <cell r="K451">
            <v>1041</v>
          </cell>
          <cell r="L451"/>
          <cell r="M451">
            <v>45930</v>
          </cell>
          <cell r="N451">
            <v>0</v>
          </cell>
          <cell r="O451"/>
          <cell r="P451"/>
          <cell r="Q451" t="str">
            <v>84398863 / MRCOCOAS004</v>
          </cell>
        </row>
        <row r="452">
          <cell r="A452" t="str">
            <v>HAPAG</v>
          </cell>
          <cell r="B452" t="str">
            <v>MONROVIABATAM40</v>
          </cell>
          <cell r="C452" t="str">
            <v>LIB</v>
          </cell>
          <cell r="D452" t="str">
            <v>MONROVIA</v>
          </cell>
          <cell r="E452" t="str">
            <v>BATAM</v>
          </cell>
          <cell r="F452">
            <v>40</v>
          </cell>
          <cell r="G452">
            <v>539</v>
          </cell>
          <cell r="H452" t="str">
            <v>not included</v>
          </cell>
          <cell r="I452" t="str">
            <v>USD</v>
          </cell>
          <cell r="J452">
            <v>682</v>
          </cell>
          <cell r="K452">
            <v>1221</v>
          </cell>
          <cell r="L452"/>
          <cell r="M452">
            <v>45930</v>
          </cell>
          <cell r="N452">
            <v>0</v>
          </cell>
          <cell r="O452"/>
          <cell r="P452"/>
          <cell r="Q452" t="str">
            <v>84398863 / MRCOCOAS004</v>
          </cell>
        </row>
        <row r="453">
          <cell r="A453" t="str">
            <v>HAPAG</v>
          </cell>
          <cell r="B453" t="str">
            <v>MONROVIAJAKARTA20</v>
          </cell>
          <cell r="C453" t="str">
            <v>LIB</v>
          </cell>
          <cell r="D453" t="str">
            <v>MONROVIA</v>
          </cell>
          <cell r="E453" t="str">
            <v>JAKARTA</v>
          </cell>
          <cell r="F453">
            <v>20</v>
          </cell>
          <cell r="G453">
            <v>900</v>
          </cell>
          <cell r="H453" t="str">
            <v>not included</v>
          </cell>
          <cell r="I453" t="str">
            <v>USD</v>
          </cell>
          <cell r="J453">
            <v>341</v>
          </cell>
          <cell r="K453">
            <v>1241</v>
          </cell>
          <cell r="L453"/>
          <cell r="M453">
            <v>45930</v>
          </cell>
          <cell r="N453">
            <v>0</v>
          </cell>
          <cell r="O453"/>
          <cell r="P453"/>
          <cell r="Q453" t="str">
            <v>84398863 / MRCOCOAS004</v>
          </cell>
        </row>
        <row r="454">
          <cell r="A454" t="str">
            <v>HAPAG</v>
          </cell>
          <cell r="B454" t="str">
            <v>MONROVIAJAKARTA40</v>
          </cell>
          <cell r="C454" t="str">
            <v>LIB</v>
          </cell>
          <cell r="D454" t="str">
            <v>MONROVIA</v>
          </cell>
          <cell r="E454" t="str">
            <v>JAKARTA</v>
          </cell>
          <cell r="F454">
            <v>40</v>
          </cell>
          <cell r="G454">
            <v>150</v>
          </cell>
          <cell r="H454" t="str">
            <v>not included</v>
          </cell>
          <cell r="I454" t="str">
            <v>USD</v>
          </cell>
          <cell r="J454">
            <v>682</v>
          </cell>
          <cell r="K454">
            <v>832</v>
          </cell>
          <cell r="L454"/>
          <cell r="M454">
            <v>45930</v>
          </cell>
          <cell r="N454">
            <v>0</v>
          </cell>
          <cell r="O454"/>
          <cell r="P454"/>
          <cell r="Q454" t="str">
            <v>84398863 / MRCOCOAS004</v>
          </cell>
        </row>
        <row r="455">
          <cell r="A455" t="str">
            <v>HAPAG</v>
          </cell>
          <cell r="B455" t="str">
            <v>MONROVIASURABAYA20</v>
          </cell>
          <cell r="C455" t="str">
            <v>LIB</v>
          </cell>
          <cell r="D455" t="str">
            <v>MONROVIA</v>
          </cell>
          <cell r="E455" t="str">
            <v>SURABAYA</v>
          </cell>
          <cell r="F455">
            <v>20</v>
          </cell>
          <cell r="G455">
            <v>900</v>
          </cell>
          <cell r="H455" t="str">
            <v>not included</v>
          </cell>
          <cell r="I455" t="str">
            <v>USD</v>
          </cell>
          <cell r="J455">
            <v>341</v>
          </cell>
          <cell r="K455">
            <v>1241</v>
          </cell>
          <cell r="L455"/>
          <cell r="M455">
            <v>45930</v>
          </cell>
          <cell r="N455">
            <v>0</v>
          </cell>
          <cell r="O455"/>
          <cell r="P455"/>
          <cell r="Q455" t="str">
            <v>84398863 / MRCOCOAS004</v>
          </cell>
        </row>
        <row r="456">
          <cell r="A456" t="str">
            <v>HAPAG</v>
          </cell>
          <cell r="B456" t="str">
            <v>MONROVIASURABAYA40</v>
          </cell>
          <cell r="C456" t="str">
            <v>LIB</v>
          </cell>
          <cell r="D456" t="str">
            <v>MONROVIA</v>
          </cell>
          <cell r="E456" t="str">
            <v>SURABAYA</v>
          </cell>
          <cell r="F456">
            <v>40</v>
          </cell>
          <cell r="G456">
            <v>250</v>
          </cell>
          <cell r="H456" t="str">
            <v>not included</v>
          </cell>
          <cell r="I456" t="str">
            <v>USD</v>
          </cell>
          <cell r="J456">
            <v>682</v>
          </cell>
          <cell r="K456">
            <v>932</v>
          </cell>
          <cell r="L456"/>
          <cell r="M456">
            <v>45930</v>
          </cell>
          <cell r="N456">
            <v>0</v>
          </cell>
          <cell r="O456"/>
          <cell r="P456"/>
          <cell r="Q456" t="str">
            <v>84398863 / MRCOCOAS004</v>
          </cell>
        </row>
        <row r="457">
          <cell r="A457" t="str">
            <v>HAPAG</v>
          </cell>
          <cell r="B457" t="str">
            <v>MONROVIAPASIR GUDANG20</v>
          </cell>
          <cell r="C457" t="str">
            <v>LIB</v>
          </cell>
          <cell r="D457" t="str">
            <v>MONROVIA</v>
          </cell>
          <cell r="E457" t="str">
            <v>PASIR GUDANG</v>
          </cell>
          <cell r="F457">
            <v>20</v>
          </cell>
          <cell r="G457">
            <v>650</v>
          </cell>
          <cell r="H457" t="str">
            <v>not included</v>
          </cell>
          <cell r="I457" t="str">
            <v>USD</v>
          </cell>
          <cell r="J457">
            <v>341</v>
          </cell>
          <cell r="K457">
            <v>991</v>
          </cell>
          <cell r="L457"/>
          <cell r="M457">
            <v>45930</v>
          </cell>
          <cell r="N457">
            <v>0</v>
          </cell>
          <cell r="O457"/>
          <cell r="P457"/>
          <cell r="Q457" t="str">
            <v>84398863 / MRCOCOAS004</v>
          </cell>
        </row>
        <row r="458">
          <cell r="A458" t="str">
            <v>HAPAG</v>
          </cell>
          <cell r="B458" t="str">
            <v>MONROVIAPASIR GUDANG40</v>
          </cell>
          <cell r="C458" t="str">
            <v>LIB</v>
          </cell>
          <cell r="D458" t="str">
            <v>MONROVIA</v>
          </cell>
          <cell r="E458" t="str">
            <v>PASIR GUDANG</v>
          </cell>
          <cell r="F458">
            <v>40</v>
          </cell>
          <cell r="G458">
            <v>350</v>
          </cell>
          <cell r="H458" t="str">
            <v>not included</v>
          </cell>
          <cell r="I458" t="str">
            <v>USD</v>
          </cell>
          <cell r="J458">
            <v>682</v>
          </cell>
          <cell r="K458">
            <v>1032</v>
          </cell>
          <cell r="L458"/>
          <cell r="M458">
            <v>45930</v>
          </cell>
          <cell r="N458">
            <v>0</v>
          </cell>
          <cell r="O458"/>
          <cell r="P458"/>
          <cell r="Q458" t="str">
            <v>84398863 / MRCOCOAS004</v>
          </cell>
        </row>
        <row r="459">
          <cell r="A459" t="str">
            <v>HAPAG</v>
          </cell>
          <cell r="B459" t="str">
            <v>MONROVIAPTP20</v>
          </cell>
          <cell r="C459" t="str">
            <v>LIB</v>
          </cell>
          <cell r="D459" t="str">
            <v>MONROVIA</v>
          </cell>
          <cell r="E459" t="str">
            <v>PTP</v>
          </cell>
          <cell r="F459">
            <v>20</v>
          </cell>
          <cell r="G459">
            <v>525</v>
          </cell>
          <cell r="H459" t="str">
            <v>not included</v>
          </cell>
          <cell r="I459" t="str">
            <v>USD</v>
          </cell>
          <cell r="J459">
            <v>341</v>
          </cell>
          <cell r="K459">
            <v>866</v>
          </cell>
          <cell r="L459"/>
          <cell r="M459">
            <v>45930</v>
          </cell>
          <cell r="N459">
            <v>0</v>
          </cell>
          <cell r="O459"/>
          <cell r="P459"/>
          <cell r="Q459" t="str">
            <v>84398863 / MRCOCOAS004</v>
          </cell>
        </row>
        <row r="460">
          <cell r="A460" t="str">
            <v>HAPAG</v>
          </cell>
          <cell r="B460" t="str">
            <v>MONROVIAPTP40</v>
          </cell>
          <cell r="C460" t="str">
            <v>LIB</v>
          </cell>
          <cell r="D460" t="str">
            <v>MONROVIA</v>
          </cell>
          <cell r="E460" t="str">
            <v>PTP</v>
          </cell>
          <cell r="F460">
            <v>40</v>
          </cell>
          <cell r="G460">
            <v>-50</v>
          </cell>
          <cell r="H460" t="str">
            <v>not included</v>
          </cell>
          <cell r="I460" t="str">
            <v>USD</v>
          </cell>
          <cell r="J460">
            <v>682</v>
          </cell>
          <cell r="K460">
            <v>632</v>
          </cell>
          <cell r="L460"/>
          <cell r="M460">
            <v>45930</v>
          </cell>
          <cell r="N460">
            <v>0</v>
          </cell>
          <cell r="O460"/>
          <cell r="P460"/>
          <cell r="Q460" t="str">
            <v>84398863 / MRCOCOAS004</v>
          </cell>
        </row>
        <row r="461">
          <cell r="A461" t="str">
            <v>HAPAG</v>
          </cell>
          <cell r="B461" t="str">
            <v>MONROVIAPORT KLANG20</v>
          </cell>
          <cell r="C461" t="str">
            <v>LIB</v>
          </cell>
          <cell r="D461" t="str">
            <v>MONROVIA</v>
          </cell>
          <cell r="E461" t="str">
            <v>PORT KLANG</v>
          </cell>
          <cell r="F461">
            <v>20</v>
          </cell>
          <cell r="G461">
            <v>850</v>
          </cell>
          <cell r="H461" t="str">
            <v>not included</v>
          </cell>
          <cell r="I461" t="str">
            <v>USD</v>
          </cell>
          <cell r="J461">
            <v>341</v>
          </cell>
          <cell r="K461">
            <v>1191</v>
          </cell>
          <cell r="L461"/>
          <cell r="M461">
            <v>45930</v>
          </cell>
          <cell r="N461">
            <v>0</v>
          </cell>
          <cell r="O461"/>
          <cell r="P461"/>
          <cell r="Q461" t="str">
            <v>84398863 / MRCOCOAS004</v>
          </cell>
        </row>
        <row r="462">
          <cell r="A462" t="str">
            <v>HAPAG</v>
          </cell>
          <cell r="B462" t="str">
            <v>MONROVIAPORT KLANG40</v>
          </cell>
          <cell r="C462" t="str">
            <v>LIB</v>
          </cell>
          <cell r="D462" t="str">
            <v>MONROVIA</v>
          </cell>
          <cell r="E462" t="str">
            <v>PORT KLANG</v>
          </cell>
          <cell r="F462">
            <v>40</v>
          </cell>
          <cell r="G462">
            <v>200</v>
          </cell>
          <cell r="H462" t="str">
            <v>not included</v>
          </cell>
          <cell r="I462" t="str">
            <v>USD</v>
          </cell>
          <cell r="J462">
            <v>682</v>
          </cell>
          <cell r="K462">
            <v>882</v>
          </cell>
          <cell r="L462"/>
          <cell r="M462">
            <v>45930</v>
          </cell>
          <cell r="N462">
            <v>0</v>
          </cell>
          <cell r="O462"/>
          <cell r="P462"/>
          <cell r="Q462" t="str">
            <v>84398863 / MRCOCOAS004</v>
          </cell>
        </row>
        <row r="463">
          <cell r="A463" t="str">
            <v>HAPAG</v>
          </cell>
          <cell r="B463" t="str">
            <v>TIN CANBATAM20</v>
          </cell>
          <cell r="C463" t="str">
            <v>NIG</v>
          </cell>
          <cell r="D463" t="str">
            <v>TIN CAN</v>
          </cell>
          <cell r="E463" t="str">
            <v>BATAM</v>
          </cell>
          <cell r="F463">
            <v>20</v>
          </cell>
          <cell r="G463">
            <v>610</v>
          </cell>
          <cell r="H463" t="str">
            <v>not included</v>
          </cell>
          <cell r="I463" t="str">
            <v>USD</v>
          </cell>
          <cell r="J463">
            <v>341</v>
          </cell>
          <cell r="K463">
            <v>951</v>
          </cell>
          <cell r="L463"/>
          <cell r="M463">
            <v>45930</v>
          </cell>
          <cell r="N463">
            <v>0</v>
          </cell>
          <cell r="O463"/>
          <cell r="P463"/>
          <cell r="Q463" t="str">
            <v>84398863 / MRCOCOAS004</v>
          </cell>
        </row>
        <row r="464">
          <cell r="A464" t="str">
            <v>HAPAG</v>
          </cell>
          <cell r="B464" t="str">
            <v>TIN CANBATAM40</v>
          </cell>
          <cell r="C464" t="str">
            <v>NIG</v>
          </cell>
          <cell r="D464" t="str">
            <v>TIN CAN</v>
          </cell>
          <cell r="E464" t="str">
            <v>BATAM</v>
          </cell>
          <cell r="F464">
            <v>40</v>
          </cell>
          <cell r="G464">
            <v>661</v>
          </cell>
          <cell r="H464" t="str">
            <v>not included</v>
          </cell>
          <cell r="I464" t="str">
            <v>USD</v>
          </cell>
          <cell r="J464">
            <v>682</v>
          </cell>
          <cell r="K464">
            <v>1343</v>
          </cell>
          <cell r="L464"/>
          <cell r="M464">
            <v>45930</v>
          </cell>
          <cell r="N464">
            <v>0</v>
          </cell>
          <cell r="O464"/>
          <cell r="P464"/>
          <cell r="Q464" t="str">
            <v>84398863 / MRCOCOAS004</v>
          </cell>
        </row>
        <row r="465">
          <cell r="A465" t="str">
            <v>HAPAG</v>
          </cell>
          <cell r="B465" t="str">
            <v>TIN CANJAKARTA20</v>
          </cell>
          <cell r="C465" t="str">
            <v>NIG</v>
          </cell>
          <cell r="D465" t="str">
            <v>TIN CAN</v>
          </cell>
          <cell r="E465" t="str">
            <v>JAKARTA</v>
          </cell>
          <cell r="F465">
            <v>20</v>
          </cell>
          <cell r="G465">
            <v>490</v>
          </cell>
          <cell r="H465" t="str">
            <v>not included</v>
          </cell>
          <cell r="I465" t="str">
            <v>USD</v>
          </cell>
          <cell r="J465">
            <v>341</v>
          </cell>
          <cell r="K465">
            <v>831</v>
          </cell>
          <cell r="L465"/>
          <cell r="M465">
            <v>45930</v>
          </cell>
          <cell r="N465">
            <v>0</v>
          </cell>
          <cell r="O465"/>
          <cell r="P465"/>
          <cell r="Q465" t="str">
            <v>84398863 / MRCOCOAS004</v>
          </cell>
        </row>
        <row r="466">
          <cell r="A466" t="str">
            <v>HAPAG</v>
          </cell>
          <cell r="B466" t="str">
            <v>TIN CANJAKARTA40</v>
          </cell>
          <cell r="C466" t="str">
            <v>NIG</v>
          </cell>
          <cell r="D466" t="str">
            <v>TIN CAN</v>
          </cell>
          <cell r="E466" t="str">
            <v>JAKARTA</v>
          </cell>
          <cell r="F466">
            <v>40</v>
          </cell>
          <cell r="G466">
            <v>211</v>
          </cell>
          <cell r="H466" t="str">
            <v>not included</v>
          </cell>
          <cell r="I466" t="str">
            <v>USD</v>
          </cell>
          <cell r="J466">
            <v>682</v>
          </cell>
          <cell r="K466">
            <v>893</v>
          </cell>
          <cell r="L466"/>
          <cell r="M466">
            <v>45930</v>
          </cell>
          <cell r="N466">
            <v>0</v>
          </cell>
          <cell r="O466"/>
          <cell r="P466"/>
          <cell r="Q466" t="str">
            <v>84398863 / MRCOCOAS004</v>
          </cell>
        </row>
        <row r="467">
          <cell r="A467" t="str">
            <v>HAPAG</v>
          </cell>
          <cell r="B467" t="str">
            <v>TIN CANSURABAYA20</v>
          </cell>
          <cell r="C467" t="str">
            <v>NIG</v>
          </cell>
          <cell r="D467" t="str">
            <v>TIN CAN</v>
          </cell>
          <cell r="E467" t="str">
            <v>SURABAYA</v>
          </cell>
          <cell r="F467">
            <v>20</v>
          </cell>
          <cell r="G467">
            <v>450</v>
          </cell>
          <cell r="H467" t="str">
            <v>not included</v>
          </cell>
          <cell r="I467" t="str">
            <v>USD</v>
          </cell>
          <cell r="J467">
            <v>341</v>
          </cell>
          <cell r="K467">
            <v>791</v>
          </cell>
          <cell r="L467"/>
          <cell r="M467">
            <v>45930</v>
          </cell>
          <cell r="N467">
            <v>0</v>
          </cell>
          <cell r="O467"/>
          <cell r="P467"/>
          <cell r="Q467" t="str">
            <v>84398863 / MRCOCOAS004</v>
          </cell>
        </row>
        <row r="468">
          <cell r="A468" t="str">
            <v>HAPAG</v>
          </cell>
          <cell r="B468" t="str">
            <v>TIN CANSURABAYA40</v>
          </cell>
          <cell r="C468" t="str">
            <v>NIG</v>
          </cell>
          <cell r="D468" t="str">
            <v>TIN CAN</v>
          </cell>
          <cell r="E468" t="str">
            <v>SURABAYA</v>
          </cell>
          <cell r="F468">
            <v>40</v>
          </cell>
          <cell r="G468">
            <v>200</v>
          </cell>
          <cell r="H468" t="str">
            <v>not included</v>
          </cell>
          <cell r="I468" t="str">
            <v>USD</v>
          </cell>
          <cell r="J468">
            <v>682</v>
          </cell>
          <cell r="K468">
            <v>882</v>
          </cell>
          <cell r="L468"/>
          <cell r="M468">
            <v>45930</v>
          </cell>
          <cell r="N468">
            <v>0</v>
          </cell>
          <cell r="O468"/>
          <cell r="P468"/>
          <cell r="Q468" t="str">
            <v>84398863 / MRCOCOAS004</v>
          </cell>
        </row>
        <row r="469">
          <cell r="A469" t="str">
            <v>HAPAG</v>
          </cell>
          <cell r="B469" t="str">
            <v>TIN CANPASIR GUDANG20</v>
          </cell>
          <cell r="C469" t="str">
            <v>NIG</v>
          </cell>
          <cell r="D469" t="str">
            <v>TIN CAN</v>
          </cell>
          <cell r="E469" t="str">
            <v>PASIR GUDANG</v>
          </cell>
          <cell r="F469">
            <v>20</v>
          </cell>
          <cell r="G469">
            <v>387</v>
          </cell>
          <cell r="H469" t="str">
            <v>not included</v>
          </cell>
          <cell r="I469" t="str">
            <v>USD</v>
          </cell>
          <cell r="J469">
            <v>341</v>
          </cell>
          <cell r="K469">
            <v>728</v>
          </cell>
          <cell r="L469"/>
          <cell r="M469">
            <v>45930</v>
          </cell>
          <cell r="N469">
            <v>0</v>
          </cell>
          <cell r="O469"/>
          <cell r="P469"/>
          <cell r="Q469" t="str">
            <v>84398863 / MRCOCOAS004</v>
          </cell>
        </row>
        <row r="470">
          <cell r="A470" t="str">
            <v>HAPAG</v>
          </cell>
          <cell r="B470" t="str">
            <v>TIN CANPASIR GUDANG40</v>
          </cell>
          <cell r="C470" t="str">
            <v>NIG</v>
          </cell>
          <cell r="D470" t="str">
            <v>TIN CAN</v>
          </cell>
          <cell r="E470" t="str">
            <v>PASIR GUDANG</v>
          </cell>
          <cell r="F470">
            <v>40</v>
          </cell>
          <cell r="G470">
            <v>200</v>
          </cell>
          <cell r="H470" t="str">
            <v>not included</v>
          </cell>
          <cell r="I470" t="str">
            <v>USD</v>
          </cell>
          <cell r="J470">
            <v>682</v>
          </cell>
          <cell r="K470">
            <v>882</v>
          </cell>
          <cell r="L470"/>
          <cell r="M470">
            <v>45930</v>
          </cell>
          <cell r="N470">
            <v>0</v>
          </cell>
          <cell r="O470"/>
          <cell r="P470"/>
          <cell r="Q470" t="str">
            <v>84398863 / MRCOCOAS004</v>
          </cell>
        </row>
        <row r="471">
          <cell r="A471" t="str">
            <v>HAPAG</v>
          </cell>
          <cell r="B471" t="str">
            <v>TIN CANPTP20</v>
          </cell>
          <cell r="C471" t="str">
            <v>NIG</v>
          </cell>
          <cell r="D471" t="str">
            <v>TIN CAN</v>
          </cell>
          <cell r="E471" t="str">
            <v>PTP</v>
          </cell>
          <cell r="F471">
            <v>20</v>
          </cell>
          <cell r="G471">
            <v>200</v>
          </cell>
          <cell r="H471" t="str">
            <v>not included</v>
          </cell>
          <cell r="I471" t="str">
            <v>USD</v>
          </cell>
          <cell r="J471">
            <v>341</v>
          </cell>
          <cell r="K471">
            <v>541</v>
          </cell>
          <cell r="L471"/>
          <cell r="M471">
            <v>45930</v>
          </cell>
          <cell r="N471">
            <v>0</v>
          </cell>
          <cell r="O471"/>
          <cell r="P471"/>
          <cell r="Q471" t="str">
            <v>84398863 / MRCOCOAS004</v>
          </cell>
        </row>
        <row r="472">
          <cell r="A472" t="str">
            <v>HAPAG</v>
          </cell>
          <cell r="B472" t="str">
            <v>TIN CANPTP40</v>
          </cell>
          <cell r="C472" t="str">
            <v>NIG</v>
          </cell>
          <cell r="D472" t="str">
            <v>TIN CAN</v>
          </cell>
          <cell r="E472" t="str">
            <v>PTP</v>
          </cell>
          <cell r="F472">
            <v>40</v>
          </cell>
          <cell r="G472">
            <v>-100</v>
          </cell>
          <cell r="H472" t="str">
            <v>not included</v>
          </cell>
          <cell r="I472" t="str">
            <v>USD</v>
          </cell>
          <cell r="J472">
            <v>682</v>
          </cell>
          <cell r="K472">
            <v>582</v>
          </cell>
          <cell r="L472"/>
          <cell r="M472">
            <v>45930</v>
          </cell>
          <cell r="N472">
            <v>0</v>
          </cell>
          <cell r="O472"/>
          <cell r="P472"/>
          <cell r="Q472" t="str">
            <v>84398863 / MRCOCOAS004</v>
          </cell>
        </row>
        <row r="473">
          <cell r="A473" t="str">
            <v>HAPAG</v>
          </cell>
          <cell r="B473" t="str">
            <v>TIN CANPORT KLANG20</v>
          </cell>
          <cell r="C473" t="str">
            <v>NIG</v>
          </cell>
          <cell r="D473" t="str">
            <v>TIN CAN</v>
          </cell>
          <cell r="E473" t="str">
            <v>PORT KLANG</v>
          </cell>
          <cell r="F473">
            <v>20</v>
          </cell>
          <cell r="G473">
            <v>375</v>
          </cell>
          <cell r="H473" t="str">
            <v>not included</v>
          </cell>
          <cell r="I473" t="str">
            <v>USD</v>
          </cell>
          <cell r="J473">
            <v>341</v>
          </cell>
          <cell r="K473">
            <v>716</v>
          </cell>
          <cell r="L473"/>
          <cell r="M473">
            <v>45930</v>
          </cell>
          <cell r="N473">
            <v>0</v>
          </cell>
          <cell r="O473"/>
          <cell r="P473"/>
          <cell r="Q473" t="str">
            <v>84398863 / MRCOCOAS004</v>
          </cell>
        </row>
        <row r="474">
          <cell r="A474" t="str">
            <v>HAPAG</v>
          </cell>
          <cell r="B474" t="str">
            <v>TIN CANPORT KLANG40</v>
          </cell>
          <cell r="C474" t="str">
            <v>NIG</v>
          </cell>
          <cell r="D474" t="str">
            <v>TIN CAN</v>
          </cell>
          <cell r="E474" t="str">
            <v>PORT KLANG</v>
          </cell>
          <cell r="F474">
            <v>40</v>
          </cell>
          <cell r="G474">
            <v>100</v>
          </cell>
          <cell r="H474" t="str">
            <v>not included</v>
          </cell>
          <cell r="I474" t="str">
            <v>USD</v>
          </cell>
          <cell r="J474">
            <v>682</v>
          </cell>
          <cell r="K474">
            <v>782</v>
          </cell>
          <cell r="L474"/>
          <cell r="M474">
            <v>45930</v>
          </cell>
          <cell r="N474">
            <v>0</v>
          </cell>
          <cell r="O474"/>
          <cell r="P474"/>
          <cell r="Q474" t="str">
            <v>84398863 / MRCOCOAS004</v>
          </cell>
        </row>
        <row r="475">
          <cell r="A475" t="str">
            <v>HAPAG</v>
          </cell>
          <cell r="B475" t="str">
            <v>FREETOWNBATAM20</v>
          </cell>
          <cell r="C475" t="str">
            <v>SLE</v>
          </cell>
          <cell r="D475" t="str">
            <v>FREETOWN</v>
          </cell>
          <cell r="E475" t="str">
            <v>BATAM</v>
          </cell>
          <cell r="F475">
            <v>20</v>
          </cell>
          <cell r="G475">
            <v>1050</v>
          </cell>
          <cell r="H475" t="str">
            <v>not included</v>
          </cell>
          <cell r="I475" t="str">
            <v>USD</v>
          </cell>
          <cell r="J475">
            <v>341</v>
          </cell>
          <cell r="K475">
            <v>1391</v>
          </cell>
          <cell r="L475"/>
          <cell r="M475">
            <v>45930</v>
          </cell>
          <cell r="N475">
            <v>0</v>
          </cell>
          <cell r="O475"/>
          <cell r="P475"/>
          <cell r="Q475" t="str">
            <v>84398863 / MRCOCOAS004</v>
          </cell>
        </row>
        <row r="476">
          <cell r="A476" t="str">
            <v>HAPAG</v>
          </cell>
          <cell r="B476" t="str">
            <v>FREETOWNBATAM40</v>
          </cell>
          <cell r="C476" t="str">
            <v>SLE</v>
          </cell>
          <cell r="D476" t="str">
            <v>FREETOWN</v>
          </cell>
          <cell r="E476" t="str">
            <v>BATAM</v>
          </cell>
          <cell r="F476">
            <v>40</v>
          </cell>
          <cell r="G476">
            <v>1050</v>
          </cell>
          <cell r="H476" t="str">
            <v>not included</v>
          </cell>
          <cell r="I476" t="str">
            <v>USD</v>
          </cell>
          <cell r="J476">
            <v>682</v>
          </cell>
          <cell r="K476">
            <v>1732</v>
          </cell>
          <cell r="L476"/>
          <cell r="M476">
            <v>45930</v>
          </cell>
          <cell r="N476">
            <v>0</v>
          </cell>
          <cell r="O476"/>
          <cell r="P476"/>
          <cell r="Q476" t="str">
            <v>84398863 / MRCOCOAS004</v>
          </cell>
        </row>
        <row r="477">
          <cell r="A477" t="str">
            <v>HAPAG</v>
          </cell>
          <cell r="B477" t="str">
            <v>FREETOWNJAKARTA20</v>
          </cell>
          <cell r="C477" t="str">
            <v>SLE</v>
          </cell>
          <cell r="D477" t="str">
            <v>FREETOWN</v>
          </cell>
          <cell r="E477" t="str">
            <v>JAKARTA</v>
          </cell>
          <cell r="F477">
            <v>20</v>
          </cell>
          <cell r="G477">
            <v>950</v>
          </cell>
          <cell r="H477" t="str">
            <v>not included</v>
          </cell>
          <cell r="I477" t="str">
            <v>USD</v>
          </cell>
          <cell r="J477">
            <v>341</v>
          </cell>
          <cell r="K477">
            <v>1291</v>
          </cell>
          <cell r="L477"/>
          <cell r="M477">
            <v>45930</v>
          </cell>
          <cell r="N477">
            <v>0</v>
          </cell>
          <cell r="O477"/>
          <cell r="P477"/>
          <cell r="Q477" t="str">
            <v>84398863 / MRCOCOAS004</v>
          </cell>
        </row>
        <row r="478">
          <cell r="A478" t="str">
            <v>HAPAG</v>
          </cell>
          <cell r="B478" t="str">
            <v>FREETOWNJAKARTA40</v>
          </cell>
          <cell r="C478" t="str">
            <v>SLE</v>
          </cell>
          <cell r="D478" t="str">
            <v>FREETOWN</v>
          </cell>
          <cell r="E478" t="str">
            <v>JAKARTA</v>
          </cell>
          <cell r="F478">
            <v>40</v>
          </cell>
          <cell r="G478">
            <v>650</v>
          </cell>
          <cell r="H478" t="str">
            <v>not included</v>
          </cell>
          <cell r="I478" t="str">
            <v>USD</v>
          </cell>
          <cell r="J478">
            <v>682</v>
          </cell>
          <cell r="K478">
            <v>1332</v>
          </cell>
          <cell r="L478"/>
          <cell r="M478">
            <v>45930</v>
          </cell>
          <cell r="N478">
            <v>0</v>
          </cell>
          <cell r="O478"/>
          <cell r="P478"/>
          <cell r="Q478" t="str">
            <v>84398863 / MRCOCOAS004</v>
          </cell>
        </row>
        <row r="479">
          <cell r="A479" t="str">
            <v>HAPAG</v>
          </cell>
          <cell r="B479" t="str">
            <v>FREETOWNSURABAYA20</v>
          </cell>
          <cell r="C479" t="str">
            <v>SLE</v>
          </cell>
          <cell r="D479" t="str">
            <v>FREETOWN</v>
          </cell>
          <cell r="E479" t="str">
            <v>SURABAYA</v>
          </cell>
          <cell r="F479">
            <v>20</v>
          </cell>
          <cell r="G479">
            <v>900</v>
          </cell>
          <cell r="H479" t="str">
            <v>not included</v>
          </cell>
          <cell r="I479" t="str">
            <v>USD</v>
          </cell>
          <cell r="J479">
            <v>341</v>
          </cell>
          <cell r="K479">
            <v>1241</v>
          </cell>
          <cell r="L479"/>
          <cell r="M479">
            <v>45930</v>
          </cell>
          <cell r="N479">
            <v>0</v>
          </cell>
          <cell r="O479"/>
          <cell r="P479"/>
          <cell r="Q479" t="str">
            <v>84398863 / MRCOCOAS004</v>
          </cell>
        </row>
        <row r="480">
          <cell r="A480" t="str">
            <v>HAPAG</v>
          </cell>
          <cell r="B480" t="str">
            <v>FREETOWNSURABAYA40</v>
          </cell>
          <cell r="C480" t="str">
            <v>SLE</v>
          </cell>
          <cell r="D480" t="str">
            <v>FREETOWN</v>
          </cell>
          <cell r="E480" t="str">
            <v>SURABAYA</v>
          </cell>
          <cell r="F480">
            <v>40</v>
          </cell>
          <cell r="G480">
            <v>650</v>
          </cell>
          <cell r="H480" t="str">
            <v>not included</v>
          </cell>
          <cell r="I480" t="str">
            <v>USD</v>
          </cell>
          <cell r="J480">
            <v>682</v>
          </cell>
          <cell r="K480">
            <v>1332</v>
          </cell>
          <cell r="L480"/>
          <cell r="M480">
            <v>45930</v>
          </cell>
          <cell r="N480">
            <v>0</v>
          </cell>
          <cell r="O480"/>
          <cell r="P480"/>
          <cell r="Q480" t="str">
            <v>84398863 / MRCOCOAS004</v>
          </cell>
        </row>
        <row r="481">
          <cell r="A481" t="str">
            <v>HAPAG</v>
          </cell>
          <cell r="B481" t="str">
            <v>FREETOWNPASIR GUDANG20</v>
          </cell>
          <cell r="C481" t="str">
            <v>SLE</v>
          </cell>
          <cell r="D481" t="str">
            <v>FREETOWN</v>
          </cell>
          <cell r="E481" t="str">
            <v>PASIR GUDANG</v>
          </cell>
          <cell r="F481">
            <v>20</v>
          </cell>
          <cell r="G481">
            <v>800</v>
          </cell>
          <cell r="H481" t="str">
            <v>not included</v>
          </cell>
          <cell r="I481" t="str">
            <v>USD</v>
          </cell>
          <cell r="J481">
            <v>341</v>
          </cell>
          <cell r="K481">
            <v>1141</v>
          </cell>
          <cell r="L481"/>
          <cell r="M481">
            <v>45930</v>
          </cell>
          <cell r="N481">
            <v>0</v>
          </cell>
          <cell r="O481"/>
          <cell r="P481"/>
          <cell r="Q481" t="str">
            <v>84398863 / MRCOCOAS004</v>
          </cell>
        </row>
        <row r="482">
          <cell r="A482" t="str">
            <v>HAPAG</v>
          </cell>
          <cell r="B482" t="str">
            <v>FREETOWNPASIR GUDANG40</v>
          </cell>
          <cell r="C482" t="str">
            <v>SLE</v>
          </cell>
          <cell r="D482" t="str">
            <v>FREETOWN</v>
          </cell>
          <cell r="E482" t="str">
            <v>PASIR GUDANG</v>
          </cell>
          <cell r="F482">
            <v>40</v>
          </cell>
          <cell r="G482">
            <v>700</v>
          </cell>
          <cell r="H482" t="str">
            <v>not included</v>
          </cell>
          <cell r="I482" t="str">
            <v>USD</v>
          </cell>
          <cell r="J482">
            <v>682</v>
          </cell>
          <cell r="K482">
            <v>1382</v>
          </cell>
          <cell r="L482"/>
          <cell r="M482">
            <v>45930</v>
          </cell>
          <cell r="N482">
            <v>0</v>
          </cell>
          <cell r="O482"/>
          <cell r="P482"/>
          <cell r="Q482" t="str">
            <v>84398863 / MRCOCOAS004</v>
          </cell>
        </row>
        <row r="483">
          <cell r="A483" t="str">
            <v>HAPAG</v>
          </cell>
          <cell r="B483" t="str">
            <v>FREETOWNPTP20</v>
          </cell>
          <cell r="C483" t="str">
            <v>SLE</v>
          </cell>
          <cell r="D483" t="str">
            <v>FREETOWN</v>
          </cell>
          <cell r="E483" t="str">
            <v>PTP</v>
          </cell>
          <cell r="F483">
            <v>20</v>
          </cell>
          <cell r="G483">
            <v>600</v>
          </cell>
          <cell r="H483" t="str">
            <v>not included</v>
          </cell>
          <cell r="I483" t="str">
            <v>USD</v>
          </cell>
          <cell r="J483">
            <v>341</v>
          </cell>
          <cell r="K483">
            <v>941</v>
          </cell>
          <cell r="L483"/>
          <cell r="M483">
            <v>45930</v>
          </cell>
          <cell r="N483">
            <v>0</v>
          </cell>
          <cell r="O483"/>
          <cell r="P483"/>
          <cell r="Q483" t="str">
            <v>84398863 / MRCOCOAS004</v>
          </cell>
        </row>
        <row r="484">
          <cell r="A484" t="str">
            <v>HAPAG</v>
          </cell>
          <cell r="B484" t="str">
            <v>FREETOWNPTP40</v>
          </cell>
          <cell r="C484" t="str">
            <v>SLE</v>
          </cell>
          <cell r="D484" t="str">
            <v>FREETOWN</v>
          </cell>
          <cell r="E484" t="str">
            <v>PTP</v>
          </cell>
          <cell r="F484">
            <v>40</v>
          </cell>
          <cell r="G484">
            <v>450</v>
          </cell>
          <cell r="H484" t="str">
            <v>not included</v>
          </cell>
          <cell r="I484" t="str">
            <v>USD</v>
          </cell>
          <cell r="J484">
            <v>682</v>
          </cell>
          <cell r="K484">
            <v>1132</v>
          </cell>
          <cell r="L484"/>
          <cell r="M484">
            <v>45930</v>
          </cell>
          <cell r="N484">
            <v>0</v>
          </cell>
          <cell r="O484"/>
          <cell r="P484"/>
          <cell r="Q484" t="str">
            <v>84398863 / MRCOCOAS004</v>
          </cell>
        </row>
        <row r="485">
          <cell r="A485" t="str">
            <v>HAPAG</v>
          </cell>
          <cell r="B485" t="str">
            <v>FREETOWNPORT KLANG20</v>
          </cell>
          <cell r="C485" t="str">
            <v>SLE</v>
          </cell>
          <cell r="D485" t="str">
            <v>FREETOWN</v>
          </cell>
          <cell r="E485" t="str">
            <v>PORT KLANG</v>
          </cell>
          <cell r="F485">
            <v>20</v>
          </cell>
          <cell r="G485">
            <v>900</v>
          </cell>
          <cell r="H485" t="str">
            <v>not included</v>
          </cell>
          <cell r="I485" t="str">
            <v>USD</v>
          </cell>
          <cell r="J485">
            <v>341</v>
          </cell>
          <cell r="K485">
            <v>1241</v>
          </cell>
          <cell r="L485"/>
          <cell r="M485">
            <v>45930</v>
          </cell>
          <cell r="N485">
            <v>0</v>
          </cell>
          <cell r="O485"/>
          <cell r="P485"/>
          <cell r="Q485" t="str">
            <v>84398863 / MRCOCOAS004</v>
          </cell>
        </row>
        <row r="486">
          <cell r="A486" t="str">
            <v>HAPAG</v>
          </cell>
          <cell r="B486" t="str">
            <v>FREETOWNPORT KLANG40</v>
          </cell>
          <cell r="C486" t="str">
            <v>SLE</v>
          </cell>
          <cell r="D486" t="str">
            <v>FREETOWN</v>
          </cell>
          <cell r="E486" t="str">
            <v>PORT KLANG</v>
          </cell>
          <cell r="F486">
            <v>40</v>
          </cell>
          <cell r="G486">
            <v>700</v>
          </cell>
          <cell r="H486" t="str">
            <v>not included</v>
          </cell>
          <cell r="I486" t="str">
            <v>USD</v>
          </cell>
          <cell r="J486">
            <v>682</v>
          </cell>
          <cell r="K486">
            <v>1382</v>
          </cell>
          <cell r="L486"/>
          <cell r="M486">
            <v>45930</v>
          </cell>
          <cell r="N486">
            <v>0</v>
          </cell>
          <cell r="O486"/>
          <cell r="P486"/>
          <cell r="Q486" t="str">
            <v>84398863 / MRCOCOAS004</v>
          </cell>
        </row>
        <row r="487">
          <cell r="A487" t="str">
            <v>HAPAG</v>
          </cell>
          <cell r="B487" t="str">
            <v>MATADIBATAM20</v>
          </cell>
          <cell r="C487" t="str">
            <v>CONG</v>
          </cell>
          <cell r="D487" t="str">
            <v>MATADI</v>
          </cell>
          <cell r="E487" t="str">
            <v>BATAM</v>
          </cell>
          <cell r="F487">
            <v>20</v>
          </cell>
          <cell r="G487">
            <v>670</v>
          </cell>
          <cell r="H487" t="str">
            <v>not included</v>
          </cell>
          <cell r="I487" t="str">
            <v>USD</v>
          </cell>
          <cell r="J487">
            <v>341</v>
          </cell>
          <cell r="K487">
            <v>1011</v>
          </cell>
          <cell r="L487"/>
          <cell r="M487">
            <v>45930</v>
          </cell>
          <cell r="N487">
            <v>0</v>
          </cell>
          <cell r="O487"/>
          <cell r="P487"/>
          <cell r="Q487" t="str">
            <v>84398863 / MRCOCOAS004</v>
          </cell>
        </row>
        <row r="488">
          <cell r="A488" t="str">
            <v>HAPAG</v>
          </cell>
          <cell r="B488" t="str">
            <v>MATADIBATAM40</v>
          </cell>
          <cell r="C488" t="str">
            <v>CONG</v>
          </cell>
          <cell r="D488" t="str">
            <v>MATADI</v>
          </cell>
          <cell r="E488" t="str">
            <v>BATAM</v>
          </cell>
          <cell r="F488">
            <v>40</v>
          </cell>
          <cell r="G488">
            <v>526</v>
          </cell>
          <cell r="H488" t="str">
            <v>not included</v>
          </cell>
          <cell r="I488" t="str">
            <v>USD</v>
          </cell>
          <cell r="J488">
            <v>682</v>
          </cell>
          <cell r="K488">
            <v>1208</v>
          </cell>
          <cell r="L488"/>
          <cell r="M488">
            <v>45930</v>
          </cell>
          <cell r="N488">
            <v>0</v>
          </cell>
          <cell r="O488"/>
          <cell r="P488"/>
          <cell r="Q488" t="str">
            <v>84398863 / MRCOCOAS004</v>
          </cell>
        </row>
        <row r="489">
          <cell r="A489" t="str">
            <v>HAPAG</v>
          </cell>
          <cell r="B489" t="str">
            <v>MATADIJAKARTA20</v>
          </cell>
          <cell r="C489" t="str">
            <v>CONG</v>
          </cell>
          <cell r="D489" t="str">
            <v>MATADI</v>
          </cell>
          <cell r="E489" t="str">
            <v>JAKARTA</v>
          </cell>
          <cell r="F489">
            <v>20</v>
          </cell>
          <cell r="G489">
            <v>500</v>
          </cell>
          <cell r="H489" t="str">
            <v>not included</v>
          </cell>
          <cell r="I489" t="str">
            <v>USD</v>
          </cell>
          <cell r="J489">
            <v>341</v>
          </cell>
          <cell r="K489">
            <v>841</v>
          </cell>
          <cell r="L489"/>
          <cell r="M489">
            <v>45930</v>
          </cell>
          <cell r="N489">
            <v>0</v>
          </cell>
          <cell r="O489"/>
          <cell r="P489"/>
          <cell r="Q489" t="str">
            <v>84398863 / MRCOCOAS004</v>
          </cell>
        </row>
        <row r="490">
          <cell r="A490" t="str">
            <v>HAPAG</v>
          </cell>
          <cell r="B490" t="str">
            <v>MATADIJAKARTA40</v>
          </cell>
          <cell r="C490" t="str">
            <v>CONG</v>
          </cell>
          <cell r="D490" t="str">
            <v>MATADI</v>
          </cell>
          <cell r="E490" t="str">
            <v>JAKARTA</v>
          </cell>
          <cell r="F490">
            <v>40</v>
          </cell>
          <cell r="G490">
            <v>150</v>
          </cell>
          <cell r="H490" t="str">
            <v>not included</v>
          </cell>
          <cell r="I490" t="str">
            <v>USD</v>
          </cell>
          <cell r="J490">
            <v>682</v>
          </cell>
          <cell r="K490">
            <v>832</v>
          </cell>
          <cell r="L490"/>
          <cell r="M490">
            <v>45930</v>
          </cell>
          <cell r="N490">
            <v>0</v>
          </cell>
          <cell r="O490"/>
          <cell r="P490"/>
          <cell r="Q490" t="str">
            <v>84398863 / MRCOCOAS004</v>
          </cell>
        </row>
        <row r="491">
          <cell r="A491" t="str">
            <v>HAPAG</v>
          </cell>
          <cell r="B491" t="str">
            <v>MATADISURABAYA20</v>
          </cell>
          <cell r="C491" t="str">
            <v>CONG</v>
          </cell>
          <cell r="D491" t="str">
            <v>MATADI</v>
          </cell>
          <cell r="E491" t="str">
            <v>SURABAYA</v>
          </cell>
          <cell r="F491">
            <v>20</v>
          </cell>
          <cell r="G491">
            <v>500</v>
          </cell>
          <cell r="H491" t="str">
            <v>not included</v>
          </cell>
          <cell r="I491" t="str">
            <v>USD</v>
          </cell>
          <cell r="J491">
            <v>341</v>
          </cell>
          <cell r="K491">
            <v>841</v>
          </cell>
          <cell r="L491"/>
          <cell r="M491">
            <v>45930</v>
          </cell>
          <cell r="N491">
            <v>0</v>
          </cell>
          <cell r="O491"/>
          <cell r="P491"/>
          <cell r="Q491" t="str">
            <v>84398863 / MRCOCOAS004</v>
          </cell>
        </row>
        <row r="492">
          <cell r="A492" t="str">
            <v>HAPAG</v>
          </cell>
          <cell r="B492" t="str">
            <v>MATADISURABAYA40</v>
          </cell>
          <cell r="C492" t="str">
            <v>CONG</v>
          </cell>
          <cell r="D492" t="str">
            <v>MATADI</v>
          </cell>
          <cell r="E492" t="str">
            <v>SURABAYA</v>
          </cell>
          <cell r="F492">
            <v>40</v>
          </cell>
          <cell r="G492">
            <v>100</v>
          </cell>
          <cell r="H492" t="str">
            <v>not included</v>
          </cell>
          <cell r="I492" t="str">
            <v>USD</v>
          </cell>
          <cell r="J492">
            <v>682</v>
          </cell>
          <cell r="K492">
            <v>782</v>
          </cell>
          <cell r="L492"/>
          <cell r="M492">
            <v>45930</v>
          </cell>
          <cell r="N492">
            <v>0</v>
          </cell>
          <cell r="O492"/>
          <cell r="P492"/>
          <cell r="Q492" t="str">
            <v>84398863 / MRCOCOAS004</v>
          </cell>
        </row>
        <row r="493">
          <cell r="A493" t="str">
            <v>HAPAG</v>
          </cell>
          <cell r="B493" t="str">
            <v>MATADIPASIR GUDANG20</v>
          </cell>
          <cell r="C493" t="str">
            <v>CONG</v>
          </cell>
          <cell r="D493" t="str">
            <v>MATADI</v>
          </cell>
          <cell r="E493" t="str">
            <v>PASIR GUDANG</v>
          </cell>
          <cell r="F493">
            <v>20</v>
          </cell>
          <cell r="G493">
            <v>500</v>
          </cell>
          <cell r="H493" t="str">
            <v>not included</v>
          </cell>
          <cell r="I493" t="str">
            <v>USD</v>
          </cell>
          <cell r="J493">
            <v>341</v>
          </cell>
          <cell r="K493">
            <v>841</v>
          </cell>
          <cell r="L493"/>
          <cell r="M493">
            <v>45930</v>
          </cell>
          <cell r="N493">
            <v>0</v>
          </cell>
          <cell r="O493"/>
          <cell r="P493"/>
          <cell r="Q493" t="str">
            <v>84398863 / MRCOCOAS004</v>
          </cell>
        </row>
        <row r="494">
          <cell r="A494" t="str">
            <v>HAPAG</v>
          </cell>
          <cell r="B494" t="str">
            <v>MATADIPASIR GUDANG40</v>
          </cell>
          <cell r="C494" t="str">
            <v>CONG</v>
          </cell>
          <cell r="D494" t="str">
            <v>MATADI</v>
          </cell>
          <cell r="E494" t="str">
            <v>PASIR GUDANG</v>
          </cell>
          <cell r="F494">
            <v>40</v>
          </cell>
          <cell r="G494">
            <v>200</v>
          </cell>
          <cell r="H494" t="str">
            <v>not included</v>
          </cell>
          <cell r="I494" t="str">
            <v>USD</v>
          </cell>
          <cell r="J494">
            <v>682</v>
          </cell>
          <cell r="K494">
            <v>882</v>
          </cell>
          <cell r="L494"/>
          <cell r="M494">
            <v>45930</v>
          </cell>
          <cell r="N494">
            <v>0</v>
          </cell>
          <cell r="O494"/>
          <cell r="P494"/>
          <cell r="Q494" t="str">
            <v>84398863 / MRCOCOAS004</v>
          </cell>
        </row>
        <row r="495">
          <cell r="A495" t="str">
            <v>HAPAG</v>
          </cell>
          <cell r="B495" t="str">
            <v>MATADIPTP20</v>
          </cell>
          <cell r="C495" t="str">
            <v>CONG</v>
          </cell>
          <cell r="D495" t="str">
            <v>MATADI</v>
          </cell>
          <cell r="E495" t="str">
            <v>PTP</v>
          </cell>
          <cell r="F495">
            <v>20</v>
          </cell>
          <cell r="G495">
            <v>400</v>
          </cell>
          <cell r="H495" t="str">
            <v>not included</v>
          </cell>
          <cell r="I495" t="str">
            <v>USD</v>
          </cell>
          <cell r="J495">
            <v>341</v>
          </cell>
          <cell r="K495">
            <v>741</v>
          </cell>
          <cell r="L495"/>
          <cell r="M495">
            <v>45930</v>
          </cell>
          <cell r="N495">
            <v>0</v>
          </cell>
          <cell r="O495"/>
          <cell r="P495"/>
          <cell r="Q495" t="str">
            <v>84398863 / MRCOCOAS004</v>
          </cell>
        </row>
        <row r="496">
          <cell r="A496" t="str">
            <v>HAPAG</v>
          </cell>
          <cell r="B496" t="str">
            <v>MATADIPTP40</v>
          </cell>
          <cell r="C496" t="str">
            <v>CONG</v>
          </cell>
          <cell r="D496" t="str">
            <v>MATADI</v>
          </cell>
          <cell r="E496" t="str">
            <v>PTP</v>
          </cell>
          <cell r="F496">
            <v>40</v>
          </cell>
          <cell r="G496">
            <v>100</v>
          </cell>
          <cell r="H496" t="str">
            <v>not included</v>
          </cell>
          <cell r="I496" t="str">
            <v>USD</v>
          </cell>
          <cell r="J496">
            <v>682</v>
          </cell>
          <cell r="K496">
            <v>782</v>
          </cell>
          <cell r="L496"/>
          <cell r="M496">
            <v>45930</v>
          </cell>
          <cell r="N496">
            <v>0</v>
          </cell>
          <cell r="O496"/>
          <cell r="P496"/>
          <cell r="Q496" t="str">
            <v>84398863 / MRCOCOAS004</v>
          </cell>
        </row>
        <row r="497">
          <cell r="A497" t="str">
            <v>HAPAG</v>
          </cell>
          <cell r="B497" t="str">
            <v>MATADIPORT KLANG20</v>
          </cell>
          <cell r="C497" t="str">
            <v>CONG</v>
          </cell>
          <cell r="D497" t="str">
            <v>MATADI</v>
          </cell>
          <cell r="E497" t="str">
            <v>PORT KLANG</v>
          </cell>
          <cell r="F497">
            <v>20</v>
          </cell>
          <cell r="G497">
            <v>500</v>
          </cell>
          <cell r="H497" t="str">
            <v>not included</v>
          </cell>
          <cell r="I497" t="str">
            <v>USD</v>
          </cell>
          <cell r="J497">
            <v>341</v>
          </cell>
          <cell r="K497">
            <v>841</v>
          </cell>
          <cell r="L497"/>
          <cell r="M497">
            <v>45930</v>
          </cell>
          <cell r="N497">
            <v>0</v>
          </cell>
          <cell r="O497"/>
          <cell r="P497"/>
          <cell r="Q497" t="str">
            <v>84398863 / MRCOCOAS004</v>
          </cell>
        </row>
        <row r="498">
          <cell r="A498" t="str">
            <v>HAPAG</v>
          </cell>
          <cell r="B498" t="str">
            <v>MATADIPORT KLANG40</v>
          </cell>
          <cell r="C498" t="str">
            <v>CONG</v>
          </cell>
          <cell r="D498" t="str">
            <v>MATADI</v>
          </cell>
          <cell r="E498" t="str">
            <v>PORT KLANG</v>
          </cell>
          <cell r="F498">
            <v>40</v>
          </cell>
          <cell r="G498">
            <v>200</v>
          </cell>
          <cell r="H498" t="str">
            <v>not included</v>
          </cell>
          <cell r="I498" t="str">
            <v>USD</v>
          </cell>
          <cell r="J498">
            <v>682</v>
          </cell>
          <cell r="K498">
            <v>882</v>
          </cell>
          <cell r="L498"/>
          <cell r="M498">
            <v>45930</v>
          </cell>
          <cell r="N498">
            <v>0</v>
          </cell>
          <cell r="O498"/>
          <cell r="P498"/>
          <cell r="Q498" t="str">
            <v>84398863 / MRCOCOAS004</v>
          </cell>
        </row>
        <row r="499">
          <cell r="A499" t="str">
            <v>HAPAG</v>
          </cell>
          <cell r="B499" t="str">
            <v>MOMBASABATAM20</v>
          </cell>
          <cell r="C499" t="str">
            <v>KEN</v>
          </cell>
          <cell r="D499" t="str">
            <v>MOMBASA</v>
          </cell>
          <cell r="E499" t="str">
            <v>BATAM</v>
          </cell>
          <cell r="F499">
            <v>20</v>
          </cell>
          <cell r="G499">
            <v>333</v>
          </cell>
          <cell r="H499" t="str">
            <v>not included</v>
          </cell>
          <cell r="I499" t="str">
            <v>USD</v>
          </cell>
          <cell r="J499">
            <v>204</v>
          </cell>
          <cell r="K499">
            <v>537</v>
          </cell>
          <cell r="L499"/>
          <cell r="M499">
            <v>45930</v>
          </cell>
          <cell r="N499">
            <v>0</v>
          </cell>
          <cell r="O499"/>
          <cell r="P499"/>
          <cell r="Q499" t="str">
            <v>84398863 / MRCOCOAS004</v>
          </cell>
        </row>
        <row r="500">
          <cell r="A500" t="str">
            <v>HAPAG</v>
          </cell>
          <cell r="B500" t="str">
            <v>MOMBASABATAM40</v>
          </cell>
          <cell r="C500" t="str">
            <v>KEN</v>
          </cell>
          <cell r="D500" t="str">
            <v>MOMBASA</v>
          </cell>
          <cell r="E500" t="str">
            <v>BATAM</v>
          </cell>
          <cell r="F500">
            <v>40</v>
          </cell>
          <cell r="G500">
            <v>169</v>
          </cell>
          <cell r="H500" t="str">
            <v>not included</v>
          </cell>
          <cell r="I500" t="str">
            <v>USD</v>
          </cell>
          <cell r="J500">
            <v>408</v>
          </cell>
          <cell r="K500">
            <v>577</v>
          </cell>
          <cell r="L500"/>
          <cell r="M500">
            <v>45930</v>
          </cell>
          <cell r="N500">
            <v>0</v>
          </cell>
          <cell r="O500"/>
          <cell r="P500"/>
          <cell r="Q500" t="str">
            <v>84398863 / MRCOCOAS004</v>
          </cell>
        </row>
        <row r="501">
          <cell r="A501" t="str">
            <v>HAPAG</v>
          </cell>
          <cell r="B501" t="str">
            <v>MOMBASAJAKARTA20</v>
          </cell>
          <cell r="C501" t="str">
            <v>KEN</v>
          </cell>
          <cell r="D501" t="str">
            <v>MOMBASA</v>
          </cell>
          <cell r="E501" t="str">
            <v>JAKARTA</v>
          </cell>
          <cell r="F501">
            <v>20</v>
          </cell>
          <cell r="G501">
            <v>200</v>
          </cell>
          <cell r="H501" t="str">
            <v>not included</v>
          </cell>
          <cell r="I501" t="str">
            <v>USD</v>
          </cell>
          <cell r="J501">
            <v>204</v>
          </cell>
          <cell r="K501">
            <v>404</v>
          </cell>
          <cell r="L501"/>
          <cell r="M501">
            <v>45930</v>
          </cell>
          <cell r="N501">
            <v>0</v>
          </cell>
          <cell r="O501"/>
          <cell r="P501"/>
          <cell r="Q501" t="str">
            <v>84398863 / MRCOCOAS004</v>
          </cell>
        </row>
        <row r="502">
          <cell r="A502" t="str">
            <v>HAPAG</v>
          </cell>
          <cell r="B502" t="str">
            <v>MOMBASAJAKARTA40</v>
          </cell>
          <cell r="C502" t="str">
            <v>KEN</v>
          </cell>
          <cell r="D502" t="str">
            <v>MOMBASA</v>
          </cell>
          <cell r="E502" t="str">
            <v>JAKARTA</v>
          </cell>
          <cell r="F502">
            <v>40</v>
          </cell>
          <cell r="G502">
            <v>100</v>
          </cell>
          <cell r="H502" t="str">
            <v>not included</v>
          </cell>
          <cell r="I502" t="str">
            <v>USD</v>
          </cell>
          <cell r="J502">
            <v>408</v>
          </cell>
          <cell r="K502">
            <v>508</v>
          </cell>
          <cell r="L502"/>
          <cell r="M502">
            <v>45930</v>
          </cell>
          <cell r="N502">
            <v>0</v>
          </cell>
          <cell r="O502"/>
          <cell r="P502"/>
          <cell r="Q502" t="str">
            <v>84398863 / MRCOCOAS004</v>
          </cell>
        </row>
        <row r="503">
          <cell r="A503" t="str">
            <v>HAPAG</v>
          </cell>
          <cell r="B503" t="str">
            <v>MOMBASASURABAYA20</v>
          </cell>
          <cell r="C503" t="str">
            <v>KEN</v>
          </cell>
          <cell r="D503" t="str">
            <v>MOMBASA</v>
          </cell>
          <cell r="E503" t="str">
            <v>SURABAYA</v>
          </cell>
          <cell r="F503">
            <v>20</v>
          </cell>
          <cell r="G503">
            <v>100</v>
          </cell>
          <cell r="H503" t="str">
            <v>not included</v>
          </cell>
          <cell r="I503" t="str">
            <v>USD</v>
          </cell>
          <cell r="J503">
            <v>204</v>
          </cell>
          <cell r="K503">
            <v>304</v>
          </cell>
          <cell r="L503"/>
          <cell r="M503">
            <v>45930</v>
          </cell>
          <cell r="N503">
            <v>0</v>
          </cell>
          <cell r="O503"/>
          <cell r="P503"/>
          <cell r="Q503" t="str">
            <v>84398863 / MRCOCOAS004</v>
          </cell>
        </row>
        <row r="504">
          <cell r="A504" t="str">
            <v>HAPAG</v>
          </cell>
          <cell r="B504" t="str">
            <v>MOMBASASURABAYA40</v>
          </cell>
          <cell r="C504" t="str">
            <v>KEN</v>
          </cell>
          <cell r="D504" t="str">
            <v>MOMBASA</v>
          </cell>
          <cell r="E504" t="str">
            <v>SURABAYA</v>
          </cell>
          <cell r="F504">
            <v>40</v>
          </cell>
          <cell r="G504">
            <v>-150</v>
          </cell>
          <cell r="H504" t="str">
            <v>not included</v>
          </cell>
          <cell r="I504" t="str">
            <v>USD</v>
          </cell>
          <cell r="J504">
            <v>408</v>
          </cell>
          <cell r="K504">
            <v>258</v>
          </cell>
          <cell r="L504"/>
          <cell r="M504">
            <v>45930</v>
          </cell>
          <cell r="N504">
            <v>0</v>
          </cell>
          <cell r="O504"/>
          <cell r="P504"/>
          <cell r="Q504" t="str">
            <v>84398863 / MRCOCOAS004</v>
          </cell>
        </row>
        <row r="505">
          <cell r="A505" t="str">
            <v>HAPAG</v>
          </cell>
          <cell r="B505" t="str">
            <v>MOMBASAPASIR GUDANG20</v>
          </cell>
          <cell r="C505" t="str">
            <v>KEN</v>
          </cell>
          <cell r="D505" t="str">
            <v>MOMBASA</v>
          </cell>
          <cell r="E505" t="str">
            <v>PASIR GUDANG</v>
          </cell>
          <cell r="F505">
            <v>20</v>
          </cell>
          <cell r="G505">
            <v>50</v>
          </cell>
          <cell r="H505" t="str">
            <v>not included</v>
          </cell>
          <cell r="I505" t="str">
            <v>USD</v>
          </cell>
          <cell r="J505">
            <v>204</v>
          </cell>
          <cell r="K505">
            <v>254</v>
          </cell>
          <cell r="L505"/>
          <cell r="M505">
            <v>45930</v>
          </cell>
          <cell r="N505">
            <v>0</v>
          </cell>
          <cell r="O505"/>
          <cell r="P505"/>
          <cell r="Q505" t="str">
            <v>84398863 / MRCOCOAS004</v>
          </cell>
        </row>
        <row r="506">
          <cell r="A506" t="str">
            <v>HAPAG</v>
          </cell>
          <cell r="B506" t="str">
            <v>MOMBASAPASIR GUDANG40</v>
          </cell>
          <cell r="C506" t="str">
            <v>KEN</v>
          </cell>
          <cell r="D506" t="str">
            <v>MOMBASA</v>
          </cell>
          <cell r="E506" t="str">
            <v>PASIR GUDANG</v>
          </cell>
          <cell r="F506">
            <v>40</v>
          </cell>
          <cell r="G506">
            <v>-180</v>
          </cell>
          <cell r="H506" t="str">
            <v>not included</v>
          </cell>
          <cell r="I506" t="str">
            <v>USD</v>
          </cell>
          <cell r="J506">
            <v>408</v>
          </cell>
          <cell r="K506">
            <v>228</v>
          </cell>
          <cell r="L506"/>
          <cell r="M506">
            <v>45930</v>
          </cell>
          <cell r="N506">
            <v>0</v>
          </cell>
          <cell r="O506"/>
          <cell r="P506"/>
          <cell r="Q506" t="str">
            <v>84398863 / MRCOCOAS004</v>
          </cell>
        </row>
        <row r="507">
          <cell r="A507" t="str">
            <v>HAPAG</v>
          </cell>
          <cell r="B507" t="str">
            <v>MOMBASAPTP20</v>
          </cell>
          <cell r="C507" t="str">
            <v>KEN</v>
          </cell>
          <cell r="D507" t="str">
            <v>MOMBASA</v>
          </cell>
          <cell r="E507" t="str">
            <v>PTP</v>
          </cell>
          <cell r="F507">
            <v>20</v>
          </cell>
          <cell r="G507">
            <v>100</v>
          </cell>
          <cell r="H507" t="str">
            <v>not included</v>
          </cell>
          <cell r="I507" t="str">
            <v>USD</v>
          </cell>
          <cell r="J507">
            <v>204</v>
          </cell>
          <cell r="K507">
            <v>304</v>
          </cell>
          <cell r="L507"/>
          <cell r="M507">
            <v>45930</v>
          </cell>
          <cell r="N507">
            <v>0</v>
          </cell>
          <cell r="O507"/>
          <cell r="P507"/>
          <cell r="Q507" t="str">
            <v>84398863 / MRCOCOAS004</v>
          </cell>
        </row>
        <row r="508">
          <cell r="A508" t="str">
            <v>HAPAG</v>
          </cell>
          <cell r="B508" t="str">
            <v>MOMBASAPTP40</v>
          </cell>
          <cell r="C508" t="str">
            <v>KEN</v>
          </cell>
          <cell r="D508" t="str">
            <v>MOMBASA</v>
          </cell>
          <cell r="E508" t="str">
            <v>PTP</v>
          </cell>
          <cell r="F508">
            <v>40</v>
          </cell>
          <cell r="G508">
            <v>-225</v>
          </cell>
          <cell r="H508" t="str">
            <v>not included</v>
          </cell>
          <cell r="I508" t="str">
            <v>USD</v>
          </cell>
          <cell r="J508">
            <v>408</v>
          </cell>
          <cell r="K508">
            <v>183</v>
          </cell>
          <cell r="L508"/>
          <cell r="M508">
            <v>45930</v>
          </cell>
          <cell r="N508">
            <v>0</v>
          </cell>
          <cell r="O508"/>
          <cell r="P508"/>
          <cell r="Q508" t="str">
            <v>84398863 / MRCOCOAS004</v>
          </cell>
        </row>
        <row r="509">
          <cell r="A509" t="str">
            <v>HAPAG</v>
          </cell>
          <cell r="B509" t="str">
            <v>MOMBASAPORT KLANG20</v>
          </cell>
          <cell r="C509" t="str">
            <v>KEN</v>
          </cell>
          <cell r="D509" t="str">
            <v>MOMBASA</v>
          </cell>
          <cell r="E509" t="str">
            <v>PORT KLANG</v>
          </cell>
          <cell r="F509">
            <v>20</v>
          </cell>
          <cell r="G509">
            <v>-150</v>
          </cell>
          <cell r="H509" t="str">
            <v>not included</v>
          </cell>
          <cell r="I509" t="str">
            <v>USD</v>
          </cell>
          <cell r="J509">
            <v>204</v>
          </cell>
          <cell r="K509">
            <v>54</v>
          </cell>
          <cell r="L509"/>
          <cell r="M509">
            <v>45930</v>
          </cell>
          <cell r="N509">
            <v>0</v>
          </cell>
          <cell r="O509"/>
          <cell r="P509"/>
          <cell r="Q509" t="str">
            <v>84398863 / MRCOCOAS004</v>
          </cell>
        </row>
        <row r="510">
          <cell r="A510" t="str">
            <v>HAPAG</v>
          </cell>
          <cell r="B510" t="str">
            <v>MOMBASAPORT KLANG40</v>
          </cell>
          <cell r="C510" t="str">
            <v>KEN</v>
          </cell>
          <cell r="D510" t="str">
            <v>MOMBASA</v>
          </cell>
          <cell r="E510" t="str">
            <v>PORT KLANG</v>
          </cell>
          <cell r="F510">
            <v>40</v>
          </cell>
          <cell r="G510">
            <v>-400</v>
          </cell>
          <cell r="H510" t="str">
            <v>not included</v>
          </cell>
          <cell r="I510" t="str">
            <v>USD</v>
          </cell>
          <cell r="J510">
            <v>408</v>
          </cell>
          <cell r="K510">
            <v>8</v>
          </cell>
          <cell r="L510"/>
          <cell r="M510">
            <v>45930</v>
          </cell>
          <cell r="N510">
            <v>0</v>
          </cell>
          <cell r="O510"/>
          <cell r="P510"/>
          <cell r="Q510" t="str">
            <v>84398863 / MRCOCOAS004</v>
          </cell>
        </row>
        <row r="511">
          <cell r="A511" t="str">
            <v>HAPAG</v>
          </cell>
          <cell r="B511" t="str">
            <v>CAUCEDONEW YORK40</v>
          </cell>
          <cell r="C511" t="str">
            <v>REP</v>
          </cell>
          <cell r="D511" t="str">
            <v>CAUCEDO</v>
          </cell>
          <cell r="E511" t="str">
            <v>NEW YORK</v>
          </cell>
          <cell r="F511">
            <v>40</v>
          </cell>
          <cell r="G511">
            <v>1000</v>
          </cell>
          <cell r="H511" t="str">
            <v>not included</v>
          </cell>
          <cell r="I511" t="str">
            <v>USD</v>
          </cell>
          <cell r="J511">
            <v>316</v>
          </cell>
          <cell r="K511">
            <v>1316</v>
          </cell>
          <cell r="L511"/>
          <cell r="M511">
            <v>45930</v>
          </cell>
          <cell r="N511">
            <v>0</v>
          </cell>
          <cell r="O511"/>
          <cell r="P511"/>
          <cell r="Q511" t="str">
            <v>84398863 / MRCOCOAS004</v>
          </cell>
        </row>
        <row r="512">
          <cell r="A512" t="str">
            <v>HAPAG</v>
          </cell>
          <cell r="B512" t="str">
            <v>CAUCEDONEW YORK20</v>
          </cell>
          <cell r="C512" t="str">
            <v>REP</v>
          </cell>
          <cell r="D512" t="str">
            <v>CAUCEDO</v>
          </cell>
          <cell r="E512" t="str">
            <v>NEW YORK</v>
          </cell>
          <cell r="F512">
            <v>20</v>
          </cell>
          <cell r="G512">
            <v>1148</v>
          </cell>
          <cell r="H512" t="str">
            <v>not included</v>
          </cell>
          <cell r="I512" t="str">
            <v>USD</v>
          </cell>
          <cell r="J512">
            <v>158</v>
          </cell>
          <cell r="K512">
            <v>1306</v>
          </cell>
          <cell r="L512"/>
          <cell r="M512">
            <v>45930</v>
          </cell>
          <cell r="N512">
            <v>0</v>
          </cell>
          <cell r="O512"/>
          <cell r="P512"/>
          <cell r="Q512" t="str">
            <v>84398863 / MRCOCOAS004</v>
          </cell>
        </row>
        <row r="513">
          <cell r="A513" t="str">
            <v>HAPAG</v>
          </cell>
          <cell r="B513" t="str">
            <v>CAUCEDOPHILADELPHIA40</v>
          </cell>
          <cell r="C513" t="str">
            <v>REP</v>
          </cell>
          <cell r="D513" t="str">
            <v>CAUCEDO</v>
          </cell>
          <cell r="E513" t="str">
            <v>PHILADELPHIA</v>
          </cell>
          <cell r="F513">
            <v>40</v>
          </cell>
          <cell r="G513">
            <v>1500</v>
          </cell>
          <cell r="H513" t="str">
            <v>not included</v>
          </cell>
          <cell r="I513" t="str">
            <v>USD</v>
          </cell>
          <cell r="J513">
            <v>316</v>
          </cell>
          <cell r="K513">
            <v>1816</v>
          </cell>
          <cell r="L513"/>
          <cell r="M513">
            <v>45930</v>
          </cell>
          <cell r="N513">
            <v>0</v>
          </cell>
          <cell r="O513"/>
          <cell r="P513"/>
          <cell r="Q513" t="str">
            <v>84398863 / MRCOCOAS004</v>
          </cell>
        </row>
        <row r="514">
          <cell r="A514" t="str">
            <v>HAPAG</v>
          </cell>
          <cell r="B514" t="str">
            <v>CAUCEDOPHILADELPHIA20</v>
          </cell>
          <cell r="C514" t="str">
            <v>REP</v>
          </cell>
          <cell r="D514" t="str">
            <v>CAUCEDO</v>
          </cell>
          <cell r="E514" t="str">
            <v>PHILADELPHIA</v>
          </cell>
          <cell r="F514">
            <v>20</v>
          </cell>
          <cell r="G514">
            <v>1500</v>
          </cell>
          <cell r="H514" t="str">
            <v>not included</v>
          </cell>
          <cell r="I514" t="str">
            <v>USD</v>
          </cell>
          <cell r="J514">
            <v>158</v>
          </cell>
          <cell r="K514">
            <v>1658</v>
          </cell>
          <cell r="L514"/>
          <cell r="M514">
            <v>45930</v>
          </cell>
          <cell r="N514">
            <v>0</v>
          </cell>
          <cell r="O514"/>
          <cell r="P514"/>
          <cell r="Q514" t="str">
            <v>84398863 / MRCOCOAS004</v>
          </cell>
        </row>
        <row r="515">
          <cell r="A515" t="str">
            <v>HAPAG</v>
          </cell>
          <cell r="B515" t="str">
            <v>GUAYAQUILNEW YORK40</v>
          </cell>
          <cell r="C515" t="str">
            <v>ECU</v>
          </cell>
          <cell r="D515" t="str">
            <v>GUAYAQUIL</v>
          </cell>
          <cell r="E515" t="str">
            <v>NEW YORK</v>
          </cell>
          <cell r="F515">
            <v>40</v>
          </cell>
          <cell r="G515">
            <v>1138</v>
          </cell>
          <cell r="H515" t="str">
            <v>not included</v>
          </cell>
          <cell r="I515" t="str">
            <v>USD</v>
          </cell>
          <cell r="J515">
            <v>216</v>
          </cell>
          <cell r="K515">
            <v>1354</v>
          </cell>
          <cell r="L515"/>
          <cell r="M515">
            <v>45930</v>
          </cell>
          <cell r="N515">
            <v>0</v>
          </cell>
          <cell r="O515"/>
          <cell r="P515"/>
          <cell r="Q515" t="str">
            <v>84398863 / MRCOCOAS004</v>
          </cell>
        </row>
        <row r="516">
          <cell r="A516" t="str">
            <v>HAPAG</v>
          </cell>
          <cell r="B516" t="str">
            <v>GUAYAQUILNEW YORK20</v>
          </cell>
          <cell r="C516" t="str">
            <v>ECU</v>
          </cell>
          <cell r="D516" t="str">
            <v>GUAYAQUIL</v>
          </cell>
          <cell r="E516" t="str">
            <v>NEW YORK</v>
          </cell>
          <cell r="F516">
            <v>20</v>
          </cell>
          <cell r="G516">
            <v>1176</v>
          </cell>
          <cell r="H516" t="str">
            <v>not included</v>
          </cell>
          <cell r="I516" t="str">
            <v>USD</v>
          </cell>
          <cell r="J516">
            <v>108</v>
          </cell>
          <cell r="K516">
            <v>1284</v>
          </cell>
          <cell r="L516"/>
          <cell r="M516">
            <v>45930</v>
          </cell>
          <cell r="N516">
            <v>0</v>
          </cell>
          <cell r="O516"/>
          <cell r="P516"/>
          <cell r="Q516" t="str">
            <v>84398863 / MRCOCOAS004</v>
          </cell>
        </row>
        <row r="517">
          <cell r="A517" t="str">
            <v>HAPAG</v>
          </cell>
          <cell r="B517" t="str">
            <v>GUAYAQUILPHILADELPHIA40</v>
          </cell>
          <cell r="C517" t="str">
            <v>ECU</v>
          </cell>
          <cell r="D517" t="str">
            <v>GUAYAQUIL</v>
          </cell>
          <cell r="E517" t="str">
            <v>PHILADELPHIA</v>
          </cell>
          <cell r="F517">
            <v>40</v>
          </cell>
          <cell r="G517">
            <v>1152</v>
          </cell>
          <cell r="H517" t="str">
            <v>not included</v>
          </cell>
          <cell r="I517" t="str">
            <v>USD</v>
          </cell>
          <cell r="J517">
            <v>216</v>
          </cell>
          <cell r="K517">
            <v>1368</v>
          </cell>
          <cell r="L517"/>
          <cell r="M517">
            <v>45930</v>
          </cell>
          <cell r="N517">
            <v>0</v>
          </cell>
          <cell r="O517"/>
          <cell r="P517"/>
          <cell r="Q517" t="str">
            <v>84398863 / MRCOCOAS004</v>
          </cell>
        </row>
        <row r="518">
          <cell r="A518" t="str">
            <v>HAPAG</v>
          </cell>
          <cell r="B518" t="str">
            <v>GUAYAQUILPHILADELPHIA20</v>
          </cell>
          <cell r="C518" t="str">
            <v>ECU</v>
          </cell>
          <cell r="D518" t="str">
            <v>GUAYAQUIL</v>
          </cell>
          <cell r="E518" t="str">
            <v>PHILADELPHIA</v>
          </cell>
          <cell r="F518">
            <v>20</v>
          </cell>
          <cell r="G518">
            <v>1176</v>
          </cell>
          <cell r="H518" t="str">
            <v>not included</v>
          </cell>
          <cell r="I518" t="str">
            <v>USD</v>
          </cell>
          <cell r="J518">
            <v>108</v>
          </cell>
          <cell r="K518">
            <v>1284</v>
          </cell>
          <cell r="L518"/>
          <cell r="M518">
            <v>45930</v>
          </cell>
          <cell r="N518">
            <v>0</v>
          </cell>
          <cell r="O518"/>
          <cell r="P518"/>
          <cell r="Q518" t="str">
            <v>84398863 / MRCOCOAS004</v>
          </cell>
        </row>
        <row r="519">
          <cell r="A519" t="str">
            <v>HAPAG</v>
          </cell>
          <cell r="B519" t="str">
            <v>POSORJANEW YORK40</v>
          </cell>
          <cell r="C519" t="str">
            <v>ECU</v>
          </cell>
          <cell r="D519" t="str">
            <v>POSORJA</v>
          </cell>
          <cell r="E519" t="str">
            <v>NEW YORK</v>
          </cell>
          <cell r="F519">
            <v>40</v>
          </cell>
          <cell r="G519">
            <v>1138</v>
          </cell>
          <cell r="H519" t="str">
            <v>not included</v>
          </cell>
          <cell r="I519" t="str">
            <v>USD</v>
          </cell>
          <cell r="J519">
            <v>216</v>
          </cell>
          <cell r="K519">
            <v>1354</v>
          </cell>
          <cell r="L519"/>
          <cell r="M519">
            <v>45930</v>
          </cell>
          <cell r="N519">
            <v>0</v>
          </cell>
          <cell r="O519"/>
          <cell r="P519"/>
          <cell r="Q519" t="str">
            <v>84398863 / MRCOCOAS004</v>
          </cell>
        </row>
        <row r="520">
          <cell r="A520" t="str">
            <v>HAPAG</v>
          </cell>
          <cell r="B520" t="str">
            <v>POSORJANEW YORK20</v>
          </cell>
          <cell r="C520" t="str">
            <v>ECU</v>
          </cell>
          <cell r="D520" t="str">
            <v>POSORJA</v>
          </cell>
          <cell r="E520" t="str">
            <v>NEW YORK</v>
          </cell>
          <cell r="F520">
            <v>20</v>
          </cell>
          <cell r="G520">
            <v>1176</v>
          </cell>
          <cell r="H520" t="str">
            <v>not included</v>
          </cell>
          <cell r="I520" t="str">
            <v>USD</v>
          </cell>
          <cell r="J520">
            <v>108</v>
          </cell>
          <cell r="K520">
            <v>1284</v>
          </cell>
          <cell r="L520"/>
          <cell r="M520">
            <v>45930</v>
          </cell>
          <cell r="N520">
            <v>0</v>
          </cell>
          <cell r="O520"/>
          <cell r="P520"/>
          <cell r="Q520" t="str">
            <v>84398863 / MRCOCOAS004</v>
          </cell>
        </row>
        <row r="521">
          <cell r="A521" t="str">
            <v>HAPAG</v>
          </cell>
          <cell r="B521" t="str">
            <v>POSORJAPHILADELPHIA40</v>
          </cell>
          <cell r="C521" t="str">
            <v>ECU</v>
          </cell>
          <cell r="D521" t="str">
            <v>POSORJA</v>
          </cell>
          <cell r="E521" t="str">
            <v>PHILADELPHIA</v>
          </cell>
          <cell r="F521">
            <v>40</v>
          </cell>
          <cell r="G521">
            <v>1152</v>
          </cell>
          <cell r="H521" t="str">
            <v>not included</v>
          </cell>
          <cell r="I521" t="str">
            <v>USD</v>
          </cell>
          <cell r="J521">
            <v>216</v>
          </cell>
          <cell r="K521">
            <v>1368</v>
          </cell>
          <cell r="L521"/>
          <cell r="M521">
            <v>45930</v>
          </cell>
          <cell r="N521">
            <v>0</v>
          </cell>
          <cell r="O521"/>
          <cell r="P521"/>
          <cell r="Q521" t="str">
            <v>84398863 / MRCOCOAS004</v>
          </cell>
        </row>
        <row r="522">
          <cell r="A522" t="str">
            <v>HAPAG</v>
          </cell>
          <cell r="B522" t="str">
            <v>POSORJAPHILADELPHIA20</v>
          </cell>
          <cell r="C522" t="str">
            <v>ECU</v>
          </cell>
          <cell r="D522" t="str">
            <v>POSORJA</v>
          </cell>
          <cell r="E522" t="str">
            <v>PHILADELPHIA</v>
          </cell>
          <cell r="F522">
            <v>20</v>
          </cell>
          <cell r="G522">
            <v>1176</v>
          </cell>
          <cell r="H522" t="str">
            <v>not included</v>
          </cell>
          <cell r="I522" t="str">
            <v>USD</v>
          </cell>
          <cell r="J522">
            <v>108</v>
          </cell>
          <cell r="K522">
            <v>1284</v>
          </cell>
          <cell r="L522"/>
          <cell r="M522">
            <v>45930</v>
          </cell>
          <cell r="N522">
            <v>0</v>
          </cell>
          <cell r="O522"/>
          <cell r="P522"/>
          <cell r="Q522" t="str">
            <v>84398863 / MRCOCOAS004</v>
          </cell>
        </row>
        <row r="523">
          <cell r="A523" t="str">
            <v>HAPAG</v>
          </cell>
          <cell r="B523" t="str">
            <v>CALLAONEW YORK40</v>
          </cell>
          <cell r="C523" t="str">
            <v>PER</v>
          </cell>
          <cell r="D523" t="str">
            <v>CALLAO</v>
          </cell>
          <cell r="E523" t="str">
            <v>NEW YORK</v>
          </cell>
          <cell r="F523">
            <v>40</v>
          </cell>
          <cell r="G523">
            <v>2017</v>
          </cell>
          <cell r="H523" t="str">
            <v>not included</v>
          </cell>
          <cell r="I523" t="str">
            <v>USD</v>
          </cell>
          <cell r="J523">
            <v>216</v>
          </cell>
          <cell r="K523">
            <v>2233</v>
          </cell>
          <cell r="L523"/>
          <cell r="M523">
            <v>45930</v>
          </cell>
          <cell r="N523">
            <v>0</v>
          </cell>
          <cell r="O523"/>
          <cell r="P523"/>
          <cell r="Q523" t="str">
            <v>84398863 / MRCOCOAS004</v>
          </cell>
        </row>
        <row r="524">
          <cell r="A524" t="str">
            <v>HAPAG</v>
          </cell>
          <cell r="B524" t="str">
            <v>CALLAONEW YORK20</v>
          </cell>
          <cell r="C524" t="str">
            <v>PER</v>
          </cell>
          <cell r="D524" t="str">
            <v>CALLAO</v>
          </cell>
          <cell r="E524" t="str">
            <v>NEW YORK</v>
          </cell>
          <cell r="F524">
            <v>20</v>
          </cell>
          <cell r="G524">
            <v>2245</v>
          </cell>
          <cell r="H524" t="str">
            <v>not included</v>
          </cell>
          <cell r="I524" t="str">
            <v>USD</v>
          </cell>
          <cell r="J524">
            <v>108</v>
          </cell>
          <cell r="K524">
            <v>2353</v>
          </cell>
          <cell r="L524"/>
          <cell r="M524">
            <v>45930</v>
          </cell>
          <cell r="N524">
            <v>0</v>
          </cell>
          <cell r="O524"/>
          <cell r="P524"/>
          <cell r="Q524" t="str">
            <v>84398863 / MRCOCOAS004</v>
          </cell>
        </row>
        <row r="525">
          <cell r="A525" t="str">
            <v>HAPAG</v>
          </cell>
          <cell r="B525" t="str">
            <v>CALLAOPHILADELPHIA40</v>
          </cell>
          <cell r="C525" t="str">
            <v>PER</v>
          </cell>
          <cell r="D525" t="str">
            <v>CALLAO</v>
          </cell>
          <cell r="E525" t="str">
            <v>PHILADELPHIA</v>
          </cell>
          <cell r="F525">
            <v>40</v>
          </cell>
          <cell r="G525">
            <v>2227</v>
          </cell>
          <cell r="H525" t="str">
            <v>not included</v>
          </cell>
          <cell r="I525" t="str">
            <v>USD</v>
          </cell>
          <cell r="J525">
            <v>216</v>
          </cell>
          <cell r="K525">
            <v>2443</v>
          </cell>
          <cell r="L525"/>
          <cell r="M525">
            <v>45930</v>
          </cell>
          <cell r="N525">
            <v>0</v>
          </cell>
          <cell r="O525"/>
          <cell r="P525"/>
          <cell r="Q525" t="str">
            <v>84398863 / MRCOCOAS004</v>
          </cell>
        </row>
        <row r="526">
          <cell r="A526" t="str">
            <v>HAPAG</v>
          </cell>
          <cell r="B526" t="str">
            <v>CALLAOPHILADELPHIA20</v>
          </cell>
          <cell r="C526" t="str">
            <v>PER</v>
          </cell>
          <cell r="D526" t="str">
            <v>CALLAO</v>
          </cell>
          <cell r="E526" t="str">
            <v>PHILADELPHIA</v>
          </cell>
          <cell r="F526">
            <v>20</v>
          </cell>
          <cell r="G526">
            <v>2101</v>
          </cell>
          <cell r="H526" t="str">
            <v>not included</v>
          </cell>
          <cell r="I526" t="str">
            <v>USD</v>
          </cell>
          <cell r="J526">
            <v>108</v>
          </cell>
          <cell r="K526">
            <v>2209</v>
          </cell>
          <cell r="L526"/>
          <cell r="M526">
            <v>45930</v>
          </cell>
          <cell r="N526">
            <v>0</v>
          </cell>
          <cell r="O526"/>
          <cell r="P526"/>
          <cell r="Q526" t="str">
            <v>84398863 / MRCOCOAS004</v>
          </cell>
        </row>
        <row r="527">
          <cell r="A527" t="str">
            <v>HAPAG</v>
          </cell>
          <cell r="B527" t="str">
            <v>PAITANEW YORK40</v>
          </cell>
          <cell r="C527" t="str">
            <v>PER</v>
          </cell>
          <cell r="D527" t="str">
            <v>PAITA</v>
          </cell>
          <cell r="E527" t="str">
            <v>NEW YORK</v>
          </cell>
          <cell r="F527">
            <v>40</v>
          </cell>
          <cell r="G527">
            <v>2017</v>
          </cell>
          <cell r="H527" t="str">
            <v>not included</v>
          </cell>
          <cell r="I527" t="str">
            <v>USD</v>
          </cell>
          <cell r="J527">
            <v>216</v>
          </cell>
          <cell r="K527">
            <v>2233</v>
          </cell>
          <cell r="L527"/>
          <cell r="M527">
            <v>45930</v>
          </cell>
          <cell r="N527">
            <v>0</v>
          </cell>
          <cell r="O527"/>
          <cell r="P527"/>
          <cell r="Q527" t="str">
            <v>84398863 / MRCOCOAS004</v>
          </cell>
        </row>
        <row r="528">
          <cell r="A528" t="str">
            <v>HAPAG</v>
          </cell>
          <cell r="B528" t="str">
            <v>PAITANEW YORK20</v>
          </cell>
          <cell r="C528" t="str">
            <v>PER</v>
          </cell>
          <cell r="D528" t="str">
            <v>PAITA</v>
          </cell>
          <cell r="E528" t="str">
            <v>NEW YORK</v>
          </cell>
          <cell r="F528">
            <v>20</v>
          </cell>
          <cell r="G528">
            <v>2245</v>
          </cell>
          <cell r="H528" t="str">
            <v>not included</v>
          </cell>
          <cell r="I528" t="str">
            <v>USD</v>
          </cell>
          <cell r="J528">
            <v>108</v>
          </cell>
          <cell r="K528">
            <v>2353</v>
          </cell>
          <cell r="L528"/>
          <cell r="M528">
            <v>45930</v>
          </cell>
          <cell r="N528">
            <v>0</v>
          </cell>
          <cell r="O528"/>
          <cell r="P528"/>
          <cell r="Q528" t="str">
            <v>84398863 / MRCOCOAS004</v>
          </cell>
        </row>
        <row r="529">
          <cell r="A529" t="str">
            <v>HAPAG</v>
          </cell>
          <cell r="B529" t="str">
            <v>PAITAPHILADELPHIA40</v>
          </cell>
          <cell r="C529" t="str">
            <v>PER</v>
          </cell>
          <cell r="D529" t="str">
            <v>PAITA</v>
          </cell>
          <cell r="E529" t="str">
            <v>PHILADELPHIA</v>
          </cell>
          <cell r="F529">
            <v>40</v>
          </cell>
          <cell r="G529">
            <v>2227</v>
          </cell>
          <cell r="H529" t="str">
            <v>not included</v>
          </cell>
          <cell r="I529" t="str">
            <v>USD</v>
          </cell>
          <cell r="J529">
            <v>216</v>
          </cell>
          <cell r="K529">
            <v>2443</v>
          </cell>
          <cell r="L529"/>
          <cell r="M529">
            <v>45930</v>
          </cell>
          <cell r="N529">
            <v>0</v>
          </cell>
          <cell r="O529"/>
          <cell r="P529"/>
          <cell r="Q529" t="str">
            <v>84398863 / MRCOCOAS004</v>
          </cell>
        </row>
        <row r="530">
          <cell r="A530" t="str">
            <v>HAPAG</v>
          </cell>
          <cell r="B530" t="str">
            <v>PAITAPHILADELPHIA20</v>
          </cell>
          <cell r="C530" t="str">
            <v>PER</v>
          </cell>
          <cell r="D530" t="str">
            <v>PAITA</v>
          </cell>
          <cell r="E530" t="str">
            <v>PHILADELPHIA</v>
          </cell>
          <cell r="F530">
            <v>20</v>
          </cell>
          <cell r="G530">
            <v>2101</v>
          </cell>
          <cell r="H530" t="str">
            <v>not included</v>
          </cell>
          <cell r="I530" t="str">
            <v>USD</v>
          </cell>
          <cell r="J530">
            <v>108</v>
          </cell>
          <cell r="K530">
            <v>2209</v>
          </cell>
          <cell r="L530"/>
          <cell r="M530">
            <v>45930</v>
          </cell>
          <cell r="N530">
            <v>0</v>
          </cell>
          <cell r="O530"/>
          <cell r="P530"/>
          <cell r="Q530" t="str">
            <v>84398863 / MRCOCOAS004</v>
          </cell>
        </row>
        <row r="531">
          <cell r="A531" t="str">
            <v>HAPAG</v>
          </cell>
          <cell r="B531" t="str">
            <v>ABIDJANNEW YORK40</v>
          </cell>
          <cell r="C531" t="str">
            <v>IVC</v>
          </cell>
          <cell r="D531" t="str">
            <v>ABIDJAN</v>
          </cell>
          <cell r="E531" t="str">
            <v>NEW YORK</v>
          </cell>
          <cell r="F531">
            <v>40</v>
          </cell>
          <cell r="G531">
            <v>1300</v>
          </cell>
          <cell r="H531" t="str">
            <v>not included</v>
          </cell>
          <cell r="I531" t="str">
            <v>USD</v>
          </cell>
          <cell r="J531">
            <v>1242</v>
          </cell>
          <cell r="K531">
            <v>2542</v>
          </cell>
          <cell r="L531"/>
          <cell r="M531">
            <v>45930</v>
          </cell>
          <cell r="N531">
            <v>0</v>
          </cell>
          <cell r="O531"/>
          <cell r="P531"/>
          <cell r="Q531" t="str">
            <v>84398863 / MRCOCOAS004</v>
          </cell>
        </row>
        <row r="532">
          <cell r="A532" t="str">
            <v>HAPAG</v>
          </cell>
          <cell r="B532" t="str">
            <v>ABIDJANNEW YORK20</v>
          </cell>
          <cell r="C532" t="str">
            <v>IVC</v>
          </cell>
          <cell r="D532" t="str">
            <v>ABIDJAN</v>
          </cell>
          <cell r="E532" t="str">
            <v>NEW YORK</v>
          </cell>
          <cell r="F532">
            <v>20</v>
          </cell>
          <cell r="G532">
            <v>1100</v>
          </cell>
          <cell r="H532" t="str">
            <v>not included</v>
          </cell>
          <cell r="I532" t="str">
            <v>USD</v>
          </cell>
          <cell r="J532">
            <v>621</v>
          </cell>
          <cell r="K532">
            <v>1721</v>
          </cell>
          <cell r="L532"/>
          <cell r="M532">
            <v>45930</v>
          </cell>
          <cell r="N532">
            <v>0</v>
          </cell>
          <cell r="O532"/>
          <cell r="P532"/>
          <cell r="Q532" t="str">
            <v>84398863 / MRCOCOAS004</v>
          </cell>
        </row>
        <row r="533">
          <cell r="A533" t="str">
            <v>HAPAG</v>
          </cell>
          <cell r="B533" t="str">
            <v>ABIDJANPHILADELPHIA40</v>
          </cell>
          <cell r="C533" t="str">
            <v>IVC</v>
          </cell>
          <cell r="D533" t="str">
            <v>ABIDJAN</v>
          </cell>
          <cell r="E533" t="str">
            <v>PHILADELPHIA</v>
          </cell>
          <cell r="F533">
            <v>40</v>
          </cell>
          <cell r="G533">
            <v>1400</v>
          </cell>
          <cell r="H533" t="str">
            <v>not included</v>
          </cell>
          <cell r="I533" t="str">
            <v>USD</v>
          </cell>
          <cell r="J533">
            <v>1242</v>
          </cell>
          <cell r="K533">
            <v>2642</v>
          </cell>
          <cell r="L533"/>
          <cell r="M533">
            <v>45930</v>
          </cell>
          <cell r="N533">
            <v>0</v>
          </cell>
          <cell r="O533"/>
          <cell r="P533"/>
          <cell r="Q533" t="str">
            <v>84398863 / MRCOCOAS004</v>
          </cell>
        </row>
        <row r="534">
          <cell r="A534" t="str">
            <v>HAPAG</v>
          </cell>
          <cell r="B534" t="str">
            <v>ABIDJANPHILADELPHIA20</v>
          </cell>
          <cell r="C534" t="str">
            <v>IVC</v>
          </cell>
          <cell r="D534" t="str">
            <v>ABIDJAN</v>
          </cell>
          <cell r="E534" t="str">
            <v>PHILADELPHIA</v>
          </cell>
          <cell r="F534">
            <v>20</v>
          </cell>
          <cell r="G534">
            <v>1300</v>
          </cell>
          <cell r="H534" t="str">
            <v>not included</v>
          </cell>
          <cell r="I534" t="str">
            <v>USD</v>
          </cell>
          <cell r="J534">
            <v>621</v>
          </cell>
          <cell r="K534">
            <v>1921</v>
          </cell>
          <cell r="L534"/>
          <cell r="M534">
            <v>45930</v>
          </cell>
          <cell r="N534">
            <v>0</v>
          </cell>
          <cell r="O534"/>
          <cell r="P534"/>
          <cell r="Q534" t="str">
            <v>84398863 / MRCOCOAS004</v>
          </cell>
        </row>
        <row r="535">
          <cell r="A535" t="str">
            <v>HAPAG</v>
          </cell>
          <cell r="B535" t="str">
            <v>LOMENEW YORK40</v>
          </cell>
          <cell r="C535" t="str">
            <v>TOG</v>
          </cell>
          <cell r="D535" t="str">
            <v>LOME</v>
          </cell>
          <cell r="E535" t="str">
            <v>NEW YORK</v>
          </cell>
          <cell r="F535">
            <v>40</v>
          </cell>
          <cell r="G535">
            <v>2700</v>
          </cell>
          <cell r="H535" t="str">
            <v>not included</v>
          </cell>
          <cell r="I535" t="str">
            <v>USD</v>
          </cell>
          <cell r="J535">
            <v>0</v>
          </cell>
          <cell r="K535">
            <v>2700</v>
          </cell>
          <cell r="L535"/>
          <cell r="M535">
            <v>45930</v>
          </cell>
          <cell r="N535">
            <v>0</v>
          </cell>
          <cell r="O535"/>
          <cell r="P535"/>
          <cell r="Q535" t="str">
            <v>84398863 / MRCOCOAS004</v>
          </cell>
        </row>
        <row r="536">
          <cell r="A536" t="str">
            <v>HAPAG</v>
          </cell>
          <cell r="B536" t="str">
            <v>LOMENEW YORK20</v>
          </cell>
          <cell r="C536" t="str">
            <v>TOG</v>
          </cell>
          <cell r="D536" t="str">
            <v>LOME</v>
          </cell>
          <cell r="E536" t="str">
            <v>NEW YORK</v>
          </cell>
          <cell r="F536">
            <v>20</v>
          </cell>
          <cell r="G536">
            <v>2000</v>
          </cell>
          <cell r="H536" t="str">
            <v>not included</v>
          </cell>
          <cell r="I536" t="str">
            <v>USD</v>
          </cell>
          <cell r="J536">
            <v>0</v>
          </cell>
          <cell r="K536">
            <v>2000</v>
          </cell>
          <cell r="L536"/>
          <cell r="M536">
            <v>45930</v>
          </cell>
          <cell r="N536">
            <v>0</v>
          </cell>
          <cell r="O536"/>
          <cell r="P536"/>
          <cell r="Q536" t="str">
            <v>84398863 / MRCOCOAS004</v>
          </cell>
        </row>
        <row r="537">
          <cell r="A537" t="str">
            <v>HAPAG</v>
          </cell>
          <cell r="B537" t="str">
            <v>LOMEPHILADELPHIA40</v>
          </cell>
          <cell r="C537" t="str">
            <v>TOG</v>
          </cell>
          <cell r="D537" t="str">
            <v>LOME</v>
          </cell>
          <cell r="E537" t="str">
            <v>PHILADELPHIA</v>
          </cell>
          <cell r="F537">
            <v>40</v>
          </cell>
          <cell r="G537">
            <v>3500</v>
          </cell>
          <cell r="H537" t="str">
            <v>not included</v>
          </cell>
          <cell r="I537" t="str">
            <v>USD</v>
          </cell>
          <cell r="J537">
            <v>0</v>
          </cell>
          <cell r="K537">
            <v>3500</v>
          </cell>
          <cell r="L537"/>
          <cell r="M537">
            <v>45930</v>
          </cell>
          <cell r="N537">
            <v>0</v>
          </cell>
          <cell r="O537"/>
          <cell r="P537"/>
          <cell r="Q537" t="str">
            <v>84398863 / MRCOCOAS004</v>
          </cell>
        </row>
        <row r="538">
          <cell r="A538" t="str">
            <v>HAPAG</v>
          </cell>
          <cell r="B538" t="str">
            <v>LOMEPHILADELPHIA20</v>
          </cell>
          <cell r="C538" t="str">
            <v>TOG</v>
          </cell>
          <cell r="D538" t="str">
            <v>LOME</v>
          </cell>
          <cell r="E538" t="str">
            <v>PHILADELPHIA</v>
          </cell>
          <cell r="F538">
            <v>20</v>
          </cell>
          <cell r="G538">
            <v>2500</v>
          </cell>
          <cell r="H538" t="str">
            <v>not included</v>
          </cell>
          <cell r="I538" t="str">
            <v>USD</v>
          </cell>
          <cell r="J538">
            <v>0</v>
          </cell>
          <cell r="K538">
            <v>2500</v>
          </cell>
          <cell r="L538"/>
          <cell r="M538">
            <v>45930</v>
          </cell>
          <cell r="N538">
            <v>0</v>
          </cell>
          <cell r="O538"/>
          <cell r="P538"/>
          <cell r="Q538" t="str">
            <v>84398863 / MRCOCOAS004</v>
          </cell>
        </row>
        <row r="539">
          <cell r="A539" t="str">
            <v>HAPAG</v>
          </cell>
          <cell r="B539" t="str">
            <v>TEMANEW YORK40</v>
          </cell>
          <cell r="C539" t="str">
            <v>GHA</v>
          </cell>
          <cell r="D539" t="str">
            <v>TEMA</v>
          </cell>
          <cell r="E539" t="str">
            <v>NEW YORK</v>
          </cell>
          <cell r="F539">
            <v>40</v>
          </cell>
          <cell r="G539">
            <v>1200</v>
          </cell>
          <cell r="H539" t="str">
            <v>not included</v>
          </cell>
          <cell r="I539" t="str">
            <v>USD</v>
          </cell>
          <cell r="J539">
            <v>1242</v>
          </cell>
          <cell r="K539">
            <v>2442</v>
          </cell>
          <cell r="L539"/>
          <cell r="M539">
            <v>45930</v>
          </cell>
          <cell r="N539">
            <v>0</v>
          </cell>
          <cell r="O539"/>
          <cell r="P539"/>
          <cell r="Q539" t="str">
            <v>84398863 / MRCOCOAS004</v>
          </cell>
        </row>
        <row r="540">
          <cell r="A540" t="str">
            <v>HAPAG</v>
          </cell>
          <cell r="B540" t="str">
            <v>TEMANEW YORK20</v>
          </cell>
          <cell r="C540" t="str">
            <v>GHA</v>
          </cell>
          <cell r="D540" t="str">
            <v>TEMA</v>
          </cell>
          <cell r="E540" t="str">
            <v>NEW YORK</v>
          </cell>
          <cell r="F540">
            <v>20</v>
          </cell>
          <cell r="G540">
            <v>1100</v>
          </cell>
          <cell r="H540" t="str">
            <v>not included</v>
          </cell>
          <cell r="I540" t="str">
            <v>USD</v>
          </cell>
          <cell r="J540">
            <v>621</v>
          </cell>
          <cell r="K540">
            <v>1721</v>
          </cell>
          <cell r="L540"/>
          <cell r="M540">
            <v>45930</v>
          </cell>
          <cell r="N540">
            <v>0</v>
          </cell>
          <cell r="O540"/>
          <cell r="P540"/>
          <cell r="Q540" t="str">
            <v>84398863 / MRCOCOAS004</v>
          </cell>
        </row>
        <row r="541">
          <cell r="A541" t="str">
            <v>HAPAG</v>
          </cell>
          <cell r="B541" t="str">
            <v>TEMAPHILADELPHIA40</v>
          </cell>
          <cell r="C541" t="str">
            <v>GHA</v>
          </cell>
          <cell r="D541" t="str">
            <v>TEMA</v>
          </cell>
          <cell r="E541" t="str">
            <v>PHILADELPHIA</v>
          </cell>
          <cell r="F541">
            <v>40</v>
          </cell>
          <cell r="G541">
            <v>1400</v>
          </cell>
          <cell r="H541" t="str">
            <v>not included</v>
          </cell>
          <cell r="I541" t="str">
            <v>USD</v>
          </cell>
          <cell r="J541">
            <v>1242</v>
          </cell>
          <cell r="K541">
            <v>2642</v>
          </cell>
          <cell r="L541"/>
          <cell r="M541">
            <v>45930</v>
          </cell>
          <cell r="N541">
            <v>0</v>
          </cell>
          <cell r="O541"/>
          <cell r="P541"/>
          <cell r="Q541" t="str">
            <v>84398863 / MRCOCOAS004</v>
          </cell>
        </row>
        <row r="542">
          <cell r="A542" t="str">
            <v>HAPAG</v>
          </cell>
          <cell r="B542" t="str">
            <v>TEMAPHILADELPHIA20</v>
          </cell>
          <cell r="C542" t="str">
            <v>GHA</v>
          </cell>
          <cell r="D542" t="str">
            <v>TEMA</v>
          </cell>
          <cell r="E542" t="str">
            <v>PHILADELPHIA</v>
          </cell>
          <cell r="F542">
            <v>20</v>
          </cell>
          <cell r="G542">
            <v>1550</v>
          </cell>
          <cell r="H542" t="str">
            <v>not included</v>
          </cell>
          <cell r="I542" t="str">
            <v>USD</v>
          </cell>
          <cell r="J542">
            <v>621</v>
          </cell>
          <cell r="K542">
            <v>2171</v>
          </cell>
          <cell r="L542"/>
          <cell r="M542">
            <v>45930</v>
          </cell>
          <cell r="N542">
            <v>0</v>
          </cell>
          <cell r="O542"/>
          <cell r="P542"/>
          <cell r="Q542" t="str">
            <v>84398863 / MRCOCOAS004</v>
          </cell>
        </row>
        <row r="543">
          <cell r="A543" t="str">
            <v>HAPAG</v>
          </cell>
          <cell r="B543" t="str">
            <v>APAPANEW YORK40</v>
          </cell>
          <cell r="C543" t="str">
            <v>NIG</v>
          </cell>
          <cell r="D543" t="str">
            <v>APAPA</v>
          </cell>
          <cell r="E543" t="str">
            <v>NEW YORK</v>
          </cell>
          <cell r="F543">
            <v>40</v>
          </cell>
          <cell r="G543">
            <v>1200</v>
          </cell>
          <cell r="H543" t="str">
            <v>not included</v>
          </cell>
          <cell r="I543" t="str">
            <v>USD</v>
          </cell>
          <cell r="J543">
            <v>1242</v>
          </cell>
          <cell r="K543">
            <v>2442</v>
          </cell>
          <cell r="L543"/>
          <cell r="M543">
            <v>45930</v>
          </cell>
          <cell r="N543">
            <v>0</v>
          </cell>
          <cell r="O543"/>
          <cell r="P543"/>
          <cell r="Q543" t="str">
            <v>84398863 / MRCOCOAS004</v>
          </cell>
        </row>
        <row r="544">
          <cell r="A544" t="str">
            <v>HAPAG</v>
          </cell>
          <cell r="B544" t="str">
            <v>APAPANEW YORK20</v>
          </cell>
          <cell r="C544" t="str">
            <v>NIG</v>
          </cell>
          <cell r="D544" t="str">
            <v>APAPA</v>
          </cell>
          <cell r="E544" t="str">
            <v>NEW YORK</v>
          </cell>
          <cell r="F544">
            <v>20</v>
          </cell>
          <cell r="G544">
            <v>1100</v>
          </cell>
          <cell r="H544" t="str">
            <v>not included</v>
          </cell>
          <cell r="I544" t="str">
            <v>USD</v>
          </cell>
          <cell r="J544">
            <v>621</v>
          </cell>
          <cell r="K544">
            <v>1721</v>
          </cell>
          <cell r="L544"/>
          <cell r="M544">
            <v>45930</v>
          </cell>
          <cell r="N544">
            <v>0</v>
          </cell>
          <cell r="O544"/>
          <cell r="P544"/>
          <cell r="Q544" t="str">
            <v>84398863 / MRCOCOAS004</v>
          </cell>
        </row>
        <row r="545">
          <cell r="A545" t="str">
            <v>HAPAG</v>
          </cell>
          <cell r="B545" t="str">
            <v>APAPAPHILADELPHIA40</v>
          </cell>
          <cell r="C545" t="str">
            <v>NIG</v>
          </cell>
          <cell r="D545" t="str">
            <v>APAPA</v>
          </cell>
          <cell r="E545" t="str">
            <v>PHILADELPHIA</v>
          </cell>
          <cell r="F545">
            <v>40</v>
          </cell>
          <cell r="G545">
            <v>1300</v>
          </cell>
          <cell r="H545" t="str">
            <v>not included</v>
          </cell>
          <cell r="I545" t="str">
            <v>USD</v>
          </cell>
          <cell r="J545">
            <v>1242</v>
          </cell>
          <cell r="K545">
            <v>2542</v>
          </cell>
          <cell r="L545"/>
          <cell r="M545">
            <v>45930</v>
          </cell>
          <cell r="N545">
            <v>0</v>
          </cell>
          <cell r="O545"/>
          <cell r="P545"/>
          <cell r="Q545" t="str">
            <v>84398863 / MRCOCOAS004</v>
          </cell>
        </row>
        <row r="546">
          <cell r="A546" t="str">
            <v>HAPAG</v>
          </cell>
          <cell r="B546" t="str">
            <v>APAPAPHILADELPHIA20</v>
          </cell>
          <cell r="C546" t="str">
            <v>NIG</v>
          </cell>
          <cell r="D546" t="str">
            <v>APAPA</v>
          </cell>
          <cell r="E546" t="str">
            <v>PHILADELPHIA</v>
          </cell>
          <cell r="F546">
            <v>20</v>
          </cell>
          <cell r="G546">
            <v>1200</v>
          </cell>
          <cell r="H546" t="str">
            <v>not included</v>
          </cell>
          <cell r="I546" t="str">
            <v>USD</v>
          </cell>
          <cell r="J546">
            <v>621</v>
          </cell>
          <cell r="K546">
            <v>1821</v>
          </cell>
          <cell r="L546"/>
          <cell r="M546">
            <v>45930</v>
          </cell>
          <cell r="N546">
            <v>0</v>
          </cell>
          <cell r="O546"/>
          <cell r="P546"/>
          <cell r="Q546" t="str">
            <v>84398863 / MRCOCOAS004</v>
          </cell>
        </row>
        <row r="547">
          <cell r="A547" t="str">
            <v>HAPAG</v>
          </cell>
          <cell r="B547" t="str">
            <v>TIN CANNEW YORK40</v>
          </cell>
          <cell r="C547" t="str">
            <v>NIG</v>
          </cell>
          <cell r="D547" t="str">
            <v>TIN CAN</v>
          </cell>
          <cell r="E547" t="str">
            <v>NEW YORK</v>
          </cell>
          <cell r="F547">
            <v>40</v>
          </cell>
          <cell r="G547">
            <v>1200</v>
          </cell>
          <cell r="H547" t="str">
            <v>not included</v>
          </cell>
          <cell r="I547" t="str">
            <v>USD</v>
          </cell>
          <cell r="J547">
            <v>1242</v>
          </cell>
          <cell r="K547">
            <v>2442</v>
          </cell>
          <cell r="L547"/>
          <cell r="M547">
            <v>45930</v>
          </cell>
          <cell r="N547">
            <v>0</v>
          </cell>
          <cell r="O547"/>
          <cell r="P547"/>
          <cell r="Q547" t="str">
            <v>84398863 / MRCOCOAS004</v>
          </cell>
        </row>
        <row r="548">
          <cell r="A548" t="str">
            <v>HAPAG</v>
          </cell>
          <cell r="B548" t="str">
            <v>TIN CANNEW YORK20</v>
          </cell>
          <cell r="C548" t="str">
            <v>NIG</v>
          </cell>
          <cell r="D548" t="str">
            <v>TIN CAN</v>
          </cell>
          <cell r="E548" t="str">
            <v>NEW YORK</v>
          </cell>
          <cell r="F548">
            <v>20</v>
          </cell>
          <cell r="G548">
            <v>1100</v>
          </cell>
          <cell r="H548" t="str">
            <v>not included</v>
          </cell>
          <cell r="I548" t="str">
            <v>USD</v>
          </cell>
          <cell r="J548">
            <v>621</v>
          </cell>
          <cell r="K548">
            <v>1721</v>
          </cell>
          <cell r="L548"/>
          <cell r="M548">
            <v>45930</v>
          </cell>
          <cell r="N548">
            <v>0</v>
          </cell>
          <cell r="O548"/>
          <cell r="P548"/>
          <cell r="Q548" t="str">
            <v>84398863 / MRCOCOAS004</v>
          </cell>
        </row>
        <row r="549">
          <cell r="A549" t="str">
            <v>HAPAG</v>
          </cell>
          <cell r="B549" t="str">
            <v>TIN CANPHILADELPHIA40</v>
          </cell>
          <cell r="C549" t="str">
            <v>NIG</v>
          </cell>
          <cell r="D549" t="str">
            <v>TIN CAN</v>
          </cell>
          <cell r="E549" t="str">
            <v>PHILADELPHIA</v>
          </cell>
          <cell r="F549">
            <v>40</v>
          </cell>
          <cell r="G549">
            <v>1300</v>
          </cell>
          <cell r="H549" t="str">
            <v>not included</v>
          </cell>
          <cell r="I549" t="str">
            <v>USD</v>
          </cell>
          <cell r="J549">
            <v>1242</v>
          </cell>
          <cell r="K549">
            <v>2542</v>
          </cell>
          <cell r="L549"/>
          <cell r="M549">
            <v>45930</v>
          </cell>
          <cell r="N549">
            <v>0</v>
          </cell>
          <cell r="O549"/>
          <cell r="P549"/>
          <cell r="Q549" t="str">
            <v>84398863 / MRCOCOAS004</v>
          </cell>
        </row>
        <row r="550">
          <cell r="A550" t="str">
            <v>HAPAG</v>
          </cell>
          <cell r="B550" t="str">
            <v>TIN CANPHILADELPHIA20</v>
          </cell>
          <cell r="C550" t="str">
            <v>NIG</v>
          </cell>
          <cell r="D550" t="str">
            <v>TIN CAN</v>
          </cell>
          <cell r="E550" t="str">
            <v>PHILADELPHIA</v>
          </cell>
          <cell r="F550">
            <v>20</v>
          </cell>
          <cell r="G550">
            <v>1200</v>
          </cell>
          <cell r="H550" t="str">
            <v>not included</v>
          </cell>
          <cell r="I550" t="str">
            <v>USD</v>
          </cell>
          <cell r="J550">
            <v>621</v>
          </cell>
          <cell r="K550">
            <v>1821</v>
          </cell>
          <cell r="L550"/>
          <cell r="M550">
            <v>45930</v>
          </cell>
          <cell r="N550">
            <v>0</v>
          </cell>
          <cell r="O550"/>
          <cell r="P550"/>
          <cell r="Q550" t="str">
            <v>84398863 / MRCOCOAS004</v>
          </cell>
        </row>
        <row r="551">
          <cell r="A551" t="str">
            <v>HAPAG</v>
          </cell>
          <cell r="B551" t="str">
            <v>MOMBASANEW YORK40</v>
          </cell>
          <cell r="C551" t="str">
            <v>KEN</v>
          </cell>
          <cell r="D551" t="str">
            <v>MOMBASA</v>
          </cell>
          <cell r="E551" t="str">
            <v>NEW YORK</v>
          </cell>
          <cell r="F551">
            <v>40</v>
          </cell>
          <cell r="G551">
            <v>688</v>
          </cell>
          <cell r="H551" t="str">
            <v>not included</v>
          </cell>
          <cell r="I551" t="str">
            <v>USD</v>
          </cell>
          <cell r="J551">
            <v>1242</v>
          </cell>
          <cell r="K551">
            <v>1930</v>
          </cell>
          <cell r="L551"/>
          <cell r="M551">
            <v>45930</v>
          </cell>
          <cell r="N551">
            <v>0</v>
          </cell>
          <cell r="O551"/>
          <cell r="P551"/>
          <cell r="Q551" t="str">
            <v>84398863 / MRCOCOAS004</v>
          </cell>
        </row>
        <row r="552">
          <cell r="A552" t="str">
            <v>HAPAG</v>
          </cell>
          <cell r="B552" t="str">
            <v>MOMBASANEW YORK20</v>
          </cell>
          <cell r="C552" t="str">
            <v>KEN</v>
          </cell>
          <cell r="D552" t="str">
            <v>MOMBASA</v>
          </cell>
          <cell r="E552" t="str">
            <v>NEW YORK</v>
          </cell>
          <cell r="F552">
            <v>20</v>
          </cell>
          <cell r="G552">
            <v>344</v>
          </cell>
          <cell r="H552" t="str">
            <v>not included</v>
          </cell>
          <cell r="I552" t="str">
            <v>USD</v>
          </cell>
          <cell r="J552">
            <v>621</v>
          </cell>
          <cell r="K552">
            <v>965</v>
          </cell>
          <cell r="L552"/>
          <cell r="M552">
            <v>45930</v>
          </cell>
          <cell r="N552">
            <v>0</v>
          </cell>
          <cell r="O552"/>
          <cell r="P552"/>
          <cell r="Q552" t="str">
            <v>84398863 / MRCOCOAS004</v>
          </cell>
        </row>
        <row r="553">
          <cell r="A553" t="str">
            <v>HAPAG</v>
          </cell>
          <cell r="B553" t="str">
            <v>CARTAGENABATAM40</v>
          </cell>
          <cell r="C553" t="str">
            <v>COL</v>
          </cell>
          <cell r="D553" t="str">
            <v>CARTAGENA</v>
          </cell>
          <cell r="E553" t="str">
            <v>BATAM</v>
          </cell>
          <cell r="F553">
            <v>40</v>
          </cell>
          <cell r="G553">
            <v>972</v>
          </cell>
          <cell r="H553" t="str">
            <v>not included</v>
          </cell>
          <cell r="I553" t="str">
            <v>USD</v>
          </cell>
          <cell r="J553">
            <v>0</v>
          </cell>
          <cell r="K553">
            <v>972</v>
          </cell>
          <cell r="L553"/>
          <cell r="M553">
            <v>45930</v>
          </cell>
          <cell r="N553">
            <v>0</v>
          </cell>
          <cell r="O553"/>
          <cell r="P553"/>
          <cell r="Q553" t="str">
            <v>84398863 / MRCOCOAS004</v>
          </cell>
        </row>
        <row r="554">
          <cell r="A554" t="str">
            <v>HAPAG</v>
          </cell>
          <cell r="B554" t="str">
            <v>CARTAGENAJAKARTA40</v>
          </cell>
          <cell r="C554" t="str">
            <v>COL</v>
          </cell>
          <cell r="D554" t="str">
            <v>CARTAGENA</v>
          </cell>
          <cell r="E554" t="str">
            <v>JAKARTA</v>
          </cell>
          <cell r="F554">
            <v>40</v>
          </cell>
          <cell r="G554">
            <v>772</v>
          </cell>
          <cell r="H554" t="str">
            <v>not included</v>
          </cell>
          <cell r="I554" t="str">
            <v>USD</v>
          </cell>
          <cell r="J554">
            <v>0</v>
          </cell>
          <cell r="K554">
            <v>772</v>
          </cell>
          <cell r="L554"/>
          <cell r="M554">
            <v>45930</v>
          </cell>
          <cell r="N554">
            <v>0</v>
          </cell>
          <cell r="O554"/>
          <cell r="P554"/>
          <cell r="Q554" t="str">
            <v>84398863 / MRCOCOAS004</v>
          </cell>
        </row>
        <row r="555">
          <cell r="A555" t="str">
            <v>HAPAG</v>
          </cell>
          <cell r="B555" t="str">
            <v>CARTAGENASURABAYA40</v>
          </cell>
          <cell r="C555" t="str">
            <v>COL</v>
          </cell>
          <cell r="D555" t="str">
            <v>CARTAGENA</v>
          </cell>
          <cell r="E555" t="str">
            <v>SURABAYA</v>
          </cell>
          <cell r="F555">
            <v>40</v>
          </cell>
          <cell r="G555">
            <v>772</v>
          </cell>
          <cell r="H555" t="str">
            <v>not included</v>
          </cell>
          <cell r="I555" t="str">
            <v>USD</v>
          </cell>
          <cell r="J555">
            <v>0</v>
          </cell>
          <cell r="K555">
            <v>772</v>
          </cell>
          <cell r="L555"/>
          <cell r="M555">
            <v>45930</v>
          </cell>
          <cell r="N555">
            <v>0</v>
          </cell>
          <cell r="O555"/>
          <cell r="P555"/>
          <cell r="Q555" t="str">
            <v>84398863 / MRCOCOAS004</v>
          </cell>
        </row>
        <row r="556">
          <cell r="A556" t="str">
            <v>HAPAG</v>
          </cell>
          <cell r="B556" t="str">
            <v>CARTAGENAPASIR GUDANG40</v>
          </cell>
          <cell r="C556" t="str">
            <v>COL</v>
          </cell>
          <cell r="D556" t="str">
            <v>CARTAGENA</v>
          </cell>
          <cell r="E556" t="str">
            <v>PASIR GUDANG</v>
          </cell>
          <cell r="F556">
            <v>40</v>
          </cell>
          <cell r="G556">
            <v>772</v>
          </cell>
          <cell r="H556" t="str">
            <v>not included</v>
          </cell>
          <cell r="I556" t="str">
            <v>USD</v>
          </cell>
          <cell r="J556">
            <v>0</v>
          </cell>
          <cell r="K556">
            <v>772</v>
          </cell>
          <cell r="L556"/>
          <cell r="M556">
            <v>45930</v>
          </cell>
          <cell r="N556">
            <v>0</v>
          </cell>
          <cell r="O556"/>
          <cell r="P556"/>
          <cell r="Q556" t="str">
            <v>84398863 / MRCOCOAS004</v>
          </cell>
        </row>
        <row r="557">
          <cell r="A557" t="str">
            <v>HAPAG</v>
          </cell>
          <cell r="B557" t="str">
            <v>CARTAGENAPTP40</v>
          </cell>
          <cell r="C557" t="str">
            <v>COL</v>
          </cell>
          <cell r="D557" t="str">
            <v>CARTAGENA</v>
          </cell>
          <cell r="E557" t="str">
            <v>PTP</v>
          </cell>
          <cell r="F557">
            <v>40</v>
          </cell>
          <cell r="G557">
            <v>472</v>
          </cell>
          <cell r="H557" t="str">
            <v>not included</v>
          </cell>
          <cell r="I557" t="str">
            <v>USD</v>
          </cell>
          <cell r="J557">
            <v>0</v>
          </cell>
          <cell r="K557">
            <v>472</v>
          </cell>
          <cell r="L557"/>
          <cell r="M557">
            <v>45930</v>
          </cell>
          <cell r="N557">
            <v>0</v>
          </cell>
          <cell r="O557"/>
          <cell r="P557"/>
          <cell r="Q557" t="str">
            <v>84398863 / MRCOCOAS004</v>
          </cell>
        </row>
        <row r="558">
          <cell r="A558" t="str">
            <v>HAPAG</v>
          </cell>
          <cell r="B558" t="str">
            <v>CAUCEDOBATAM40</v>
          </cell>
          <cell r="C558" t="str">
            <v>REP</v>
          </cell>
          <cell r="D558" t="str">
            <v>CAUCEDO</v>
          </cell>
          <cell r="E558" t="str">
            <v>BATAM</v>
          </cell>
          <cell r="F558">
            <v>40</v>
          </cell>
          <cell r="G558">
            <v>960</v>
          </cell>
          <cell r="H558" t="str">
            <v>not included</v>
          </cell>
          <cell r="I558" t="str">
            <v>USD</v>
          </cell>
          <cell r="J558">
            <v>0</v>
          </cell>
          <cell r="K558">
            <v>960</v>
          </cell>
          <cell r="L558"/>
          <cell r="M558">
            <v>45930</v>
          </cell>
          <cell r="N558">
            <v>0</v>
          </cell>
          <cell r="O558"/>
          <cell r="P558"/>
          <cell r="Q558" t="str">
            <v>84398863 / MRCOCOAS004</v>
          </cell>
        </row>
        <row r="559">
          <cell r="A559" t="str">
            <v>HAPAG</v>
          </cell>
          <cell r="B559" t="str">
            <v>CAUCEDOJAKARTA40</v>
          </cell>
          <cell r="C559" t="str">
            <v>REP</v>
          </cell>
          <cell r="D559" t="str">
            <v>CAUCEDO</v>
          </cell>
          <cell r="E559" t="str">
            <v>JAKARTA</v>
          </cell>
          <cell r="F559">
            <v>40</v>
          </cell>
          <cell r="G559">
            <v>560</v>
          </cell>
          <cell r="H559" t="str">
            <v>not included</v>
          </cell>
          <cell r="I559" t="str">
            <v>USD</v>
          </cell>
          <cell r="J559">
            <v>0</v>
          </cell>
          <cell r="K559">
            <v>560</v>
          </cell>
          <cell r="L559"/>
          <cell r="M559">
            <v>45930</v>
          </cell>
          <cell r="N559">
            <v>0</v>
          </cell>
          <cell r="O559"/>
          <cell r="P559"/>
          <cell r="Q559" t="str">
            <v>84398863 / MRCOCOAS004</v>
          </cell>
        </row>
        <row r="560">
          <cell r="A560" t="str">
            <v>HAPAG</v>
          </cell>
          <cell r="B560" t="str">
            <v>CAUCEDOSURABAYA40</v>
          </cell>
          <cell r="C560" t="str">
            <v>REP</v>
          </cell>
          <cell r="D560" t="str">
            <v>CAUCEDO</v>
          </cell>
          <cell r="E560" t="str">
            <v>SURABAYA</v>
          </cell>
          <cell r="F560">
            <v>40</v>
          </cell>
          <cell r="G560">
            <v>544</v>
          </cell>
          <cell r="H560" t="str">
            <v>not included</v>
          </cell>
          <cell r="I560" t="str">
            <v>USD</v>
          </cell>
          <cell r="J560">
            <v>0</v>
          </cell>
          <cell r="K560">
            <v>544</v>
          </cell>
          <cell r="L560"/>
          <cell r="M560">
            <v>45930</v>
          </cell>
          <cell r="N560">
            <v>0</v>
          </cell>
          <cell r="O560"/>
          <cell r="P560"/>
          <cell r="Q560" t="str">
            <v>84398863 / MRCOCOAS004</v>
          </cell>
        </row>
        <row r="561">
          <cell r="A561" t="str">
            <v>HAPAG</v>
          </cell>
          <cell r="B561" t="str">
            <v>CAUCEDOPASIR GUDANG40</v>
          </cell>
          <cell r="C561" t="str">
            <v>REP</v>
          </cell>
          <cell r="D561" t="str">
            <v>CAUCEDO</v>
          </cell>
          <cell r="E561" t="str">
            <v>PASIR GUDANG</v>
          </cell>
          <cell r="F561">
            <v>40</v>
          </cell>
          <cell r="G561">
            <v>489</v>
          </cell>
          <cell r="H561" t="str">
            <v>not included</v>
          </cell>
          <cell r="I561" t="str">
            <v>USD</v>
          </cell>
          <cell r="J561">
            <v>0</v>
          </cell>
          <cell r="K561">
            <v>489</v>
          </cell>
          <cell r="L561"/>
          <cell r="M561">
            <v>45930</v>
          </cell>
          <cell r="N561">
            <v>0</v>
          </cell>
          <cell r="O561"/>
          <cell r="P561"/>
          <cell r="Q561" t="str">
            <v>84398863 / MRCOCOAS004</v>
          </cell>
        </row>
        <row r="562">
          <cell r="A562" t="str">
            <v>HAPAG</v>
          </cell>
          <cell r="B562" t="str">
            <v>CAUCEDOPTP40</v>
          </cell>
          <cell r="C562" t="str">
            <v>REP</v>
          </cell>
          <cell r="D562" t="str">
            <v>CAUCEDO</v>
          </cell>
          <cell r="E562" t="str">
            <v>PTP</v>
          </cell>
          <cell r="F562">
            <v>40</v>
          </cell>
          <cell r="G562">
            <v>360</v>
          </cell>
          <cell r="H562" t="str">
            <v>not included</v>
          </cell>
          <cell r="I562" t="str">
            <v>USD</v>
          </cell>
          <cell r="J562">
            <v>0</v>
          </cell>
          <cell r="K562">
            <v>360</v>
          </cell>
          <cell r="L562"/>
          <cell r="M562">
            <v>45930</v>
          </cell>
          <cell r="N562">
            <v>0</v>
          </cell>
          <cell r="O562"/>
          <cell r="P562"/>
          <cell r="Q562" t="str">
            <v>84398863 / MRCOCOAS004</v>
          </cell>
        </row>
        <row r="563">
          <cell r="A563" t="str">
            <v>HAPAG</v>
          </cell>
          <cell r="B563" t="str">
            <v>GUAYAQUILBATAM40</v>
          </cell>
          <cell r="C563" t="str">
            <v>ECU</v>
          </cell>
          <cell r="D563" t="str">
            <v>GUAYAQUIL</v>
          </cell>
          <cell r="E563" t="str">
            <v>BATAM</v>
          </cell>
          <cell r="F563">
            <v>40</v>
          </cell>
          <cell r="G563">
            <v>698</v>
          </cell>
          <cell r="H563" t="str">
            <v>not included</v>
          </cell>
          <cell r="I563" t="str">
            <v>USD</v>
          </cell>
          <cell r="J563">
            <v>0</v>
          </cell>
          <cell r="K563">
            <v>698</v>
          </cell>
          <cell r="L563"/>
          <cell r="M563">
            <v>45930</v>
          </cell>
          <cell r="N563">
            <v>0</v>
          </cell>
          <cell r="O563"/>
          <cell r="P563"/>
          <cell r="Q563" t="str">
            <v>84398863 / MRCOCOAS004</v>
          </cell>
        </row>
        <row r="564">
          <cell r="A564" t="str">
            <v>HAPAG</v>
          </cell>
          <cell r="B564" t="str">
            <v>GUAYAQUILJAKARTA40</v>
          </cell>
          <cell r="C564" t="str">
            <v>ECU</v>
          </cell>
          <cell r="D564" t="str">
            <v>GUAYAQUIL</v>
          </cell>
          <cell r="E564" t="str">
            <v>JAKARTA</v>
          </cell>
          <cell r="F564">
            <v>40</v>
          </cell>
          <cell r="G564">
            <v>448</v>
          </cell>
          <cell r="H564" t="str">
            <v>not included</v>
          </cell>
          <cell r="I564" t="str">
            <v>USD</v>
          </cell>
          <cell r="J564">
            <v>0</v>
          </cell>
          <cell r="K564">
            <v>448</v>
          </cell>
          <cell r="L564"/>
          <cell r="M564">
            <v>45930</v>
          </cell>
          <cell r="N564">
            <v>0</v>
          </cell>
          <cell r="O564"/>
          <cell r="P564"/>
          <cell r="Q564" t="str">
            <v>84398863 / MRCOCOAS004</v>
          </cell>
        </row>
        <row r="565">
          <cell r="A565" t="str">
            <v>HAPAG</v>
          </cell>
          <cell r="B565" t="str">
            <v>GUAYAQUILSURABAYA40</v>
          </cell>
          <cell r="C565" t="str">
            <v>ECU</v>
          </cell>
          <cell r="D565" t="str">
            <v>GUAYAQUIL</v>
          </cell>
          <cell r="E565" t="str">
            <v>SURABAYA</v>
          </cell>
          <cell r="F565">
            <v>40</v>
          </cell>
          <cell r="G565">
            <v>490</v>
          </cell>
          <cell r="H565" t="str">
            <v>not included</v>
          </cell>
          <cell r="I565" t="str">
            <v>USD</v>
          </cell>
          <cell r="J565">
            <v>0</v>
          </cell>
          <cell r="K565">
            <v>490</v>
          </cell>
          <cell r="L565"/>
          <cell r="M565">
            <v>45930</v>
          </cell>
          <cell r="N565">
            <v>0</v>
          </cell>
          <cell r="O565"/>
          <cell r="P565"/>
          <cell r="Q565" t="str">
            <v>84398863 / MRCOCOAS004</v>
          </cell>
        </row>
        <row r="566">
          <cell r="A566" t="str">
            <v>HAPAG</v>
          </cell>
          <cell r="B566" t="str">
            <v>GUAYAQUILPASIR GUDANG40</v>
          </cell>
          <cell r="C566" t="str">
            <v>ECU</v>
          </cell>
          <cell r="D566" t="str">
            <v>GUAYAQUIL</v>
          </cell>
          <cell r="E566" t="str">
            <v>PASIR GUDANG</v>
          </cell>
          <cell r="F566">
            <v>40</v>
          </cell>
          <cell r="G566">
            <v>386</v>
          </cell>
          <cell r="H566" t="str">
            <v>not included</v>
          </cell>
          <cell r="I566" t="str">
            <v>USD</v>
          </cell>
          <cell r="J566">
            <v>0</v>
          </cell>
          <cell r="K566">
            <v>386</v>
          </cell>
          <cell r="L566"/>
          <cell r="M566">
            <v>45930</v>
          </cell>
          <cell r="N566">
            <v>0</v>
          </cell>
          <cell r="O566"/>
          <cell r="P566"/>
          <cell r="Q566" t="str">
            <v>84398863 / MRCOCOAS004</v>
          </cell>
        </row>
        <row r="567">
          <cell r="A567" t="str">
            <v>HAPAG</v>
          </cell>
          <cell r="B567" t="str">
            <v>GUAYAQUILPTP40</v>
          </cell>
          <cell r="C567" t="str">
            <v>ECU</v>
          </cell>
          <cell r="D567" t="str">
            <v>GUAYAQUIL</v>
          </cell>
          <cell r="E567" t="str">
            <v>PTP</v>
          </cell>
          <cell r="F567">
            <v>40</v>
          </cell>
          <cell r="G567">
            <v>86</v>
          </cell>
          <cell r="H567" t="str">
            <v>not included</v>
          </cell>
          <cell r="I567" t="str">
            <v>USD</v>
          </cell>
          <cell r="J567">
            <v>0</v>
          </cell>
          <cell r="K567">
            <v>86</v>
          </cell>
          <cell r="L567"/>
          <cell r="M567">
            <v>45930</v>
          </cell>
          <cell r="N567">
            <v>0</v>
          </cell>
          <cell r="O567"/>
          <cell r="P567"/>
          <cell r="Q567" t="str">
            <v>84398863 / MRCOCOAS004</v>
          </cell>
        </row>
        <row r="568">
          <cell r="A568" t="str">
            <v>HAPAG</v>
          </cell>
          <cell r="B568" t="str">
            <v>POSORJABATAM40</v>
          </cell>
          <cell r="C568" t="str">
            <v>ECU</v>
          </cell>
          <cell r="D568" t="str">
            <v>POSORJA</v>
          </cell>
          <cell r="E568" t="str">
            <v>BATAM</v>
          </cell>
          <cell r="F568">
            <v>40</v>
          </cell>
          <cell r="G568">
            <v>924</v>
          </cell>
          <cell r="H568" t="str">
            <v>not included</v>
          </cell>
          <cell r="I568" t="str">
            <v>USD</v>
          </cell>
          <cell r="J568">
            <v>0</v>
          </cell>
          <cell r="K568">
            <v>924</v>
          </cell>
          <cell r="L568"/>
          <cell r="M568">
            <v>45930</v>
          </cell>
          <cell r="N568">
            <v>0</v>
          </cell>
          <cell r="O568"/>
          <cell r="P568"/>
          <cell r="Q568" t="str">
            <v>84398863 / MRCOCOAS004</v>
          </cell>
        </row>
        <row r="569">
          <cell r="A569" t="str">
            <v>HAPAG</v>
          </cell>
          <cell r="B569" t="str">
            <v>POSORJAJAKARTA40</v>
          </cell>
          <cell r="C569" t="str">
            <v>ECU</v>
          </cell>
          <cell r="D569" t="str">
            <v>POSORJA</v>
          </cell>
          <cell r="E569" t="str">
            <v>JAKARTA</v>
          </cell>
          <cell r="F569">
            <v>40</v>
          </cell>
          <cell r="G569">
            <v>682</v>
          </cell>
          <cell r="H569" t="str">
            <v>not included</v>
          </cell>
          <cell r="I569" t="str">
            <v>USD</v>
          </cell>
          <cell r="J569">
            <v>0</v>
          </cell>
          <cell r="K569">
            <v>682</v>
          </cell>
          <cell r="L569"/>
          <cell r="M569">
            <v>45930</v>
          </cell>
          <cell r="N569">
            <v>0</v>
          </cell>
          <cell r="O569"/>
          <cell r="P569"/>
          <cell r="Q569" t="str">
            <v>84398863 / MRCOCOAS004</v>
          </cell>
        </row>
        <row r="570">
          <cell r="A570" t="str">
            <v>HAPAG</v>
          </cell>
          <cell r="B570" t="str">
            <v>POSORJASURABAYA40</v>
          </cell>
          <cell r="C570" t="str">
            <v>ECU</v>
          </cell>
          <cell r="D570" t="str">
            <v>POSORJA</v>
          </cell>
          <cell r="E570" t="str">
            <v>SURABAYA</v>
          </cell>
          <cell r="F570">
            <v>40</v>
          </cell>
          <cell r="G570">
            <v>730</v>
          </cell>
          <cell r="H570" t="str">
            <v>not included</v>
          </cell>
          <cell r="I570" t="str">
            <v>USD</v>
          </cell>
          <cell r="J570">
            <v>0</v>
          </cell>
          <cell r="K570">
            <v>730</v>
          </cell>
          <cell r="L570"/>
          <cell r="M570">
            <v>45930</v>
          </cell>
          <cell r="N570">
            <v>0</v>
          </cell>
          <cell r="O570"/>
          <cell r="P570"/>
          <cell r="Q570" t="str">
            <v>84398863 / MRCOCOAS004</v>
          </cell>
        </row>
        <row r="571">
          <cell r="A571" t="str">
            <v>HAPAG</v>
          </cell>
          <cell r="B571" t="str">
            <v>POSORJAPASIR GUDANG40</v>
          </cell>
          <cell r="C571" t="str">
            <v>ECU</v>
          </cell>
          <cell r="D571" t="str">
            <v>POSORJA</v>
          </cell>
          <cell r="E571" t="str">
            <v>PASIR GUDANG</v>
          </cell>
          <cell r="F571">
            <v>40</v>
          </cell>
          <cell r="G571">
            <v>610</v>
          </cell>
          <cell r="H571" t="str">
            <v>not included</v>
          </cell>
          <cell r="I571" t="str">
            <v>USD</v>
          </cell>
          <cell r="J571">
            <v>0</v>
          </cell>
          <cell r="K571">
            <v>610</v>
          </cell>
          <cell r="L571"/>
          <cell r="M571">
            <v>45930</v>
          </cell>
          <cell r="N571">
            <v>0</v>
          </cell>
          <cell r="O571"/>
          <cell r="P571"/>
          <cell r="Q571" t="str">
            <v>84398863 / MRCOCOAS004</v>
          </cell>
        </row>
        <row r="572">
          <cell r="A572" t="str">
            <v>HAPAG</v>
          </cell>
          <cell r="B572" t="str">
            <v>POSORJAPTP40</v>
          </cell>
          <cell r="C572" t="str">
            <v>ECU</v>
          </cell>
          <cell r="D572" t="str">
            <v>POSORJA</v>
          </cell>
          <cell r="E572" t="str">
            <v>PTP</v>
          </cell>
          <cell r="F572">
            <v>40</v>
          </cell>
          <cell r="G572">
            <v>386</v>
          </cell>
          <cell r="H572" t="str">
            <v>not included</v>
          </cell>
          <cell r="I572" t="str">
            <v>USD</v>
          </cell>
          <cell r="J572">
            <v>0</v>
          </cell>
          <cell r="K572">
            <v>386</v>
          </cell>
          <cell r="L572"/>
          <cell r="M572">
            <v>45930</v>
          </cell>
          <cell r="N572">
            <v>0</v>
          </cell>
          <cell r="O572"/>
          <cell r="P572"/>
          <cell r="Q572" t="str">
            <v>84398863 / MRCOCOAS004</v>
          </cell>
        </row>
        <row r="573">
          <cell r="A573" t="str">
            <v>HAPAG</v>
          </cell>
          <cell r="B573" t="str">
            <v>CALLAOBATAM40</v>
          </cell>
          <cell r="C573" t="str">
            <v>PER</v>
          </cell>
          <cell r="D573" t="str">
            <v>CALLAO</v>
          </cell>
          <cell r="E573" t="str">
            <v>BATAM</v>
          </cell>
          <cell r="F573">
            <v>40</v>
          </cell>
          <cell r="G573">
            <v>786</v>
          </cell>
          <cell r="H573" t="str">
            <v>not included</v>
          </cell>
          <cell r="I573" t="str">
            <v>USD</v>
          </cell>
          <cell r="J573">
            <v>0</v>
          </cell>
          <cell r="K573">
            <v>786</v>
          </cell>
          <cell r="L573"/>
          <cell r="M573">
            <v>45930</v>
          </cell>
          <cell r="N573">
            <v>0</v>
          </cell>
          <cell r="O573"/>
          <cell r="P573"/>
          <cell r="Q573" t="str">
            <v>84398863 / MRCOCOAS004</v>
          </cell>
        </row>
        <row r="574">
          <cell r="A574" t="str">
            <v>HAPAG</v>
          </cell>
          <cell r="B574" t="str">
            <v>CALLAOJAKARTA40</v>
          </cell>
          <cell r="C574" t="str">
            <v>PER</v>
          </cell>
          <cell r="D574" t="str">
            <v>CALLAO</v>
          </cell>
          <cell r="E574" t="str">
            <v>JAKARTA</v>
          </cell>
          <cell r="F574">
            <v>40</v>
          </cell>
          <cell r="G574">
            <v>500</v>
          </cell>
          <cell r="H574" t="str">
            <v>not included</v>
          </cell>
          <cell r="I574" t="str">
            <v>USD</v>
          </cell>
          <cell r="J574">
            <v>0</v>
          </cell>
          <cell r="K574">
            <v>500</v>
          </cell>
          <cell r="L574"/>
          <cell r="M574">
            <v>45930</v>
          </cell>
          <cell r="N574">
            <v>0</v>
          </cell>
          <cell r="O574"/>
          <cell r="P574"/>
          <cell r="Q574" t="str">
            <v>84398863 / MRCOCOAS004</v>
          </cell>
        </row>
        <row r="575">
          <cell r="A575" t="str">
            <v>HAPAG</v>
          </cell>
          <cell r="B575" t="str">
            <v>CALLAOSURABAYA40</v>
          </cell>
          <cell r="C575" t="str">
            <v>PER</v>
          </cell>
          <cell r="D575" t="str">
            <v>CALLAO</v>
          </cell>
          <cell r="E575" t="str">
            <v>SURABAYA</v>
          </cell>
          <cell r="F575">
            <v>40</v>
          </cell>
          <cell r="G575">
            <v>478</v>
          </cell>
          <cell r="H575" t="str">
            <v>not included</v>
          </cell>
          <cell r="I575" t="str">
            <v>USD</v>
          </cell>
          <cell r="J575">
            <v>0</v>
          </cell>
          <cell r="K575">
            <v>478</v>
          </cell>
          <cell r="L575"/>
          <cell r="M575">
            <v>45930</v>
          </cell>
          <cell r="N575">
            <v>0</v>
          </cell>
          <cell r="O575"/>
          <cell r="P575"/>
          <cell r="Q575" t="str">
            <v>84398863 / MRCOCOAS004</v>
          </cell>
        </row>
        <row r="576">
          <cell r="A576" t="str">
            <v>HAPAG</v>
          </cell>
          <cell r="B576" t="str">
            <v>CALLAOPASIR GUDANG40</v>
          </cell>
          <cell r="C576" t="str">
            <v>PER</v>
          </cell>
          <cell r="D576" t="str">
            <v>CALLAO</v>
          </cell>
          <cell r="E576" t="str">
            <v>PASIR GUDANG</v>
          </cell>
          <cell r="F576">
            <v>40</v>
          </cell>
          <cell r="G576">
            <v>486</v>
          </cell>
          <cell r="H576" t="str">
            <v>not included</v>
          </cell>
          <cell r="I576" t="str">
            <v>USD</v>
          </cell>
          <cell r="J576">
            <v>0</v>
          </cell>
          <cell r="K576">
            <v>486</v>
          </cell>
          <cell r="L576"/>
          <cell r="M576">
            <v>45930</v>
          </cell>
          <cell r="N576">
            <v>0</v>
          </cell>
          <cell r="O576"/>
          <cell r="P576"/>
          <cell r="Q576" t="str">
            <v>84398863 / MRCOCOAS004</v>
          </cell>
        </row>
        <row r="577">
          <cell r="A577" t="str">
            <v>HAPAG</v>
          </cell>
          <cell r="B577" t="str">
            <v>CALLAOPTP40</v>
          </cell>
          <cell r="C577" t="str">
            <v>PER</v>
          </cell>
          <cell r="D577" t="str">
            <v>CALLAO</v>
          </cell>
          <cell r="E577" t="str">
            <v>PTP</v>
          </cell>
          <cell r="F577">
            <v>40</v>
          </cell>
          <cell r="G577">
            <v>386</v>
          </cell>
          <cell r="H577" t="str">
            <v>not included</v>
          </cell>
          <cell r="I577" t="str">
            <v>USD</v>
          </cell>
          <cell r="J577">
            <v>0</v>
          </cell>
          <cell r="K577">
            <v>386</v>
          </cell>
          <cell r="L577"/>
          <cell r="M577">
            <v>45930</v>
          </cell>
          <cell r="N577">
            <v>0</v>
          </cell>
          <cell r="O577"/>
          <cell r="P577"/>
          <cell r="Q577" t="str">
            <v>84398863 / MRCOCOAS004</v>
          </cell>
        </row>
        <row r="578">
          <cell r="A578" t="str">
            <v>HAPAG</v>
          </cell>
          <cell r="B578" t="str">
            <v>PAITABATAM40</v>
          </cell>
          <cell r="C578" t="str">
            <v>PER</v>
          </cell>
          <cell r="D578" t="str">
            <v>PAITA</v>
          </cell>
          <cell r="E578" t="str">
            <v>BATAM</v>
          </cell>
          <cell r="F578">
            <v>40</v>
          </cell>
          <cell r="G578">
            <v>786</v>
          </cell>
          <cell r="H578" t="str">
            <v>not included</v>
          </cell>
          <cell r="I578" t="str">
            <v>USD</v>
          </cell>
          <cell r="J578">
            <v>0</v>
          </cell>
          <cell r="K578">
            <v>786</v>
          </cell>
          <cell r="L578"/>
          <cell r="M578">
            <v>45930</v>
          </cell>
          <cell r="N578">
            <v>0</v>
          </cell>
          <cell r="O578"/>
          <cell r="P578"/>
          <cell r="Q578" t="str">
            <v>84398863 / MRCOCOAS004</v>
          </cell>
        </row>
        <row r="579">
          <cell r="A579" t="str">
            <v>HAPAG</v>
          </cell>
          <cell r="B579" t="str">
            <v>PAITAJAKARTA40</v>
          </cell>
          <cell r="C579" t="str">
            <v>PER</v>
          </cell>
          <cell r="D579" t="str">
            <v>PAITA</v>
          </cell>
          <cell r="E579" t="str">
            <v>JAKARTA</v>
          </cell>
          <cell r="F579">
            <v>40</v>
          </cell>
          <cell r="G579">
            <v>636</v>
          </cell>
          <cell r="H579" t="str">
            <v>not included</v>
          </cell>
          <cell r="I579" t="str">
            <v>USD</v>
          </cell>
          <cell r="J579">
            <v>0</v>
          </cell>
          <cell r="K579">
            <v>636</v>
          </cell>
          <cell r="L579"/>
          <cell r="M579">
            <v>45930</v>
          </cell>
          <cell r="N579">
            <v>0</v>
          </cell>
          <cell r="O579"/>
          <cell r="P579"/>
          <cell r="Q579" t="str">
            <v>84398863 / MRCOCOAS004</v>
          </cell>
        </row>
        <row r="580">
          <cell r="A580" t="str">
            <v>HAPAG</v>
          </cell>
          <cell r="B580" t="str">
            <v>PAITASURABAYA40</v>
          </cell>
          <cell r="C580" t="str">
            <v>PER</v>
          </cell>
          <cell r="D580" t="str">
            <v>PAITA</v>
          </cell>
          <cell r="E580" t="str">
            <v>SURABAYA</v>
          </cell>
          <cell r="F580">
            <v>40</v>
          </cell>
          <cell r="G580">
            <v>680</v>
          </cell>
          <cell r="H580" t="str">
            <v>not included</v>
          </cell>
          <cell r="I580" t="str">
            <v>USD</v>
          </cell>
          <cell r="J580">
            <v>0</v>
          </cell>
          <cell r="K580">
            <v>680</v>
          </cell>
          <cell r="L580"/>
          <cell r="M580">
            <v>45930</v>
          </cell>
          <cell r="N580">
            <v>0</v>
          </cell>
          <cell r="O580"/>
          <cell r="P580"/>
          <cell r="Q580" t="str">
            <v>84398863 / MRCOCOAS004</v>
          </cell>
        </row>
        <row r="581">
          <cell r="A581" t="str">
            <v>HAPAG</v>
          </cell>
          <cell r="B581" t="str">
            <v>PAITAPASIR GUDANG40</v>
          </cell>
          <cell r="C581" t="str">
            <v>PER</v>
          </cell>
          <cell r="D581" t="str">
            <v>PAITA</v>
          </cell>
          <cell r="E581" t="str">
            <v>PASIR GUDANG</v>
          </cell>
          <cell r="F581">
            <v>40</v>
          </cell>
          <cell r="G581">
            <v>670</v>
          </cell>
          <cell r="H581" t="str">
            <v>not included</v>
          </cell>
          <cell r="I581" t="str">
            <v>USD</v>
          </cell>
          <cell r="J581">
            <v>0</v>
          </cell>
          <cell r="K581">
            <v>670</v>
          </cell>
          <cell r="L581"/>
          <cell r="M581">
            <v>45930</v>
          </cell>
          <cell r="N581">
            <v>0</v>
          </cell>
          <cell r="O581"/>
          <cell r="P581"/>
          <cell r="Q581" t="str">
            <v>84398863 / MRCOCOAS004</v>
          </cell>
        </row>
        <row r="582">
          <cell r="A582" t="str">
            <v>HAPAG</v>
          </cell>
          <cell r="B582" t="str">
            <v>PAITAPTP40</v>
          </cell>
          <cell r="C582" t="str">
            <v>PER</v>
          </cell>
          <cell r="D582" t="str">
            <v>PAITA</v>
          </cell>
          <cell r="E582" t="str">
            <v>PTP</v>
          </cell>
          <cell r="F582">
            <v>40</v>
          </cell>
          <cell r="G582">
            <v>365</v>
          </cell>
          <cell r="H582" t="str">
            <v>not included</v>
          </cell>
          <cell r="I582" t="str">
            <v>USD</v>
          </cell>
          <cell r="J582">
            <v>0</v>
          </cell>
          <cell r="K582">
            <v>365</v>
          </cell>
          <cell r="L582"/>
          <cell r="M582">
            <v>45930</v>
          </cell>
          <cell r="N582">
            <v>0</v>
          </cell>
          <cell r="O582"/>
          <cell r="P582"/>
          <cell r="Q582" t="str">
            <v>84398863 / MRCOCOAS004</v>
          </cell>
        </row>
        <row r="583">
          <cell r="A583" t="str">
            <v>HAPAG</v>
          </cell>
          <cell r="B583" t="str">
            <v>ABIDJANANTWERP20</v>
          </cell>
          <cell r="C583" t="str">
            <v>IVC</v>
          </cell>
          <cell r="D583" t="str">
            <v>ABIDJAN</v>
          </cell>
          <cell r="E583" t="str">
            <v>ANTWERP</v>
          </cell>
          <cell r="F583">
            <v>20</v>
          </cell>
          <cell r="G583">
            <v>250</v>
          </cell>
          <cell r="H583" t="str">
            <v>not included</v>
          </cell>
          <cell r="I583" t="str">
            <v>EUR</v>
          </cell>
          <cell r="J583">
            <v>208</v>
          </cell>
          <cell r="K583">
            <v>458</v>
          </cell>
          <cell r="L583"/>
          <cell r="M583">
            <v>45930</v>
          </cell>
          <cell r="N583">
            <v>0</v>
          </cell>
          <cell r="O583"/>
          <cell r="P583"/>
          <cell r="Q583" t="str">
            <v>84398863 / MRCOCOAS004</v>
          </cell>
        </row>
        <row r="584">
          <cell r="A584" t="str">
            <v>HAPAG</v>
          </cell>
          <cell r="B584" t="str">
            <v>ABIDJANANTWERP40</v>
          </cell>
          <cell r="C584" t="str">
            <v>IVC</v>
          </cell>
          <cell r="D584" t="str">
            <v>ABIDJAN</v>
          </cell>
          <cell r="E584" t="str">
            <v>ANTWERP</v>
          </cell>
          <cell r="F584">
            <v>40</v>
          </cell>
          <cell r="G584">
            <v>50</v>
          </cell>
          <cell r="H584" t="str">
            <v>not included</v>
          </cell>
          <cell r="I584" t="str">
            <v>EUR</v>
          </cell>
          <cell r="J584">
            <v>416</v>
          </cell>
          <cell r="K584">
            <v>466</v>
          </cell>
          <cell r="L584"/>
          <cell r="M584">
            <v>45930</v>
          </cell>
          <cell r="N584">
            <v>0</v>
          </cell>
          <cell r="O584"/>
          <cell r="P584"/>
          <cell r="Q584" t="str">
            <v>84398863 / MRCOCOAS004</v>
          </cell>
        </row>
        <row r="585">
          <cell r="A585" t="str">
            <v>HAPAG</v>
          </cell>
          <cell r="B585" t="str">
            <v>ABIDJANAMSTERDAM20</v>
          </cell>
          <cell r="C585" t="str">
            <v>IVC</v>
          </cell>
          <cell r="D585" t="str">
            <v>ABIDJAN</v>
          </cell>
          <cell r="E585" t="str">
            <v>AMSTERDAM</v>
          </cell>
          <cell r="F585">
            <v>20</v>
          </cell>
          <cell r="G585">
            <v>425</v>
          </cell>
          <cell r="H585" t="str">
            <v>not included</v>
          </cell>
          <cell r="I585" t="str">
            <v>EUR</v>
          </cell>
          <cell r="J585">
            <v>208</v>
          </cell>
          <cell r="K585">
            <v>633</v>
          </cell>
          <cell r="L585"/>
          <cell r="M585">
            <v>45930</v>
          </cell>
          <cell r="N585">
            <v>0</v>
          </cell>
          <cell r="O585"/>
          <cell r="P585"/>
          <cell r="Q585" t="str">
            <v>84398863 / MRCOCOAS004</v>
          </cell>
        </row>
        <row r="586">
          <cell r="A586" t="str">
            <v>HAPAG</v>
          </cell>
          <cell r="B586" t="str">
            <v>ABIDJANAMSTERDAM40</v>
          </cell>
          <cell r="C586" t="str">
            <v>IVC</v>
          </cell>
          <cell r="D586" t="str">
            <v>ABIDJAN</v>
          </cell>
          <cell r="E586" t="str">
            <v>AMSTERDAM</v>
          </cell>
          <cell r="F586">
            <v>40</v>
          </cell>
          <cell r="G586">
            <v>200</v>
          </cell>
          <cell r="H586" t="str">
            <v>not included</v>
          </cell>
          <cell r="I586" t="str">
            <v>EUR</v>
          </cell>
          <cell r="J586">
            <v>416</v>
          </cell>
          <cell r="K586">
            <v>616</v>
          </cell>
          <cell r="L586"/>
          <cell r="M586">
            <v>45930</v>
          </cell>
          <cell r="N586">
            <v>0</v>
          </cell>
          <cell r="O586"/>
          <cell r="P586"/>
          <cell r="Q586" t="str">
            <v>84398863 / MRCOCOAS004</v>
          </cell>
        </row>
        <row r="587">
          <cell r="A587" t="str">
            <v>HAPAG</v>
          </cell>
          <cell r="B587" t="str">
            <v>ABIDJANROTTERDAM20</v>
          </cell>
          <cell r="C587" t="str">
            <v>IVC</v>
          </cell>
          <cell r="D587" t="str">
            <v>ABIDJAN</v>
          </cell>
          <cell r="E587" t="str">
            <v>ROTTERDAM</v>
          </cell>
          <cell r="F587">
            <v>20</v>
          </cell>
          <cell r="G587">
            <v>300</v>
          </cell>
          <cell r="H587" t="str">
            <v>not included</v>
          </cell>
          <cell r="I587" t="str">
            <v>EUR</v>
          </cell>
          <cell r="J587">
            <v>208</v>
          </cell>
          <cell r="K587">
            <v>508</v>
          </cell>
          <cell r="L587"/>
          <cell r="M587">
            <v>45930</v>
          </cell>
          <cell r="N587">
            <v>0</v>
          </cell>
          <cell r="O587"/>
          <cell r="P587"/>
          <cell r="Q587" t="str">
            <v>84398863 / MRCOCOAS004</v>
          </cell>
        </row>
        <row r="588">
          <cell r="A588" t="str">
            <v>HAPAG</v>
          </cell>
          <cell r="B588" t="str">
            <v>ABIDJANROTTERDAM40</v>
          </cell>
          <cell r="C588" t="str">
            <v>IVC</v>
          </cell>
          <cell r="D588" t="str">
            <v>ABIDJAN</v>
          </cell>
          <cell r="E588" t="str">
            <v>ROTTERDAM</v>
          </cell>
          <cell r="F588">
            <v>40</v>
          </cell>
          <cell r="G588">
            <v>100</v>
          </cell>
          <cell r="H588" t="str">
            <v>not included</v>
          </cell>
          <cell r="I588" t="str">
            <v>EUR</v>
          </cell>
          <cell r="J588">
            <v>416</v>
          </cell>
          <cell r="K588">
            <v>516</v>
          </cell>
          <cell r="L588"/>
          <cell r="M588">
            <v>45930</v>
          </cell>
          <cell r="N588">
            <v>0</v>
          </cell>
          <cell r="O588"/>
          <cell r="P588"/>
          <cell r="Q588" t="str">
            <v>84398863 / MRCOCOAS004</v>
          </cell>
        </row>
        <row r="589">
          <cell r="A589" t="str">
            <v>HAPAG</v>
          </cell>
          <cell r="B589" t="str">
            <v>ABIDJANHAMBURG20</v>
          </cell>
          <cell r="C589" t="str">
            <v>IVC</v>
          </cell>
          <cell r="D589" t="str">
            <v>ABIDJAN</v>
          </cell>
          <cell r="E589" t="str">
            <v>HAMBURG</v>
          </cell>
          <cell r="F589">
            <v>20</v>
          </cell>
          <cell r="G589">
            <v>250</v>
          </cell>
          <cell r="H589" t="str">
            <v>not included</v>
          </cell>
          <cell r="I589" t="str">
            <v>EUR</v>
          </cell>
          <cell r="J589">
            <v>208</v>
          </cell>
          <cell r="K589">
            <v>458</v>
          </cell>
          <cell r="L589"/>
          <cell r="M589">
            <v>45930</v>
          </cell>
          <cell r="N589">
            <v>0</v>
          </cell>
          <cell r="O589"/>
          <cell r="P589"/>
          <cell r="Q589" t="str">
            <v>84398863 / MRCOCOAS004</v>
          </cell>
        </row>
        <row r="590">
          <cell r="A590" t="str">
            <v>HAPAG</v>
          </cell>
          <cell r="B590" t="str">
            <v>ABIDJANHAMBURG40</v>
          </cell>
          <cell r="C590" t="str">
            <v>IVC</v>
          </cell>
          <cell r="D590" t="str">
            <v>ABIDJAN</v>
          </cell>
          <cell r="E590" t="str">
            <v>HAMBURG</v>
          </cell>
          <cell r="F590">
            <v>40</v>
          </cell>
          <cell r="G590">
            <v>65</v>
          </cell>
          <cell r="H590" t="str">
            <v>not included</v>
          </cell>
          <cell r="I590" t="str">
            <v>EUR</v>
          </cell>
          <cell r="J590">
            <v>416</v>
          </cell>
          <cell r="K590">
            <v>481</v>
          </cell>
          <cell r="L590"/>
          <cell r="M590">
            <v>45930</v>
          </cell>
          <cell r="N590">
            <v>0</v>
          </cell>
          <cell r="O590"/>
          <cell r="P590"/>
          <cell r="Q590" t="str">
            <v>84398863 / MRCOCOAS004</v>
          </cell>
        </row>
        <row r="591">
          <cell r="A591" t="str">
            <v>HAPAG</v>
          </cell>
          <cell r="B591" t="str">
            <v>ABIDJANBARCELONA20</v>
          </cell>
          <cell r="C591" t="str">
            <v>IVC</v>
          </cell>
          <cell r="D591" t="str">
            <v>ABIDJAN</v>
          </cell>
          <cell r="E591" t="str">
            <v>BARCELONA</v>
          </cell>
          <cell r="F591">
            <v>20</v>
          </cell>
          <cell r="G591">
            <v>400</v>
          </cell>
          <cell r="H591" t="str">
            <v>not included</v>
          </cell>
          <cell r="I591" t="str">
            <v>EUR</v>
          </cell>
          <cell r="J591">
            <v>208</v>
          </cell>
          <cell r="K591">
            <v>608</v>
          </cell>
          <cell r="L591"/>
          <cell r="M591">
            <v>45930</v>
          </cell>
          <cell r="N591">
            <v>0</v>
          </cell>
          <cell r="O591"/>
          <cell r="P591"/>
          <cell r="Q591" t="str">
            <v>84398863 / MRCOCOAS004</v>
          </cell>
        </row>
        <row r="592">
          <cell r="A592" t="str">
            <v>HAPAG</v>
          </cell>
          <cell r="B592" t="str">
            <v>ABIDJANBARCELONA40</v>
          </cell>
          <cell r="C592" t="str">
            <v>IVC</v>
          </cell>
          <cell r="D592" t="str">
            <v>ABIDJAN</v>
          </cell>
          <cell r="E592" t="str">
            <v>BARCELONA</v>
          </cell>
          <cell r="F592">
            <v>40</v>
          </cell>
          <cell r="G592">
            <v>300</v>
          </cell>
          <cell r="H592" t="str">
            <v>not included</v>
          </cell>
          <cell r="I592" t="str">
            <v>EUR</v>
          </cell>
          <cell r="J592">
            <v>416</v>
          </cell>
          <cell r="K592">
            <v>716</v>
          </cell>
          <cell r="L592"/>
          <cell r="M592">
            <v>45930</v>
          </cell>
          <cell r="N592">
            <v>0</v>
          </cell>
          <cell r="O592"/>
          <cell r="P592"/>
          <cell r="Q592" t="str">
            <v>84398863 / MRCOCOAS004</v>
          </cell>
        </row>
        <row r="593">
          <cell r="A593" t="str">
            <v>HAPAG</v>
          </cell>
          <cell r="B593" t="str">
            <v>ABIDJANVALENCIA20</v>
          </cell>
          <cell r="C593" t="str">
            <v>IVC</v>
          </cell>
          <cell r="D593" t="str">
            <v>ABIDJAN</v>
          </cell>
          <cell r="E593" t="str">
            <v>VALENCIA</v>
          </cell>
          <cell r="F593">
            <v>20</v>
          </cell>
          <cell r="G593">
            <v>400</v>
          </cell>
          <cell r="H593" t="str">
            <v>not included</v>
          </cell>
          <cell r="I593" t="str">
            <v>EUR</v>
          </cell>
          <cell r="J593">
            <v>208</v>
          </cell>
          <cell r="K593">
            <v>608</v>
          </cell>
          <cell r="L593"/>
          <cell r="M593">
            <v>45930</v>
          </cell>
          <cell r="N593">
            <v>0</v>
          </cell>
          <cell r="O593"/>
          <cell r="P593"/>
          <cell r="Q593" t="str">
            <v>84398863 / MRCOCOAS004</v>
          </cell>
        </row>
        <row r="594">
          <cell r="A594" t="str">
            <v>HAPAG</v>
          </cell>
          <cell r="B594" t="str">
            <v>ABIDJANVALENCIA40</v>
          </cell>
          <cell r="C594" t="str">
            <v>IVC</v>
          </cell>
          <cell r="D594" t="str">
            <v>ABIDJAN</v>
          </cell>
          <cell r="E594" t="str">
            <v>VALENCIA</v>
          </cell>
          <cell r="F594">
            <v>40</v>
          </cell>
          <cell r="G594">
            <v>300</v>
          </cell>
          <cell r="H594" t="str">
            <v>not included</v>
          </cell>
          <cell r="I594" t="str">
            <v>EUR</v>
          </cell>
          <cell r="J594">
            <v>416</v>
          </cell>
          <cell r="K594">
            <v>716</v>
          </cell>
          <cell r="L594"/>
          <cell r="M594">
            <v>45930</v>
          </cell>
          <cell r="N594">
            <v>0</v>
          </cell>
          <cell r="O594"/>
          <cell r="P594"/>
          <cell r="Q594" t="str">
            <v>84398863 / MRCOCOAS004</v>
          </cell>
        </row>
        <row r="595">
          <cell r="A595" t="str">
            <v>HAPAG</v>
          </cell>
          <cell r="B595" t="str">
            <v>ABIDJANGENOA20</v>
          </cell>
          <cell r="C595" t="str">
            <v>IVC</v>
          </cell>
          <cell r="D595" t="str">
            <v>ABIDJAN</v>
          </cell>
          <cell r="E595" t="str">
            <v>GENOA</v>
          </cell>
          <cell r="F595">
            <v>20</v>
          </cell>
          <cell r="G595">
            <v>450</v>
          </cell>
          <cell r="H595" t="str">
            <v>not included</v>
          </cell>
          <cell r="I595" t="str">
            <v>EUR</v>
          </cell>
          <cell r="J595">
            <v>208</v>
          </cell>
          <cell r="K595">
            <v>658</v>
          </cell>
          <cell r="L595"/>
          <cell r="M595">
            <v>45930</v>
          </cell>
          <cell r="N595">
            <v>0</v>
          </cell>
          <cell r="O595"/>
          <cell r="P595"/>
          <cell r="Q595" t="str">
            <v>84398863 / MRCOCOAS004</v>
          </cell>
        </row>
        <row r="596">
          <cell r="A596" t="str">
            <v>HAPAG</v>
          </cell>
          <cell r="B596" t="str">
            <v>ABIDJANGENOA40</v>
          </cell>
          <cell r="C596" t="str">
            <v>IVC</v>
          </cell>
          <cell r="D596" t="str">
            <v>ABIDJAN</v>
          </cell>
          <cell r="E596" t="str">
            <v>GENOA</v>
          </cell>
          <cell r="F596">
            <v>40</v>
          </cell>
          <cell r="G596">
            <v>150</v>
          </cell>
          <cell r="H596" t="str">
            <v>not included</v>
          </cell>
          <cell r="I596" t="str">
            <v>EUR</v>
          </cell>
          <cell r="J596">
            <v>416</v>
          </cell>
          <cell r="K596">
            <v>566</v>
          </cell>
          <cell r="L596"/>
          <cell r="M596">
            <v>45930</v>
          </cell>
          <cell r="N596">
            <v>0</v>
          </cell>
          <cell r="O596"/>
          <cell r="P596"/>
          <cell r="Q596" t="str">
            <v>84398863 / MRCOCOAS004</v>
          </cell>
        </row>
        <row r="597">
          <cell r="A597" t="str">
            <v>HAPAG</v>
          </cell>
          <cell r="B597" t="str">
            <v>ABIDJANISTANBUL20</v>
          </cell>
          <cell r="C597" t="str">
            <v>IVC</v>
          </cell>
          <cell r="D597" t="str">
            <v>ABIDJAN</v>
          </cell>
          <cell r="E597" t="str">
            <v>ISTANBUL</v>
          </cell>
          <cell r="F597">
            <v>20</v>
          </cell>
          <cell r="G597">
            <v>500</v>
          </cell>
          <cell r="H597" t="str">
            <v>not included</v>
          </cell>
          <cell r="I597" t="str">
            <v>USD</v>
          </cell>
          <cell r="J597">
            <v>205</v>
          </cell>
          <cell r="K597">
            <v>705</v>
          </cell>
          <cell r="L597"/>
          <cell r="M597">
            <v>45930</v>
          </cell>
          <cell r="N597">
            <v>0</v>
          </cell>
          <cell r="O597"/>
          <cell r="P597"/>
          <cell r="Q597" t="str">
            <v>84398863 / MRCOCOAS004</v>
          </cell>
        </row>
        <row r="598">
          <cell r="A598" t="str">
            <v>HAPAG</v>
          </cell>
          <cell r="B598" t="str">
            <v>ABIDJANISTANBUL40</v>
          </cell>
          <cell r="C598" t="str">
            <v>IVC</v>
          </cell>
          <cell r="D598" t="str">
            <v>ABIDJAN</v>
          </cell>
          <cell r="E598" t="str">
            <v>ISTANBUL</v>
          </cell>
          <cell r="F598">
            <v>40</v>
          </cell>
          <cell r="G598">
            <v>200</v>
          </cell>
          <cell r="H598" t="str">
            <v>not included</v>
          </cell>
          <cell r="I598" t="str">
            <v>USD</v>
          </cell>
          <cell r="J598">
            <v>410</v>
          </cell>
          <cell r="K598">
            <v>610</v>
          </cell>
          <cell r="L598"/>
          <cell r="M598">
            <v>45930</v>
          </cell>
          <cell r="N598">
            <v>0</v>
          </cell>
          <cell r="O598"/>
          <cell r="P598"/>
          <cell r="Q598" t="str">
            <v>84398863 / MRCOCOAS004</v>
          </cell>
        </row>
        <row r="599">
          <cell r="A599" t="str">
            <v>HAPAG</v>
          </cell>
          <cell r="B599" t="str">
            <v>ABIDJANMONTREAL20</v>
          </cell>
          <cell r="C599" t="str">
            <v>IVC</v>
          </cell>
          <cell r="D599" t="str">
            <v>ABIDJAN</v>
          </cell>
          <cell r="E599" t="str">
            <v>MONTREAL</v>
          </cell>
          <cell r="F599">
            <v>20</v>
          </cell>
          <cell r="G599">
            <v>1827</v>
          </cell>
          <cell r="H599" t="str">
            <v>not included</v>
          </cell>
          <cell r="I599" t="str">
            <v>USD</v>
          </cell>
          <cell r="J599">
            <v>621</v>
          </cell>
          <cell r="K599">
            <v>2448</v>
          </cell>
          <cell r="L599"/>
          <cell r="M599">
            <v>45930</v>
          </cell>
          <cell r="N599">
            <v>0</v>
          </cell>
          <cell r="O599"/>
          <cell r="P599"/>
          <cell r="Q599" t="str">
            <v>84398863 / MRCOCOAS004</v>
          </cell>
        </row>
        <row r="600">
          <cell r="A600" t="str">
            <v>HAPAG</v>
          </cell>
          <cell r="B600" t="str">
            <v>ABIDJANMONTREAL40</v>
          </cell>
          <cell r="C600" t="str">
            <v>IVC</v>
          </cell>
          <cell r="D600" t="str">
            <v>ABIDJAN</v>
          </cell>
          <cell r="E600" t="str">
            <v>MONTREAL</v>
          </cell>
          <cell r="F600">
            <v>40</v>
          </cell>
          <cell r="G600">
            <v>1654</v>
          </cell>
          <cell r="H600" t="str">
            <v>not included</v>
          </cell>
          <cell r="I600" t="str">
            <v>USD</v>
          </cell>
          <cell r="J600">
            <v>1242</v>
          </cell>
          <cell r="K600">
            <v>2896</v>
          </cell>
          <cell r="L600"/>
          <cell r="M600">
            <v>45930</v>
          </cell>
          <cell r="N600">
            <v>0</v>
          </cell>
          <cell r="O600"/>
          <cell r="P600"/>
          <cell r="Q600" t="str">
            <v>84398863 / MRCOCOAS004</v>
          </cell>
        </row>
        <row r="601">
          <cell r="A601" t="str">
            <v>HAPAG</v>
          </cell>
          <cell r="B601" t="str">
            <v>LOMEANTWERP20</v>
          </cell>
          <cell r="C601" t="str">
            <v>TOG</v>
          </cell>
          <cell r="D601" t="str">
            <v>LOME</v>
          </cell>
          <cell r="E601" t="str">
            <v>ANTWERP</v>
          </cell>
          <cell r="F601">
            <v>20</v>
          </cell>
          <cell r="G601">
            <v>150</v>
          </cell>
          <cell r="H601" t="str">
            <v>not included</v>
          </cell>
          <cell r="I601" t="str">
            <v>EUR</v>
          </cell>
          <cell r="J601">
            <v>208</v>
          </cell>
          <cell r="K601">
            <v>358</v>
          </cell>
          <cell r="L601"/>
          <cell r="M601">
            <v>45930</v>
          </cell>
          <cell r="N601">
            <v>0</v>
          </cell>
          <cell r="O601"/>
          <cell r="P601"/>
          <cell r="Q601" t="str">
            <v>84398863 / MRCOCOAS004</v>
          </cell>
        </row>
        <row r="602">
          <cell r="A602" t="str">
            <v>HAPAG</v>
          </cell>
          <cell r="B602" t="str">
            <v>LOMEANTWERP40</v>
          </cell>
          <cell r="C602" t="str">
            <v>TOG</v>
          </cell>
          <cell r="D602" t="str">
            <v>LOME</v>
          </cell>
          <cell r="E602" t="str">
            <v>ANTWERP</v>
          </cell>
          <cell r="F602">
            <v>40</v>
          </cell>
          <cell r="G602">
            <v>50</v>
          </cell>
          <cell r="H602" t="str">
            <v>not included</v>
          </cell>
          <cell r="I602" t="str">
            <v>EUR</v>
          </cell>
          <cell r="J602">
            <v>416</v>
          </cell>
          <cell r="K602">
            <v>466</v>
          </cell>
          <cell r="L602"/>
          <cell r="M602">
            <v>45930</v>
          </cell>
          <cell r="N602">
            <v>0</v>
          </cell>
          <cell r="O602"/>
          <cell r="P602"/>
          <cell r="Q602" t="str">
            <v>84398863 / MRCOCOAS004</v>
          </cell>
        </row>
        <row r="603">
          <cell r="A603" t="str">
            <v>HAPAG</v>
          </cell>
          <cell r="B603" t="str">
            <v>LOMEAMSTERDAM20</v>
          </cell>
          <cell r="C603" t="str">
            <v>TOG</v>
          </cell>
          <cell r="D603" t="str">
            <v>LOME</v>
          </cell>
          <cell r="E603" t="str">
            <v>AMSTERDAM</v>
          </cell>
          <cell r="F603">
            <v>20</v>
          </cell>
          <cell r="G603">
            <v>450</v>
          </cell>
          <cell r="H603" t="str">
            <v>not included</v>
          </cell>
          <cell r="I603" t="str">
            <v>EUR</v>
          </cell>
          <cell r="J603">
            <v>208</v>
          </cell>
          <cell r="K603">
            <v>658</v>
          </cell>
          <cell r="L603"/>
          <cell r="M603">
            <v>45930</v>
          </cell>
          <cell r="N603">
            <v>0</v>
          </cell>
          <cell r="O603"/>
          <cell r="P603"/>
          <cell r="Q603" t="str">
            <v>84398863 / MRCOCOAS004</v>
          </cell>
        </row>
        <row r="604">
          <cell r="A604" t="str">
            <v>HAPAG</v>
          </cell>
          <cell r="B604" t="str">
            <v>LOMEAMSTERDAM40</v>
          </cell>
          <cell r="C604" t="str">
            <v>TOG</v>
          </cell>
          <cell r="D604" t="str">
            <v>LOME</v>
          </cell>
          <cell r="E604" t="str">
            <v>AMSTERDAM</v>
          </cell>
          <cell r="F604">
            <v>40</v>
          </cell>
          <cell r="G604">
            <v>400</v>
          </cell>
          <cell r="H604" t="str">
            <v>not included</v>
          </cell>
          <cell r="I604" t="str">
            <v>EUR</v>
          </cell>
          <cell r="J604">
            <v>416</v>
          </cell>
          <cell r="K604">
            <v>816</v>
          </cell>
          <cell r="L604"/>
          <cell r="M604">
            <v>45930</v>
          </cell>
          <cell r="N604">
            <v>0</v>
          </cell>
          <cell r="O604"/>
          <cell r="P604"/>
          <cell r="Q604" t="str">
            <v>84398863 / MRCOCOAS004</v>
          </cell>
        </row>
        <row r="605">
          <cell r="A605" t="str">
            <v>HAPAG</v>
          </cell>
          <cell r="B605" t="str">
            <v>LOMEROTTERDAM20</v>
          </cell>
          <cell r="C605" t="str">
            <v>TOG</v>
          </cell>
          <cell r="D605" t="str">
            <v>LOME</v>
          </cell>
          <cell r="E605" t="str">
            <v>ROTTERDAM</v>
          </cell>
          <cell r="F605">
            <v>20</v>
          </cell>
          <cell r="G605">
            <v>325</v>
          </cell>
          <cell r="H605" t="str">
            <v>not included</v>
          </cell>
          <cell r="I605" t="str">
            <v>EUR</v>
          </cell>
          <cell r="J605">
            <v>208</v>
          </cell>
          <cell r="K605">
            <v>533</v>
          </cell>
          <cell r="L605"/>
          <cell r="M605">
            <v>45930</v>
          </cell>
          <cell r="N605">
            <v>0</v>
          </cell>
          <cell r="O605"/>
          <cell r="P605"/>
          <cell r="Q605" t="str">
            <v>84398863 / MRCOCOAS004</v>
          </cell>
        </row>
        <row r="606">
          <cell r="A606" t="str">
            <v>HAPAG</v>
          </cell>
          <cell r="B606" t="str">
            <v>LOMEROTTERDAM40</v>
          </cell>
          <cell r="C606" t="str">
            <v>TOG</v>
          </cell>
          <cell r="D606" t="str">
            <v>LOME</v>
          </cell>
          <cell r="E606" t="str">
            <v>ROTTERDAM</v>
          </cell>
          <cell r="F606">
            <v>40</v>
          </cell>
          <cell r="G606">
            <v>250</v>
          </cell>
          <cell r="H606" t="str">
            <v>not included</v>
          </cell>
          <cell r="I606" t="str">
            <v>EUR</v>
          </cell>
          <cell r="J606">
            <v>416</v>
          </cell>
          <cell r="K606">
            <v>666</v>
          </cell>
          <cell r="L606"/>
          <cell r="M606">
            <v>45930</v>
          </cell>
          <cell r="N606">
            <v>0</v>
          </cell>
          <cell r="O606"/>
          <cell r="P606"/>
          <cell r="Q606" t="str">
            <v>84398863 / MRCOCOAS004</v>
          </cell>
        </row>
        <row r="607">
          <cell r="A607" t="str">
            <v>HAPAG</v>
          </cell>
          <cell r="B607" t="str">
            <v>LOMEHAMBURG20</v>
          </cell>
          <cell r="C607" t="str">
            <v>TOG</v>
          </cell>
          <cell r="D607" t="str">
            <v>LOME</v>
          </cell>
          <cell r="E607" t="str">
            <v>HAMBURG</v>
          </cell>
          <cell r="F607">
            <v>20</v>
          </cell>
          <cell r="G607">
            <v>200</v>
          </cell>
          <cell r="H607" t="str">
            <v>not included</v>
          </cell>
          <cell r="I607" t="str">
            <v>EUR</v>
          </cell>
          <cell r="J607">
            <v>208</v>
          </cell>
          <cell r="K607">
            <v>408</v>
          </cell>
          <cell r="L607"/>
          <cell r="M607">
            <v>45930</v>
          </cell>
          <cell r="N607">
            <v>0</v>
          </cell>
          <cell r="O607"/>
          <cell r="P607"/>
          <cell r="Q607" t="str">
            <v>84398863 / MRCOCOAS004</v>
          </cell>
        </row>
        <row r="608">
          <cell r="A608" t="str">
            <v>HAPAG</v>
          </cell>
          <cell r="B608" t="str">
            <v>LOMEHAMBURG40</v>
          </cell>
          <cell r="C608" t="str">
            <v>TOG</v>
          </cell>
          <cell r="D608" t="str">
            <v>LOME</v>
          </cell>
          <cell r="E608" t="str">
            <v>HAMBURG</v>
          </cell>
          <cell r="F608">
            <v>40</v>
          </cell>
          <cell r="G608">
            <v>50</v>
          </cell>
          <cell r="H608" t="str">
            <v>not included</v>
          </cell>
          <cell r="I608" t="str">
            <v>EUR</v>
          </cell>
          <cell r="J608">
            <v>416</v>
          </cell>
          <cell r="K608">
            <v>466</v>
          </cell>
          <cell r="L608"/>
          <cell r="M608">
            <v>45930</v>
          </cell>
          <cell r="N608">
            <v>0</v>
          </cell>
          <cell r="O608"/>
          <cell r="P608"/>
          <cell r="Q608" t="str">
            <v>84398863 / MRCOCOAS004</v>
          </cell>
        </row>
        <row r="609">
          <cell r="A609" t="str">
            <v>HAPAG</v>
          </cell>
          <cell r="B609" t="str">
            <v>LOMEBARCELONA20</v>
          </cell>
          <cell r="C609" t="str">
            <v>TOG</v>
          </cell>
          <cell r="D609" t="str">
            <v>LOME</v>
          </cell>
          <cell r="E609" t="str">
            <v>BARCELONA</v>
          </cell>
          <cell r="F609">
            <v>20</v>
          </cell>
          <cell r="G609">
            <v>300</v>
          </cell>
          <cell r="H609" t="str">
            <v>not included</v>
          </cell>
          <cell r="I609" t="str">
            <v>EUR</v>
          </cell>
          <cell r="J609">
            <v>208</v>
          </cell>
          <cell r="K609">
            <v>508</v>
          </cell>
          <cell r="L609"/>
          <cell r="M609">
            <v>45930</v>
          </cell>
          <cell r="N609">
            <v>0</v>
          </cell>
          <cell r="O609"/>
          <cell r="P609"/>
          <cell r="Q609" t="str">
            <v>84398863 / MRCOCOAS004</v>
          </cell>
        </row>
        <row r="610">
          <cell r="A610" t="str">
            <v>HAPAG</v>
          </cell>
          <cell r="B610" t="str">
            <v>LOMEBARCELONA40</v>
          </cell>
          <cell r="C610" t="str">
            <v>TOG</v>
          </cell>
          <cell r="D610" t="str">
            <v>LOME</v>
          </cell>
          <cell r="E610" t="str">
            <v>BARCELONA</v>
          </cell>
          <cell r="F610">
            <v>40</v>
          </cell>
          <cell r="G610">
            <v>200</v>
          </cell>
          <cell r="H610" t="str">
            <v>not included</v>
          </cell>
          <cell r="I610" t="str">
            <v>EUR</v>
          </cell>
          <cell r="J610">
            <v>416</v>
          </cell>
          <cell r="K610">
            <v>616</v>
          </cell>
          <cell r="L610"/>
          <cell r="M610">
            <v>45930</v>
          </cell>
          <cell r="N610">
            <v>0</v>
          </cell>
          <cell r="O610"/>
          <cell r="P610"/>
          <cell r="Q610" t="str">
            <v>84398863 / MRCOCOAS004</v>
          </cell>
        </row>
        <row r="611">
          <cell r="A611" t="str">
            <v>HAPAG</v>
          </cell>
          <cell r="B611" t="str">
            <v>LOMEVALENCIA20</v>
          </cell>
          <cell r="C611" t="str">
            <v>TOG</v>
          </cell>
          <cell r="D611" t="str">
            <v>LOME</v>
          </cell>
          <cell r="E611" t="str">
            <v>VALENCIA</v>
          </cell>
          <cell r="F611">
            <v>20</v>
          </cell>
          <cell r="G611">
            <v>300</v>
          </cell>
          <cell r="H611" t="str">
            <v>not included</v>
          </cell>
          <cell r="I611" t="str">
            <v>EUR</v>
          </cell>
          <cell r="J611">
            <v>208</v>
          </cell>
          <cell r="K611">
            <v>508</v>
          </cell>
          <cell r="L611"/>
          <cell r="M611">
            <v>45930</v>
          </cell>
          <cell r="N611">
            <v>0</v>
          </cell>
          <cell r="O611"/>
          <cell r="P611"/>
          <cell r="Q611" t="str">
            <v>84398863 / MRCOCOAS004</v>
          </cell>
        </row>
        <row r="612">
          <cell r="A612" t="str">
            <v>HAPAG</v>
          </cell>
          <cell r="B612" t="str">
            <v>LOMEVALENCIA40</v>
          </cell>
          <cell r="C612" t="str">
            <v>TOG</v>
          </cell>
          <cell r="D612" t="str">
            <v>LOME</v>
          </cell>
          <cell r="E612" t="str">
            <v>VALENCIA</v>
          </cell>
          <cell r="F612">
            <v>40</v>
          </cell>
          <cell r="G612">
            <v>200</v>
          </cell>
          <cell r="H612" t="str">
            <v>not included</v>
          </cell>
          <cell r="I612" t="str">
            <v>EUR</v>
          </cell>
          <cell r="J612">
            <v>416</v>
          </cell>
          <cell r="K612">
            <v>616</v>
          </cell>
          <cell r="L612"/>
          <cell r="M612">
            <v>45930</v>
          </cell>
          <cell r="N612">
            <v>0</v>
          </cell>
          <cell r="O612"/>
          <cell r="P612"/>
          <cell r="Q612" t="str">
            <v>84398863 / MRCOCOAS004</v>
          </cell>
        </row>
        <row r="613">
          <cell r="A613" t="str">
            <v>HAPAG</v>
          </cell>
          <cell r="B613" t="str">
            <v>LOMEGENOA20</v>
          </cell>
          <cell r="C613" t="str">
            <v>TOG</v>
          </cell>
          <cell r="D613" t="str">
            <v>LOME</v>
          </cell>
          <cell r="E613" t="str">
            <v>GENOA</v>
          </cell>
          <cell r="F613">
            <v>20</v>
          </cell>
          <cell r="G613">
            <v>300</v>
          </cell>
          <cell r="H613" t="str">
            <v>not included</v>
          </cell>
          <cell r="I613" t="str">
            <v>EUR</v>
          </cell>
          <cell r="J613">
            <v>208</v>
          </cell>
          <cell r="K613">
            <v>508</v>
          </cell>
          <cell r="L613"/>
          <cell r="M613">
            <v>45930</v>
          </cell>
          <cell r="N613">
            <v>0</v>
          </cell>
          <cell r="O613"/>
          <cell r="P613"/>
          <cell r="Q613" t="str">
            <v>84398863 / MRCOCOAS004</v>
          </cell>
        </row>
        <row r="614">
          <cell r="A614" t="str">
            <v>HAPAG</v>
          </cell>
          <cell r="B614" t="str">
            <v>LOMEGENOA40</v>
          </cell>
          <cell r="C614" t="str">
            <v>TOG</v>
          </cell>
          <cell r="D614" t="str">
            <v>LOME</v>
          </cell>
          <cell r="E614" t="str">
            <v>GENOA</v>
          </cell>
          <cell r="F614">
            <v>40</v>
          </cell>
          <cell r="G614">
            <v>200</v>
          </cell>
          <cell r="H614" t="str">
            <v>not included</v>
          </cell>
          <cell r="I614" t="str">
            <v>EUR</v>
          </cell>
          <cell r="J614">
            <v>416</v>
          </cell>
          <cell r="K614">
            <v>616</v>
          </cell>
          <cell r="L614"/>
          <cell r="M614">
            <v>45930</v>
          </cell>
          <cell r="N614">
            <v>0</v>
          </cell>
          <cell r="O614"/>
          <cell r="P614"/>
          <cell r="Q614" t="str">
            <v>84398863 / MRCOCOAS004</v>
          </cell>
        </row>
        <row r="615">
          <cell r="A615" t="str">
            <v>HAPAG</v>
          </cell>
          <cell r="B615" t="str">
            <v>LOMEISTANBUL20</v>
          </cell>
          <cell r="C615" t="str">
            <v>TOG</v>
          </cell>
          <cell r="D615" t="str">
            <v>LOME</v>
          </cell>
          <cell r="E615" t="str">
            <v>ISTANBUL</v>
          </cell>
          <cell r="F615">
            <v>20</v>
          </cell>
          <cell r="G615">
            <v>300</v>
          </cell>
          <cell r="H615" t="str">
            <v>not included</v>
          </cell>
          <cell r="I615" t="str">
            <v>USD</v>
          </cell>
          <cell r="J615">
            <v>205</v>
          </cell>
          <cell r="K615">
            <v>505</v>
          </cell>
          <cell r="L615"/>
          <cell r="M615">
            <v>45930</v>
          </cell>
          <cell r="N615">
            <v>0</v>
          </cell>
          <cell r="O615"/>
          <cell r="P615"/>
          <cell r="Q615" t="str">
            <v>84398863 / MRCOCOAS004</v>
          </cell>
        </row>
        <row r="616">
          <cell r="A616" t="str">
            <v>HAPAG</v>
          </cell>
          <cell r="B616" t="str">
            <v>LOMEISTANBUL40</v>
          </cell>
          <cell r="C616" t="str">
            <v>TOG</v>
          </cell>
          <cell r="D616" t="str">
            <v>LOME</v>
          </cell>
          <cell r="E616" t="str">
            <v>ISTANBUL</v>
          </cell>
          <cell r="F616">
            <v>40</v>
          </cell>
          <cell r="G616">
            <v>500</v>
          </cell>
          <cell r="H616" t="str">
            <v>not included</v>
          </cell>
          <cell r="I616" t="str">
            <v>USD</v>
          </cell>
          <cell r="J616">
            <v>410</v>
          </cell>
          <cell r="K616">
            <v>910</v>
          </cell>
          <cell r="L616"/>
          <cell r="M616">
            <v>45930</v>
          </cell>
          <cell r="N616">
            <v>0</v>
          </cell>
          <cell r="O616"/>
          <cell r="P616"/>
          <cell r="Q616" t="str">
            <v>84398863 / MRCOCOAS004</v>
          </cell>
        </row>
        <row r="617">
          <cell r="A617" t="str">
            <v>HAPAG</v>
          </cell>
          <cell r="B617" t="str">
            <v>LOMEMONTREAL20</v>
          </cell>
          <cell r="C617" t="str">
            <v>TOG</v>
          </cell>
          <cell r="D617" t="str">
            <v>LOME</v>
          </cell>
          <cell r="E617" t="str">
            <v>MONTREAL</v>
          </cell>
          <cell r="F617">
            <v>20</v>
          </cell>
          <cell r="G617">
            <v>1827</v>
          </cell>
          <cell r="H617" t="str">
            <v>not included</v>
          </cell>
          <cell r="I617" t="str">
            <v>USD</v>
          </cell>
          <cell r="J617">
            <v>621</v>
          </cell>
          <cell r="K617">
            <v>2448</v>
          </cell>
          <cell r="L617"/>
          <cell r="M617">
            <v>45930</v>
          </cell>
          <cell r="N617">
            <v>0</v>
          </cell>
          <cell r="O617"/>
          <cell r="P617"/>
          <cell r="Q617" t="str">
            <v>84398863 / MRCOCOAS004</v>
          </cell>
        </row>
        <row r="618">
          <cell r="A618" t="str">
            <v>HAPAG</v>
          </cell>
          <cell r="B618" t="str">
            <v>LOMEMONTREAL40</v>
          </cell>
          <cell r="C618" t="str">
            <v>TOG</v>
          </cell>
          <cell r="D618" t="str">
            <v>LOME</v>
          </cell>
          <cell r="E618" t="str">
            <v>MONTREAL</v>
          </cell>
          <cell r="F618">
            <v>40</v>
          </cell>
          <cell r="G618">
            <v>1654</v>
          </cell>
          <cell r="H618" t="str">
            <v>not included</v>
          </cell>
          <cell r="I618" t="str">
            <v>USD</v>
          </cell>
          <cell r="J618">
            <v>1242</v>
          </cell>
          <cell r="K618">
            <v>2896</v>
          </cell>
          <cell r="L618"/>
          <cell r="M618">
            <v>45930</v>
          </cell>
          <cell r="N618">
            <v>0</v>
          </cell>
          <cell r="O618"/>
          <cell r="P618"/>
          <cell r="Q618" t="str">
            <v>84398863 / MRCOCOAS004</v>
          </cell>
        </row>
        <row r="619">
          <cell r="A619" t="str">
            <v>HAPAG</v>
          </cell>
          <cell r="B619" t="str">
            <v>DOUALAANTWERP20</v>
          </cell>
          <cell r="C619" t="str">
            <v>CAM</v>
          </cell>
          <cell r="D619" t="str">
            <v>DOUALA</v>
          </cell>
          <cell r="E619" t="str">
            <v>ANTWERP</v>
          </cell>
          <cell r="F619">
            <v>20</v>
          </cell>
          <cell r="G619">
            <v>250</v>
          </cell>
          <cell r="H619" t="str">
            <v>not included</v>
          </cell>
          <cell r="I619" t="str">
            <v>EUR</v>
          </cell>
          <cell r="J619">
            <v>201</v>
          </cell>
          <cell r="K619">
            <v>451</v>
          </cell>
          <cell r="L619"/>
          <cell r="M619">
            <v>45930</v>
          </cell>
          <cell r="N619">
            <v>0</v>
          </cell>
          <cell r="O619"/>
          <cell r="P619"/>
          <cell r="Q619" t="str">
            <v>84398863 / MRCOCOAS004</v>
          </cell>
        </row>
        <row r="620">
          <cell r="A620" t="str">
            <v>HAPAG</v>
          </cell>
          <cell r="B620" t="str">
            <v>DOUALAANTWERP40</v>
          </cell>
          <cell r="C620" t="str">
            <v>CAM</v>
          </cell>
          <cell r="D620" t="str">
            <v>DOUALA</v>
          </cell>
          <cell r="E620" t="str">
            <v>ANTWERP</v>
          </cell>
          <cell r="F620">
            <v>40</v>
          </cell>
          <cell r="G620">
            <v>150</v>
          </cell>
          <cell r="H620" t="str">
            <v>not included</v>
          </cell>
          <cell r="I620" t="str">
            <v>EUR</v>
          </cell>
          <cell r="J620">
            <v>402</v>
          </cell>
          <cell r="K620">
            <v>552</v>
          </cell>
          <cell r="L620"/>
          <cell r="M620">
            <v>45930</v>
          </cell>
          <cell r="N620">
            <v>0</v>
          </cell>
          <cell r="O620"/>
          <cell r="P620"/>
          <cell r="Q620" t="str">
            <v>84398863 / MRCOCOAS004</v>
          </cell>
        </row>
        <row r="621">
          <cell r="A621" t="str">
            <v>HAPAG</v>
          </cell>
          <cell r="B621" t="str">
            <v>DOUALAAMSTERDAM20</v>
          </cell>
          <cell r="C621" t="str">
            <v>CAM</v>
          </cell>
          <cell r="D621" t="str">
            <v>DOUALA</v>
          </cell>
          <cell r="E621" t="str">
            <v>AMSTERDAM</v>
          </cell>
          <cell r="F621">
            <v>20</v>
          </cell>
          <cell r="G621">
            <v>596</v>
          </cell>
          <cell r="H621" t="str">
            <v>not included</v>
          </cell>
          <cell r="I621" t="str">
            <v>EUR</v>
          </cell>
          <cell r="J621">
            <v>201</v>
          </cell>
          <cell r="K621">
            <v>797</v>
          </cell>
          <cell r="L621"/>
          <cell r="M621">
            <v>45930</v>
          </cell>
          <cell r="N621">
            <v>0</v>
          </cell>
          <cell r="O621"/>
          <cell r="P621"/>
          <cell r="Q621" t="str">
            <v>84398863 / MRCOCOAS004</v>
          </cell>
        </row>
        <row r="622">
          <cell r="A622" t="str">
            <v>HAPAG</v>
          </cell>
          <cell r="B622" t="str">
            <v>DOUALAAMSTERDAM40</v>
          </cell>
          <cell r="C622" t="str">
            <v>CAM</v>
          </cell>
          <cell r="D622" t="str">
            <v>DOUALA</v>
          </cell>
          <cell r="E622" t="str">
            <v>AMSTERDAM</v>
          </cell>
          <cell r="F622">
            <v>40</v>
          </cell>
          <cell r="G622">
            <v>500</v>
          </cell>
          <cell r="H622" t="str">
            <v>not included</v>
          </cell>
          <cell r="I622" t="str">
            <v>EUR</v>
          </cell>
          <cell r="J622">
            <v>402</v>
          </cell>
          <cell r="K622">
            <v>902</v>
          </cell>
          <cell r="L622"/>
          <cell r="M622">
            <v>45930</v>
          </cell>
          <cell r="N622">
            <v>0</v>
          </cell>
          <cell r="O622"/>
          <cell r="P622"/>
          <cell r="Q622" t="str">
            <v>84398863 / MRCOCOAS004</v>
          </cell>
        </row>
        <row r="623">
          <cell r="A623" t="str">
            <v>HAPAG</v>
          </cell>
          <cell r="B623" t="str">
            <v>DOUALAROTTERDAM20</v>
          </cell>
          <cell r="C623" t="str">
            <v>CAM</v>
          </cell>
          <cell r="D623" t="str">
            <v>DOUALA</v>
          </cell>
          <cell r="E623" t="str">
            <v>ROTTERDAM</v>
          </cell>
          <cell r="F623">
            <v>20</v>
          </cell>
          <cell r="G623">
            <v>535</v>
          </cell>
          <cell r="H623" t="str">
            <v>not included</v>
          </cell>
          <cell r="I623" t="str">
            <v>EUR</v>
          </cell>
          <cell r="J623">
            <v>201</v>
          </cell>
          <cell r="K623">
            <v>736</v>
          </cell>
          <cell r="L623"/>
          <cell r="M623">
            <v>45930</v>
          </cell>
          <cell r="N623">
            <v>0</v>
          </cell>
          <cell r="O623"/>
          <cell r="P623"/>
          <cell r="Q623" t="str">
            <v>84398863 / MRCOCOAS004</v>
          </cell>
        </row>
        <row r="624">
          <cell r="A624" t="str">
            <v>HAPAG</v>
          </cell>
          <cell r="B624" t="str">
            <v>DOUALAROTTERDAM40</v>
          </cell>
          <cell r="C624" t="str">
            <v>CAM</v>
          </cell>
          <cell r="D624" t="str">
            <v>DOUALA</v>
          </cell>
          <cell r="E624" t="str">
            <v>ROTTERDAM</v>
          </cell>
          <cell r="F624">
            <v>40</v>
          </cell>
          <cell r="G624">
            <v>400</v>
          </cell>
          <cell r="H624" t="str">
            <v>not included</v>
          </cell>
          <cell r="I624" t="str">
            <v>EUR</v>
          </cell>
          <cell r="J624">
            <v>402</v>
          </cell>
          <cell r="K624">
            <v>802</v>
          </cell>
          <cell r="L624"/>
          <cell r="M624">
            <v>45930</v>
          </cell>
          <cell r="N624">
            <v>0</v>
          </cell>
          <cell r="O624"/>
          <cell r="P624"/>
          <cell r="Q624" t="str">
            <v>84398863 / MRCOCOAS004</v>
          </cell>
        </row>
        <row r="625">
          <cell r="A625" t="str">
            <v>HAPAG</v>
          </cell>
          <cell r="B625" t="str">
            <v>DOUALAHAMBURG20</v>
          </cell>
          <cell r="C625" t="str">
            <v>CAM</v>
          </cell>
          <cell r="D625" t="str">
            <v>DOUALA</v>
          </cell>
          <cell r="E625" t="str">
            <v>HAMBURG</v>
          </cell>
          <cell r="F625">
            <v>20</v>
          </cell>
          <cell r="G625">
            <v>550</v>
          </cell>
          <cell r="H625" t="str">
            <v>not included</v>
          </cell>
          <cell r="I625" t="str">
            <v>EUR</v>
          </cell>
          <cell r="J625">
            <v>201</v>
          </cell>
          <cell r="K625">
            <v>751</v>
          </cell>
          <cell r="L625"/>
          <cell r="M625">
            <v>45930</v>
          </cell>
          <cell r="N625">
            <v>0</v>
          </cell>
          <cell r="O625"/>
          <cell r="P625"/>
          <cell r="Q625" t="str">
            <v>84398863 / MRCOCOAS004</v>
          </cell>
        </row>
        <row r="626">
          <cell r="A626" t="str">
            <v>HAPAG</v>
          </cell>
          <cell r="B626" t="str">
            <v>DOUALAHAMBURG40</v>
          </cell>
          <cell r="C626" t="str">
            <v>CAM</v>
          </cell>
          <cell r="D626" t="str">
            <v>DOUALA</v>
          </cell>
          <cell r="E626" t="str">
            <v>HAMBURG</v>
          </cell>
          <cell r="F626">
            <v>40</v>
          </cell>
          <cell r="G626">
            <v>400</v>
          </cell>
          <cell r="H626" t="str">
            <v>not included</v>
          </cell>
          <cell r="I626" t="str">
            <v>EUR</v>
          </cell>
          <cell r="J626">
            <v>402</v>
          </cell>
          <cell r="K626">
            <v>802</v>
          </cell>
          <cell r="L626"/>
          <cell r="M626">
            <v>45930</v>
          </cell>
          <cell r="N626">
            <v>0</v>
          </cell>
          <cell r="O626"/>
          <cell r="P626"/>
          <cell r="Q626" t="str">
            <v>84398863 / MRCOCOAS004</v>
          </cell>
        </row>
        <row r="627">
          <cell r="A627" t="str">
            <v>HAPAG</v>
          </cell>
          <cell r="B627" t="str">
            <v>DOUALABARCELONA20</v>
          </cell>
          <cell r="C627" t="str">
            <v>CAM</v>
          </cell>
          <cell r="D627" t="str">
            <v>DOUALA</v>
          </cell>
          <cell r="E627" t="str">
            <v>BARCELONA</v>
          </cell>
          <cell r="F627">
            <v>20</v>
          </cell>
          <cell r="G627">
            <v>1000</v>
          </cell>
          <cell r="H627" t="str">
            <v>not included</v>
          </cell>
          <cell r="I627" t="str">
            <v>EUR</v>
          </cell>
          <cell r="J627">
            <v>201</v>
          </cell>
          <cell r="K627">
            <v>1201</v>
          </cell>
          <cell r="L627"/>
          <cell r="M627">
            <v>45930</v>
          </cell>
          <cell r="N627">
            <v>0</v>
          </cell>
          <cell r="O627"/>
          <cell r="P627"/>
          <cell r="Q627" t="str">
            <v>84398863 / MRCOCOAS004</v>
          </cell>
        </row>
        <row r="628">
          <cell r="A628" t="str">
            <v>HAPAG</v>
          </cell>
          <cell r="B628" t="str">
            <v>DOUALABARCELONA40</v>
          </cell>
          <cell r="C628" t="str">
            <v>CAM</v>
          </cell>
          <cell r="D628" t="str">
            <v>DOUALA</v>
          </cell>
          <cell r="E628" t="str">
            <v>BARCELONA</v>
          </cell>
          <cell r="F628">
            <v>40</v>
          </cell>
          <cell r="G628">
            <v>1000</v>
          </cell>
          <cell r="H628" t="str">
            <v>not included</v>
          </cell>
          <cell r="I628" t="str">
            <v>EUR</v>
          </cell>
          <cell r="J628">
            <v>402</v>
          </cell>
          <cell r="K628">
            <v>1402</v>
          </cell>
          <cell r="L628"/>
          <cell r="M628">
            <v>45930</v>
          </cell>
          <cell r="N628">
            <v>0</v>
          </cell>
          <cell r="O628"/>
          <cell r="P628"/>
          <cell r="Q628" t="str">
            <v>84398863 / MRCOCOAS004</v>
          </cell>
        </row>
        <row r="629">
          <cell r="A629" t="str">
            <v>HAPAG</v>
          </cell>
          <cell r="B629" t="str">
            <v>DOUALAVALENCIA20</v>
          </cell>
          <cell r="C629" t="str">
            <v>CAM</v>
          </cell>
          <cell r="D629" t="str">
            <v>DOUALA</v>
          </cell>
          <cell r="E629" t="str">
            <v>VALENCIA</v>
          </cell>
          <cell r="F629">
            <v>20</v>
          </cell>
          <cell r="G629">
            <v>1000</v>
          </cell>
          <cell r="H629" t="str">
            <v>not included</v>
          </cell>
          <cell r="I629" t="str">
            <v>EUR</v>
          </cell>
          <cell r="J629">
            <v>201</v>
          </cell>
          <cell r="K629">
            <v>1201</v>
          </cell>
          <cell r="L629"/>
          <cell r="M629">
            <v>45930</v>
          </cell>
          <cell r="N629">
            <v>0</v>
          </cell>
          <cell r="O629"/>
          <cell r="P629"/>
          <cell r="Q629" t="str">
            <v>84398863 / MRCOCOAS004</v>
          </cell>
        </row>
        <row r="630">
          <cell r="A630" t="str">
            <v>HAPAG</v>
          </cell>
          <cell r="B630" t="str">
            <v>DOUALAVALENCIA40</v>
          </cell>
          <cell r="C630" t="str">
            <v>CAM</v>
          </cell>
          <cell r="D630" t="str">
            <v>DOUALA</v>
          </cell>
          <cell r="E630" t="str">
            <v>VALENCIA</v>
          </cell>
          <cell r="F630">
            <v>40</v>
          </cell>
          <cell r="G630">
            <v>700</v>
          </cell>
          <cell r="H630" t="str">
            <v>not included</v>
          </cell>
          <cell r="I630" t="str">
            <v>EUR</v>
          </cell>
          <cell r="J630">
            <v>402</v>
          </cell>
          <cell r="K630">
            <v>1102</v>
          </cell>
          <cell r="L630"/>
          <cell r="M630">
            <v>45930</v>
          </cell>
          <cell r="N630">
            <v>0</v>
          </cell>
          <cell r="O630"/>
          <cell r="P630"/>
          <cell r="Q630" t="str">
            <v>84398863 / MRCOCOAS004</v>
          </cell>
        </row>
        <row r="631">
          <cell r="A631" t="str">
            <v>HAPAG</v>
          </cell>
          <cell r="B631" t="str">
            <v>DOUALAGENOA20</v>
          </cell>
          <cell r="C631" t="str">
            <v>CAM</v>
          </cell>
          <cell r="D631" t="str">
            <v>DOUALA</v>
          </cell>
          <cell r="E631" t="str">
            <v>GENOA</v>
          </cell>
          <cell r="F631">
            <v>20</v>
          </cell>
          <cell r="G631">
            <v>1000</v>
          </cell>
          <cell r="H631" t="str">
            <v>not included</v>
          </cell>
          <cell r="I631" t="str">
            <v>EUR</v>
          </cell>
          <cell r="J631">
            <v>201</v>
          </cell>
          <cell r="K631">
            <v>1201</v>
          </cell>
          <cell r="L631"/>
          <cell r="M631">
            <v>45930</v>
          </cell>
          <cell r="N631">
            <v>0</v>
          </cell>
          <cell r="O631"/>
          <cell r="P631"/>
          <cell r="Q631" t="str">
            <v>84398863 / MRCOCOAS004</v>
          </cell>
        </row>
        <row r="632">
          <cell r="A632" t="str">
            <v>HAPAG</v>
          </cell>
          <cell r="B632" t="str">
            <v>DOUALAGENOA40</v>
          </cell>
          <cell r="C632" t="str">
            <v>CAM</v>
          </cell>
          <cell r="D632" t="str">
            <v>DOUALA</v>
          </cell>
          <cell r="E632" t="str">
            <v>GENOA</v>
          </cell>
          <cell r="F632">
            <v>40</v>
          </cell>
          <cell r="G632">
            <v>1000</v>
          </cell>
          <cell r="H632" t="str">
            <v>not included</v>
          </cell>
          <cell r="I632" t="str">
            <v>EUR</v>
          </cell>
          <cell r="J632">
            <v>402</v>
          </cell>
          <cell r="K632">
            <v>1402</v>
          </cell>
          <cell r="L632"/>
          <cell r="M632">
            <v>45930</v>
          </cell>
          <cell r="N632">
            <v>0</v>
          </cell>
          <cell r="O632"/>
          <cell r="P632"/>
          <cell r="Q632" t="str">
            <v>84398863 / MRCOCOAS004</v>
          </cell>
        </row>
        <row r="633">
          <cell r="A633" t="str">
            <v>HAPAG</v>
          </cell>
          <cell r="B633" t="str">
            <v>DOUALAISTANBUL20</v>
          </cell>
          <cell r="C633" t="str">
            <v>CAM</v>
          </cell>
          <cell r="D633" t="str">
            <v>DOUALA</v>
          </cell>
          <cell r="E633" t="str">
            <v>ISTANBUL</v>
          </cell>
          <cell r="F633">
            <v>20</v>
          </cell>
          <cell r="G633">
            <v>850</v>
          </cell>
          <cell r="H633" t="str">
            <v>not included</v>
          </cell>
          <cell r="I633" t="str">
            <v>USD</v>
          </cell>
          <cell r="J633">
            <v>205</v>
          </cell>
          <cell r="K633">
            <v>1055</v>
          </cell>
          <cell r="L633"/>
          <cell r="M633">
            <v>45930</v>
          </cell>
          <cell r="N633">
            <v>0</v>
          </cell>
          <cell r="O633"/>
          <cell r="P633"/>
          <cell r="Q633" t="str">
            <v>84398863 / MRCOCOAS004</v>
          </cell>
        </row>
        <row r="634">
          <cell r="A634" t="str">
            <v>HAPAG</v>
          </cell>
          <cell r="B634" t="str">
            <v>DOUALAISTANBUL40</v>
          </cell>
          <cell r="C634" t="str">
            <v>CAM</v>
          </cell>
          <cell r="D634" t="str">
            <v>DOUALA</v>
          </cell>
          <cell r="E634" t="str">
            <v>ISTANBUL</v>
          </cell>
          <cell r="F634">
            <v>40</v>
          </cell>
          <cell r="G634">
            <v>1000</v>
          </cell>
          <cell r="H634" t="str">
            <v>not included</v>
          </cell>
          <cell r="I634" t="str">
            <v>USD</v>
          </cell>
          <cell r="J634">
            <v>410</v>
          </cell>
          <cell r="K634">
            <v>1410</v>
          </cell>
          <cell r="L634"/>
          <cell r="M634">
            <v>45930</v>
          </cell>
          <cell r="N634">
            <v>0</v>
          </cell>
          <cell r="O634"/>
          <cell r="P634"/>
          <cell r="Q634" t="str">
            <v>84398863 / MRCOCOAS004</v>
          </cell>
        </row>
        <row r="635">
          <cell r="A635" t="str">
            <v>HAPAG</v>
          </cell>
          <cell r="B635" t="str">
            <v>DOUALAMONTREAL20</v>
          </cell>
          <cell r="C635" t="str">
            <v>CAM</v>
          </cell>
          <cell r="D635" t="str">
            <v>DOUALA</v>
          </cell>
          <cell r="E635" t="str">
            <v>MONTREAL</v>
          </cell>
          <cell r="F635">
            <v>20</v>
          </cell>
          <cell r="G635">
            <v>3632</v>
          </cell>
          <cell r="H635" t="str">
            <v>not included</v>
          </cell>
          <cell r="I635" t="str">
            <v>USD</v>
          </cell>
          <cell r="J635">
            <v>621</v>
          </cell>
          <cell r="K635">
            <v>4253</v>
          </cell>
          <cell r="L635"/>
          <cell r="M635">
            <v>45930</v>
          </cell>
          <cell r="N635">
            <v>0</v>
          </cell>
          <cell r="O635"/>
          <cell r="P635"/>
          <cell r="Q635" t="str">
            <v>84398863 / MRCOCOAS004</v>
          </cell>
        </row>
        <row r="636">
          <cell r="A636" t="str">
            <v>HAPAG</v>
          </cell>
          <cell r="B636" t="str">
            <v>DOUALAMONTREAL40</v>
          </cell>
          <cell r="C636" t="str">
            <v>CAM</v>
          </cell>
          <cell r="D636" t="str">
            <v>DOUALA</v>
          </cell>
          <cell r="E636" t="str">
            <v>MONTREAL</v>
          </cell>
          <cell r="F636">
            <v>40</v>
          </cell>
          <cell r="G636">
            <v>3459</v>
          </cell>
          <cell r="H636" t="str">
            <v>not included</v>
          </cell>
          <cell r="I636" t="str">
            <v>USD</v>
          </cell>
          <cell r="J636">
            <v>1242</v>
          </cell>
          <cell r="K636">
            <v>4701</v>
          </cell>
          <cell r="L636"/>
          <cell r="M636">
            <v>45930</v>
          </cell>
          <cell r="N636">
            <v>0</v>
          </cell>
          <cell r="O636"/>
          <cell r="P636"/>
          <cell r="Q636" t="str">
            <v>84398863 / MRCOCOAS004</v>
          </cell>
        </row>
        <row r="637">
          <cell r="A637" t="str">
            <v>HAPAG</v>
          </cell>
          <cell r="B637" t="str">
            <v>KRIBIANTWERP20</v>
          </cell>
          <cell r="C637" t="str">
            <v>CAM</v>
          </cell>
          <cell r="D637" t="str">
            <v>KRIBI</v>
          </cell>
          <cell r="E637" t="str">
            <v>ANTWERP</v>
          </cell>
          <cell r="F637">
            <v>20</v>
          </cell>
          <cell r="G637">
            <v>200</v>
          </cell>
          <cell r="H637" t="str">
            <v>not included</v>
          </cell>
          <cell r="I637" t="str">
            <v>EUR</v>
          </cell>
          <cell r="J637">
            <v>201</v>
          </cell>
          <cell r="K637">
            <v>401</v>
          </cell>
          <cell r="L637"/>
          <cell r="M637">
            <v>45930</v>
          </cell>
          <cell r="N637">
            <v>0</v>
          </cell>
          <cell r="O637"/>
          <cell r="P637"/>
          <cell r="Q637" t="str">
            <v>84398863 / MRCOCOAS004</v>
          </cell>
        </row>
        <row r="638">
          <cell r="A638" t="str">
            <v>HAPAG</v>
          </cell>
          <cell r="B638" t="str">
            <v>KRIBIANTWERP40</v>
          </cell>
          <cell r="C638" t="str">
            <v>CAM</v>
          </cell>
          <cell r="D638" t="str">
            <v>KRIBI</v>
          </cell>
          <cell r="E638" t="str">
            <v>ANTWERP</v>
          </cell>
          <cell r="F638">
            <v>40</v>
          </cell>
          <cell r="G638">
            <v>200</v>
          </cell>
          <cell r="H638" t="str">
            <v>not included</v>
          </cell>
          <cell r="I638" t="str">
            <v>EUR</v>
          </cell>
          <cell r="J638">
            <v>402</v>
          </cell>
          <cell r="K638">
            <v>602</v>
          </cell>
          <cell r="L638"/>
          <cell r="M638">
            <v>45930</v>
          </cell>
          <cell r="N638">
            <v>0</v>
          </cell>
          <cell r="O638"/>
          <cell r="P638"/>
          <cell r="Q638" t="str">
            <v>84398863 / MRCOCOAS004</v>
          </cell>
        </row>
        <row r="639">
          <cell r="A639" t="str">
            <v>HAPAG</v>
          </cell>
          <cell r="B639" t="str">
            <v>KRIBIAMSTERDAM20</v>
          </cell>
          <cell r="C639" t="str">
            <v>CAM</v>
          </cell>
          <cell r="D639" t="str">
            <v>KRIBI</v>
          </cell>
          <cell r="E639" t="str">
            <v>AMSTERDAM</v>
          </cell>
          <cell r="F639">
            <v>20</v>
          </cell>
          <cell r="G639">
            <v>450</v>
          </cell>
          <cell r="H639" t="str">
            <v>not included</v>
          </cell>
          <cell r="I639" t="str">
            <v>EUR</v>
          </cell>
          <cell r="J639">
            <v>201</v>
          </cell>
          <cell r="K639">
            <v>651</v>
          </cell>
          <cell r="L639"/>
          <cell r="M639">
            <v>45930</v>
          </cell>
          <cell r="N639">
            <v>0</v>
          </cell>
          <cell r="O639"/>
          <cell r="P639"/>
          <cell r="Q639" t="str">
            <v>84398863 / MRCOCOAS004</v>
          </cell>
        </row>
        <row r="640">
          <cell r="A640" t="str">
            <v>HAPAG</v>
          </cell>
          <cell r="B640" t="str">
            <v>KRIBIAMSTERDAM40</v>
          </cell>
          <cell r="C640" t="str">
            <v>CAM</v>
          </cell>
          <cell r="D640" t="str">
            <v>KRIBI</v>
          </cell>
          <cell r="E640" t="str">
            <v>AMSTERDAM</v>
          </cell>
          <cell r="F640">
            <v>40</v>
          </cell>
          <cell r="G640">
            <v>575</v>
          </cell>
          <cell r="H640" t="str">
            <v>not included</v>
          </cell>
          <cell r="I640" t="str">
            <v>EUR</v>
          </cell>
          <cell r="J640">
            <v>402</v>
          </cell>
          <cell r="K640">
            <v>977</v>
          </cell>
          <cell r="L640"/>
          <cell r="M640">
            <v>45930</v>
          </cell>
          <cell r="N640">
            <v>0</v>
          </cell>
          <cell r="O640"/>
          <cell r="P640"/>
          <cell r="Q640" t="str">
            <v>84398863 / MRCOCOAS004</v>
          </cell>
        </row>
        <row r="641">
          <cell r="A641" t="str">
            <v>HAPAG</v>
          </cell>
          <cell r="B641" t="str">
            <v>KRIBIROTTERDAM20</v>
          </cell>
          <cell r="C641" t="str">
            <v>CAM</v>
          </cell>
          <cell r="D641" t="str">
            <v>KRIBI</v>
          </cell>
          <cell r="E641" t="str">
            <v>ROTTERDAM</v>
          </cell>
          <cell r="F641">
            <v>20</v>
          </cell>
          <cell r="G641">
            <v>535</v>
          </cell>
          <cell r="H641" t="str">
            <v>not included</v>
          </cell>
          <cell r="I641" t="str">
            <v>EUR</v>
          </cell>
          <cell r="J641">
            <v>201</v>
          </cell>
          <cell r="K641">
            <v>736</v>
          </cell>
          <cell r="L641"/>
          <cell r="M641">
            <v>45930</v>
          </cell>
          <cell r="N641">
            <v>0</v>
          </cell>
          <cell r="O641"/>
          <cell r="P641"/>
          <cell r="Q641" t="str">
            <v>84398863 / MRCOCOAS004</v>
          </cell>
        </row>
        <row r="642">
          <cell r="A642" t="str">
            <v>HAPAG</v>
          </cell>
          <cell r="B642" t="str">
            <v>KRIBIROTTERDAM40</v>
          </cell>
          <cell r="C642" t="str">
            <v>CAM</v>
          </cell>
          <cell r="D642" t="str">
            <v>KRIBI</v>
          </cell>
          <cell r="E642" t="str">
            <v>ROTTERDAM</v>
          </cell>
          <cell r="F642">
            <v>40</v>
          </cell>
          <cell r="G642">
            <v>675</v>
          </cell>
          <cell r="H642" t="str">
            <v>not included</v>
          </cell>
          <cell r="I642" t="str">
            <v>EUR</v>
          </cell>
          <cell r="J642">
            <v>402</v>
          </cell>
          <cell r="K642">
            <v>1077</v>
          </cell>
          <cell r="L642"/>
          <cell r="M642">
            <v>45930</v>
          </cell>
          <cell r="N642">
            <v>0</v>
          </cell>
          <cell r="O642"/>
          <cell r="P642"/>
          <cell r="Q642" t="str">
            <v>84398863 / MRCOCOAS004</v>
          </cell>
        </row>
        <row r="643">
          <cell r="A643" t="str">
            <v>HAPAG</v>
          </cell>
          <cell r="B643" t="str">
            <v>KRIBIHAMBURG20</v>
          </cell>
          <cell r="C643" t="str">
            <v>CAM</v>
          </cell>
          <cell r="D643" t="str">
            <v>KRIBI</v>
          </cell>
          <cell r="E643" t="str">
            <v>HAMBURG</v>
          </cell>
          <cell r="F643">
            <v>20</v>
          </cell>
          <cell r="G643">
            <v>450</v>
          </cell>
          <cell r="H643" t="str">
            <v>not included</v>
          </cell>
          <cell r="I643" t="str">
            <v>EUR</v>
          </cell>
          <cell r="J643">
            <v>201</v>
          </cell>
          <cell r="K643">
            <v>651</v>
          </cell>
          <cell r="L643"/>
          <cell r="M643">
            <v>45930</v>
          </cell>
          <cell r="N643">
            <v>0</v>
          </cell>
          <cell r="O643"/>
          <cell r="P643"/>
          <cell r="Q643" t="str">
            <v>84398863 / MRCOCOAS004</v>
          </cell>
        </row>
        <row r="644">
          <cell r="A644" t="str">
            <v>HAPAG</v>
          </cell>
          <cell r="B644" t="str">
            <v>KRIBIHAMBURG40</v>
          </cell>
          <cell r="C644" t="str">
            <v>CAM</v>
          </cell>
          <cell r="D644" t="str">
            <v>KRIBI</v>
          </cell>
          <cell r="E644" t="str">
            <v>HAMBURG</v>
          </cell>
          <cell r="F644">
            <v>40</v>
          </cell>
          <cell r="G644">
            <v>415</v>
          </cell>
          <cell r="H644" t="str">
            <v>not included</v>
          </cell>
          <cell r="I644" t="str">
            <v>EUR</v>
          </cell>
          <cell r="J644">
            <v>402</v>
          </cell>
          <cell r="K644">
            <v>817</v>
          </cell>
          <cell r="L644"/>
          <cell r="M644">
            <v>45930</v>
          </cell>
          <cell r="N644">
            <v>0</v>
          </cell>
          <cell r="O644"/>
          <cell r="P644"/>
          <cell r="Q644" t="str">
            <v>84398863 / MRCOCOAS004</v>
          </cell>
        </row>
        <row r="645">
          <cell r="A645" t="str">
            <v>HAPAG</v>
          </cell>
          <cell r="B645" t="str">
            <v>KRIBIBARCELONA20</v>
          </cell>
          <cell r="C645" t="str">
            <v>CAM</v>
          </cell>
          <cell r="D645" t="str">
            <v>KRIBI</v>
          </cell>
          <cell r="E645" t="str">
            <v>BARCELONA</v>
          </cell>
          <cell r="F645">
            <v>20</v>
          </cell>
          <cell r="G645">
            <v>1000</v>
          </cell>
          <cell r="H645" t="str">
            <v>not included</v>
          </cell>
          <cell r="I645" t="str">
            <v>EUR</v>
          </cell>
          <cell r="J645">
            <v>201</v>
          </cell>
          <cell r="K645">
            <v>1201</v>
          </cell>
          <cell r="L645"/>
          <cell r="M645">
            <v>45930</v>
          </cell>
          <cell r="N645">
            <v>0</v>
          </cell>
          <cell r="O645"/>
          <cell r="P645"/>
          <cell r="Q645" t="str">
            <v>84398863 / MRCOCOAS004</v>
          </cell>
        </row>
        <row r="646">
          <cell r="A646" t="str">
            <v>HAPAG</v>
          </cell>
          <cell r="B646" t="str">
            <v>KRIBIBARCELONA40</v>
          </cell>
          <cell r="C646" t="str">
            <v>CAM</v>
          </cell>
          <cell r="D646" t="str">
            <v>KRIBI</v>
          </cell>
          <cell r="E646" t="str">
            <v>BARCELONA</v>
          </cell>
          <cell r="F646">
            <v>40</v>
          </cell>
          <cell r="G646">
            <v>1000</v>
          </cell>
          <cell r="H646" t="str">
            <v>not included</v>
          </cell>
          <cell r="I646" t="str">
            <v>EUR</v>
          </cell>
          <cell r="J646">
            <v>402</v>
          </cell>
          <cell r="K646">
            <v>1402</v>
          </cell>
          <cell r="L646"/>
          <cell r="M646">
            <v>45930</v>
          </cell>
          <cell r="N646">
            <v>0</v>
          </cell>
          <cell r="O646"/>
          <cell r="P646"/>
          <cell r="Q646" t="str">
            <v>84398863 / MRCOCOAS004</v>
          </cell>
        </row>
        <row r="647">
          <cell r="A647" t="str">
            <v>HAPAG</v>
          </cell>
          <cell r="B647" t="str">
            <v>KRIBIVALENCIA20</v>
          </cell>
          <cell r="C647" t="str">
            <v>CAM</v>
          </cell>
          <cell r="D647" t="str">
            <v>KRIBI</v>
          </cell>
          <cell r="E647" t="str">
            <v>VALENCIA</v>
          </cell>
          <cell r="F647">
            <v>20</v>
          </cell>
          <cell r="G647">
            <v>1000</v>
          </cell>
          <cell r="H647" t="str">
            <v>not included</v>
          </cell>
          <cell r="I647" t="str">
            <v>EUR</v>
          </cell>
          <cell r="J647">
            <v>201</v>
          </cell>
          <cell r="K647">
            <v>1201</v>
          </cell>
          <cell r="L647"/>
          <cell r="M647">
            <v>45930</v>
          </cell>
          <cell r="N647">
            <v>0</v>
          </cell>
          <cell r="O647"/>
          <cell r="P647"/>
          <cell r="Q647" t="str">
            <v>84398863 / MRCOCOAS004</v>
          </cell>
        </row>
        <row r="648">
          <cell r="A648" t="str">
            <v>HAPAG</v>
          </cell>
          <cell r="B648" t="str">
            <v>KRIBIVALENCIA40</v>
          </cell>
          <cell r="C648" t="str">
            <v>CAM</v>
          </cell>
          <cell r="D648" t="str">
            <v>KRIBI</v>
          </cell>
          <cell r="E648" t="str">
            <v>VALENCIA</v>
          </cell>
          <cell r="F648">
            <v>40</v>
          </cell>
          <cell r="G648">
            <v>1000</v>
          </cell>
          <cell r="H648" t="str">
            <v>not included</v>
          </cell>
          <cell r="I648" t="str">
            <v>EUR</v>
          </cell>
          <cell r="J648">
            <v>402</v>
          </cell>
          <cell r="K648">
            <v>1402</v>
          </cell>
          <cell r="L648"/>
          <cell r="M648">
            <v>45930</v>
          </cell>
          <cell r="N648">
            <v>0</v>
          </cell>
          <cell r="O648"/>
          <cell r="P648"/>
          <cell r="Q648" t="str">
            <v>84398863 / MRCOCOAS004</v>
          </cell>
        </row>
        <row r="649">
          <cell r="A649" t="str">
            <v>HAPAG</v>
          </cell>
          <cell r="B649" t="str">
            <v>KRIBIGENOA20</v>
          </cell>
          <cell r="C649" t="str">
            <v>CAM</v>
          </cell>
          <cell r="D649" t="str">
            <v>KRIBI</v>
          </cell>
          <cell r="E649" t="str">
            <v>GENOA</v>
          </cell>
          <cell r="F649">
            <v>20</v>
          </cell>
          <cell r="G649">
            <v>1000</v>
          </cell>
          <cell r="H649" t="str">
            <v>not included</v>
          </cell>
          <cell r="I649" t="str">
            <v>EUR</v>
          </cell>
          <cell r="J649">
            <v>201</v>
          </cell>
          <cell r="K649">
            <v>1201</v>
          </cell>
          <cell r="L649"/>
          <cell r="M649">
            <v>45930</v>
          </cell>
          <cell r="N649">
            <v>0</v>
          </cell>
          <cell r="O649"/>
          <cell r="P649"/>
          <cell r="Q649" t="str">
            <v>84398863 / MRCOCOAS004</v>
          </cell>
        </row>
        <row r="650">
          <cell r="A650" t="str">
            <v>HAPAG</v>
          </cell>
          <cell r="B650" t="str">
            <v>KRIBIGENOA40</v>
          </cell>
          <cell r="C650" t="str">
            <v>CAM</v>
          </cell>
          <cell r="D650" t="str">
            <v>KRIBI</v>
          </cell>
          <cell r="E650" t="str">
            <v>GENOA</v>
          </cell>
          <cell r="F650">
            <v>40</v>
          </cell>
          <cell r="G650">
            <v>1000</v>
          </cell>
          <cell r="H650" t="str">
            <v>not included</v>
          </cell>
          <cell r="I650" t="str">
            <v>EUR</v>
          </cell>
          <cell r="J650">
            <v>402</v>
          </cell>
          <cell r="K650">
            <v>1402</v>
          </cell>
          <cell r="L650"/>
          <cell r="M650">
            <v>45930</v>
          </cell>
          <cell r="N650">
            <v>0</v>
          </cell>
          <cell r="O650"/>
          <cell r="P650"/>
          <cell r="Q650" t="str">
            <v>84398863 / MRCOCOAS004</v>
          </cell>
        </row>
        <row r="651">
          <cell r="A651" t="str">
            <v>HAPAG</v>
          </cell>
          <cell r="B651" t="str">
            <v>KRIBIISTANBUL20</v>
          </cell>
          <cell r="C651" t="str">
            <v>CAM</v>
          </cell>
          <cell r="D651" t="str">
            <v>KRIBI</v>
          </cell>
          <cell r="E651" t="str">
            <v>ISTANBUL</v>
          </cell>
          <cell r="F651">
            <v>20</v>
          </cell>
          <cell r="G651">
            <v>475</v>
          </cell>
          <cell r="H651" t="str">
            <v>not included</v>
          </cell>
          <cell r="I651" t="str">
            <v>USD</v>
          </cell>
          <cell r="J651">
            <v>205</v>
          </cell>
          <cell r="K651">
            <v>680</v>
          </cell>
          <cell r="L651"/>
          <cell r="M651">
            <v>45930</v>
          </cell>
          <cell r="N651">
            <v>0</v>
          </cell>
          <cell r="O651"/>
          <cell r="P651"/>
          <cell r="Q651" t="str">
            <v>84398863 / MRCOCOAS004</v>
          </cell>
        </row>
        <row r="652">
          <cell r="A652" t="str">
            <v>HAPAG</v>
          </cell>
          <cell r="B652" t="str">
            <v>KRIBIISTANBUL40</v>
          </cell>
          <cell r="C652" t="str">
            <v>CAM</v>
          </cell>
          <cell r="D652" t="str">
            <v>KRIBI</v>
          </cell>
          <cell r="E652" t="str">
            <v>ISTANBUL</v>
          </cell>
          <cell r="F652">
            <v>40</v>
          </cell>
          <cell r="G652">
            <v>500</v>
          </cell>
          <cell r="H652" t="str">
            <v>not included</v>
          </cell>
          <cell r="I652" t="str">
            <v>USD</v>
          </cell>
          <cell r="J652">
            <v>410</v>
          </cell>
          <cell r="K652">
            <v>910</v>
          </cell>
          <cell r="L652"/>
          <cell r="M652">
            <v>45930</v>
          </cell>
          <cell r="N652">
            <v>0</v>
          </cell>
          <cell r="O652"/>
          <cell r="P652"/>
          <cell r="Q652" t="str">
            <v>84398863 / MRCOCOAS004</v>
          </cell>
        </row>
        <row r="653">
          <cell r="A653" t="str">
            <v>HAPAG</v>
          </cell>
          <cell r="B653" t="str">
            <v>KRIBIMONTREAL20</v>
          </cell>
          <cell r="C653" t="str">
            <v>CAM</v>
          </cell>
          <cell r="D653" t="str">
            <v>KRIBI</v>
          </cell>
          <cell r="E653" t="str">
            <v>MONTREAL</v>
          </cell>
          <cell r="F653">
            <v>20</v>
          </cell>
          <cell r="G653">
            <v>1827</v>
          </cell>
          <cell r="H653" t="str">
            <v>not included</v>
          </cell>
          <cell r="I653" t="str">
            <v>USD</v>
          </cell>
          <cell r="J653">
            <v>621</v>
          </cell>
          <cell r="K653">
            <v>2448</v>
          </cell>
          <cell r="L653"/>
          <cell r="M653">
            <v>45930</v>
          </cell>
          <cell r="N653">
            <v>0</v>
          </cell>
          <cell r="O653"/>
          <cell r="P653"/>
          <cell r="Q653" t="str">
            <v>84398863 / MRCOCOAS004</v>
          </cell>
        </row>
        <row r="654">
          <cell r="A654" t="str">
            <v>HAPAG</v>
          </cell>
          <cell r="B654" t="str">
            <v>KRIBIMONTREAL40</v>
          </cell>
          <cell r="C654" t="str">
            <v>CAM</v>
          </cell>
          <cell r="D654" t="str">
            <v>KRIBI</v>
          </cell>
          <cell r="E654" t="str">
            <v>MONTREAL</v>
          </cell>
          <cell r="F654">
            <v>40</v>
          </cell>
          <cell r="G654">
            <v>1654</v>
          </cell>
          <cell r="H654" t="str">
            <v>not included</v>
          </cell>
          <cell r="I654" t="str">
            <v>USD</v>
          </cell>
          <cell r="J654">
            <v>1242</v>
          </cell>
          <cell r="K654">
            <v>2896</v>
          </cell>
          <cell r="L654"/>
          <cell r="M654">
            <v>45930</v>
          </cell>
          <cell r="N654">
            <v>0</v>
          </cell>
          <cell r="O654"/>
          <cell r="P654"/>
          <cell r="Q654" t="str">
            <v>84398863 / MRCOCOAS004</v>
          </cell>
        </row>
        <row r="655">
          <cell r="A655" t="str">
            <v>HAPAG</v>
          </cell>
          <cell r="B655" t="str">
            <v>TEMAANTWERP20</v>
          </cell>
          <cell r="C655" t="str">
            <v>GHA</v>
          </cell>
          <cell r="D655" t="str">
            <v>TEMA</v>
          </cell>
          <cell r="E655" t="str">
            <v>ANTWERP</v>
          </cell>
          <cell r="F655">
            <v>20</v>
          </cell>
          <cell r="G655">
            <v>250</v>
          </cell>
          <cell r="H655" t="str">
            <v>not included</v>
          </cell>
          <cell r="I655" t="str">
            <v>EUR</v>
          </cell>
          <cell r="J655">
            <v>208</v>
          </cell>
          <cell r="K655">
            <v>458</v>
          </cell>
          <cell r="L655"/>
          <cell r="M655">
            <v>45930</v>
          </cell>
          <cell r="N655">
            <v>0</v>
          </cell>
          <cell r="O655"/>
          <cell r="P655"/>
          <cell r="Q655" t="str">
            <v>84398863 / MRCOCOAS004</v>
          </cell>
        </row>
        <row r="656">
          <cell r="A656" t="str">
            <v>HAPAG</v>
          </cell>
          <cell r="B656" t="str">
            <v>TEMAANTWERP40</v>
          </cell>
          <cell r="C656" t="str">
            <v>GHA</v>
          </cell>
          <cell r="D656" t="str">
            <v>TEMA</v>
          </cell>
          <cell r="E656" t="str">
            <v>ANTWERP</v>
          </cell>
          <cell r="F656">
            <v>40</v>
          </cell>
          <cell r="G656">
            <v>300</v>
          </cell>
          <cell r="H656" t="str">
            <v>not included</v>
          </cell>
          <cell r="I656" t="str">
            <v>EUR</v>
          </cell>
          <cell r="J656">
            <v>416</v>
          </cell>
          <cell r="K656">
            <v>716</v>
          </cell>
          <cell r="L656"/>
          <cell r="M656">
            <v>45930</v>
          </cell>
          <cell r="N656">
            <v>0</v>
          </cell>
          <cell r="O656"/>
          <cell r="P656"/>
          <cell r="Q656" t="str">
            <v>84398863 / MRCOCOAS004</v>
          </cell>
        </row>
        <row r="657">
          <cell r="A657" t="str">
            <v>HAPAG</v>
          </cell>
          <cell r="B657" t="str">
            <v>TEMAAMSTERDAM20</v>
          </cell>
          <cell r="C657" t="str">
            <v>GHA</v>
          </cell>
          <cell r="D657" t="str">
            <v>TEMA</v>
          </cell>
          <cell r="E657" t="str">
            <v>AMSTERDAM</v>
          </cell>
          <cell r="F657">
            <v>20</v>
          </cell>
          <cell r="G657">
            <v>500</v>
          </cell>
          <cell r="H657" t="str">
            <v>not included</v>
          </cell>
          <cell r="I657" t="str">
            <v>EUR</v>
          </cell>
          <cell r="J657">
            <v>208</v>
          </cell>
          <cell r="K657">
            <v>708</v>
          </cell>
          <cell r="L657"/>
          <cell r="M657">
            <v>45930</v>
          </cell>
          <cell r="N657">
            <v>0</v>
          </cell>
          <cell r="O657"/>
          <cell r="P657"/>
          <cell r="Q657" t="str">
            <v>84398863 / MRCOCOAS004</v>
          </cell>
        </row>
        <row r="658">
          <cell r="A658" t="str">
            <v>HAPAG</v>
          </cell>
          <cell r="B658" t="str">
            <v>TEMAAMSTERDAM40</v>
          </cell>
          <cell r="C658" t="str">
            <v>GHA</v>
          </cell>
          <cell r="D658" t="str">
            <v>TEMA</v>
          </cell>
          <cell r="E658" t="str">
            <v>AMSTERDAM</v>
          </cell>
          <cell r="F658">
            <v>40</v>
          </cell>
          <cell r="G658">
            <v>550</v>
          </cell>
          <cell r="H658" t="str">
            <v>not included</v>
          </cell>
          <cell r="I658" t="str">
            <v>EUR</v>
          </cell>
          <cell r="J658">
            <v>416</v>
          </cell>
          <cell r="K658">
            <v>966</v>
          </cell>
          <cell r="L658"/>
          <cell r="M658">
            <v>45930</v>
          </cell>
          <cell r="N658">
            <v>0</v>
          </cell>
          <cell r="O658"/>
          <cell r="P658"/>
          <cell r="Q658" t="str">
            <v>84398863 / MRCOCOAS004</v>
          </cell>
        </row>
        <row r="659">
          <cell r="A659" t="str">
            <v>HAPAG</v>
          </cell>
          <cell r="B659" t="str">
            <v>TEMAROTTERDAM20</v>
          </cell>
          <cell r="C659" t="str">
            <v>GHA</v>
          </cell>
          <cell r="D659" t="str">
            <v>TEMA</v>
          </cell>
          <cell r="E659" t="str">
            <v>ROTTERDAM</v>
          </cell>
          <cell r="F659">
            <v>20</v>
          </cell>
          <cell r="G659">
            <v>360</v>
          </cell>
          <cell r="H659" t="str">
            <v>not included</v>
          </cell>
          <cell r="I659" t="str">
            <v>EUR</v>
          </cell>
          <cell r="J659">
            <v>208</v>
          </cell>
          <cell r="K659">
            <v>568</v>
          </cell>
          <cell r="L659"/>
          <cell r="M659">
            <v>45930</v>
          </cell>
          <cell r="N659">
            <v>0</v>
          </cell>
          <cell r="O659"/>
          <cell r="P659"/>
          <cell r="Q659" t="str">
            <v>84398863 / MRCOCOAS004</v>
          </cell>
        </row>
        <row r="660">
          <cell r="A660" t="str">
            <v>HAPAG</v>
          </cell>
          <cell r="B660" t="str">
            <v>TEMAROTTERDAM40</v>
          </cell>
          <cell r="C660" t="str">
            <v>GHA</v>
          </cell>
          <cell r="D660" t="str">
            <v>TEMA</v>
          </cell>
          <cell r="E660" t="str">
            <v>ROTTERDAM</v>
          </cell>
          <cell r="F660">
            <v>40</v>
          </cell>
          <cell r="G660">
            <v>400</v>
          </cell>
          <cell r="H660" t="str">
            <v>not included</v>
          </cell>
          <cell r="I660" t="str">
            <v>EUR</v>
          </cell>
          <cell r="J660">
            <v>416</v>
          </cell>
          <cell r="K660">
            <v>816</v>
          </cell>
          <cell r="L660"/>
          <cell r="M660">
            <v>45930</v>
          </cell>
          <cell r="N660">
            <v>0</v>
          </cell>
          <cell r="O660"/>
          <cell r="P660"/>
          <cell r="Q660" t="str">
            <v>84398863 / MRCOCOAS004</v>
          </cell>
        </row>
        <row r="661">
          <cell r="A661" t="str">
            <v>HAPAG</v>
          </cell>
          <cell r="B661" t="str">
            <v>TEMAHAMBURG20</v>
          </cell>
          <cell r="C661" t="str">
            <v>GHA</v>
          </cell>
          <cell r="D661" t="str">
            <v>TEMA</v>
          </cell>
          <cell r="E661" t="str">
            <v>HAMBURG</v>
          </cell>
          <cell r="F661">
            <v>20</v>
          </cell>
          <cell r="G661">
            <v>350</v>
          </cell>
          <cell r="H661" t="str">
            <v>not included</v>
          </cell>
          <cell r="I661" t="str">
            <v>EUR</v>
          </cell>
          <cell r="J661">
            <v>208</v>
          </cell>
          <cell r="K661">
            <v>558</v>
          </cell>
          <cell r="L661"/>
          <cell r="M661">
            <v>45930</v>
          </cell>
          <cell r="N661">
            <v>0</v>
          </cell>
          <cell r="O661"/>
          <cell r="P661"/>
          <cell r="Q661" t="str">
            <v>84398863 / MRCOCOAS004</v>
          </cell>
        </row>
        <row r="662">
          <cell r="A662" t="str">
            <v>HAPAG</v>
          </cell>
          <cell r="B662" t="str">
            <v>TEMAHAMBURG40</v>
          </cell>
          <cell r="C662" t="str">
            <v>GHA</v>
          </cell>
          <cell r="D662" t="str">
            <v>TEMA</v>
          </cell>
          <cell r="E662" t="str">
            <v>HAMBURG</v>
          </cell>
          <cell r="F662">
            <v>40</v>
          </cell>
          <cell r="G662">
            <v>400</v>
          </cell>
          <cell r="H662" t="str">
            <v>not included</v>
          </cell>
          <cell r="I662" t="str">
            <v>EUR</v>
          </cell>
          <cell r="J662">
            <v>416</v>
          </cell>
          <cell r="K662">
            <v>816</v>
          </cell>
          <cell r="L662"/>
          <cell r="M662">
            <v>45930</v>
          </cell>
          <cell r="N662">
            <v>0</v>
          </cell>
          <cell r="O662"/>
          <cell r="P662"/>
          <cell r="Q662" t="str">
            <v>84398863 / MRCOCOAS004</v>
          </cell>
        </row>
        <row r="663">
          <cell r="A663" t="str">
            <v>HAPAG</v>
          </cell>
          <cell r="B663" t="str">
            <v>TEMAGENOA20</v>
          </cell>
          <cell r="C663" t="str">
            <v>GHA</v>
          </cell>
          <cell r="D663" t="str">
            <v>TEMA</v>
          </cell>
          <cell r="E663" t="str">
            <v>GENOA</v>
          </cell>
          <cell r="F663">
            <v>20</v>
          </cell>
          <cell r="G663">
            <v>500</v>
          </cell>
          <cell r="H663" t="str">
            <v>not included</v>
          </cell>
          <cell r="I663" t="str">
            <v>EUR</v>
          </cell>
          <cell r="J663">
            <v>208</v>
          </cell>
          <cell r="K663">
            <v>708</v>
          </cell>
          <cell r="L663"/>
          <cell r="M663">
            <v>45930</v>
          </cell>
          <cell r="N663">
            <v>0</v>
          </cell>
          <cell r="O663"/>
          <cell r="P663"/>
          <cell r="Q663" t="str">
            <v>84398863 / MRCOCOAS004</v>
          </cell>
        </row>
        <row r="664">
          <cell r="A664" t="str">
            <v>HAPAG</v>
          </cell>
          <cell r="B664" t="str">
            <v>TEMAGENOA40</v>
          </cell>
          <cell r="C664" t="str">
            <v>GHA</v>
          </cell>
          <cell r="D664" t="str">
            <v>TEMA</v>
          </cell>
          <cell r="E664" t="str">
            <v>GENOA</v>
          </cell>
          <cell r="F664">
            <v>40</v>
          </cell>
          <cell r="G664">
            <v>400</v>
          </cell>
          <cell r="H664" t="str">
            <v>not included</v>
          </cell>
          <cell r="I664" t="str">
            <v>EUR</v>
          </cell>
          <cell r="J664">
            <v>416</v>
          </cell>
          <cell r="K664">
            <v>816</v>
          </cell>
          <cell r="L664"/>
          <cell r="M664">
            <v>45930</v>
          </cell>
          <cell r="N664">
            <v>0</v>
          </cell>
          <cell r="O664"/>
          <cell r="P664"/>
          <cell r="Q664" t="str">
            <v>84398863 / MRCOCOAS004</v>
          </cell>
        </row>
        <row r="665">
          <cell r="A665" t="str">
            <v>HAPAG</v>
          </cell>
          <cell r="B665" t="str">
            <v>TEMAISTANBUL20</v>
          </cell>
          <cell r="C665" t="str">
            <v>GHA</v>
          </cell>
          <cell r="D665" t="str">
            <v>TEMA</v>
          </cell>
          <cell r="E665" t="str">
            <v>ISTANBUL</v>
          </cell>
          <cell r="F665">
            <v>20</v>
          </cell>
          <cell r="G665">
            <v>450</v>
          </cell>
          <cell r="H665" t="str">
            <v>not included</v>
          </cell>
          <cell r="I665" t="str">
            <v>USD</v>
          </cell>
          <cell r="J665">
            <v>205</v>
          </cell>
          <cell r="K665">
            <v>655</v>
          </cell>
          <cell r="L665"/>
          <cell r="M665">
            <v>45930</v>
          </cell>
          <cell r="N665">
            <v>0</v>
          </cell>
          <cell r="O665"/>
          <cell r="P665"/>
          <cell r="Q665" t="str">
            <v>84398863 / MRCOCOAS004</v>
          </cell>
        </row>
        <row r="666">
          <cell r="A666" t="str">
            <v>HAPAG</v>
          </cell>
          <cell r="B666" t="str">
            <v>TEMAISTANBUL40</v>
          </cell>
          <cell r="C666" t="str">
            <v>GHA</v>
          </cell>
          <cell r="D666" t="str">
            <v>TEMA</v>
          </cell>
          <cell r="E666" t="str">
            <v>ISTANBUL</v>
          </cell>
          <cell r="F666">
            <v>40</v>
          </cell>
          <cell r="G666">
            <v>700</v>
          </cell>
          <cell r="H666" t="str">
            <v>not included</v>
          </cell>
          <cell r="I666" t="str">
            <v>USD</v>
          </cell>
          <cell r="J666">
            <v>410</v>
          </cell>
          <cell r="K666">
            <v>1110</v>
          </cell>
          <cell r="L666"/>
          <cell r="M666">
            <v>45930</v>
          </cell>
          <cell r="N666">
            <v>0</v>
          </cell>
          <cell r="O666"/>
          <cell r="P666"/>
          <cell r="Q666" t="str">
            <v>84398863 / MRCOCOAS004</v>
          </cell>
        </row>
        <row r="667">
          <cell r="A667" t="str">
            <v>HAPAG</v>
          </cell>
          <cell r="B667" t="str">
            <v>TEMAMONTREAL20</v>
          </cell>
          <cell r="C667" t="str">
            <v>GHA</v>
          </cell>
          <cell r="D667" t="str">
            <v>TEMA</v>
          </cell>
          <cell r="E667" t="str">
            <v>MONTREAL</v>
          </cell>
          <cell r="F667">
            <v>20</v>
          </cell>
          <cell r="G667">
            <v>1947</v>
          </cell>
          <cell r="H667" t="str">
            <v>not included</v>
          </cell>
          <cell r="I667" t="str">
            <v>USD</v>
          </cell>
          <cell r="J667">
            <v>621</v>
          </cell>
          <cell r="K667">
            <v>2568</v>
          </cell>
          <cell r="L667"/>
          <cell r="M667">
            <v>45930</v>
          </cell>
          <cell r="N667">
            <v>0</v>
          </cell>
          <cell r="O667"/>
          <cell r="P667"/>
          <cell r="Q667" t="str">
            <v>84398863 / MRCOCOAS004</v>
          </cell>
        </row>
        <row r="668">
          <cell r="A668" t="str">
            <v>HAPAG</v>
          </cell>
          <cell r="B668" t="str">
            <v>TEMAMONTREAL40</v>
          </cell>
          <cell r="C668" t="str">
            <v>GHA</v>
          </cell>
          <cell r="D668" t="str">
            <v>TEMA</v>
          </cell>
          <cell r="E668" t="str">
            <v>MONTREAL</v>
          </cell>
          <cell r="F668">
            <v>40</v>
          </cell>
          <cell r="G668">
            <v>1894</v>
          </cell>
          <cell r="H668" t="str">
            <v>not included</v>
          </cell>
          <cell r="I668" t="str">
            <v>USD</v>
          </cell>
          <cell r="J668">
            <v>1242</v>
          </cell>
          <cell r="K668">
            <v>3136</v>
          </cell>
          <cell r="L668"/>
          <cell r="M668">
            <v>45930</v>
          </cell>
          <cell r="N668">
            <v>0</v>
          </cell>
          <cell r="O668"/>
          <cell r="P668"/>
          <cell r="Q668" t="str">
            <v>84398863 / MRCOCOAS004</v>
          </cell>
        </row>
        <row r="669">
          <cell r="A669" t="str">
            <v>HAPAG</v>
          </cell>
          <cell r="B669" t="str">
            <v>CONAKRYANTWERP20</v>
          </cell>
          <cell r="C669" t="str">
            <v>GUI</v>
          </cell>
          <cell r="D669" t="str">
            <v>CONAKRY</v>
          </cell>
          <cell r="E669" t="str">
            <v>ANTWERP</v>
          </cell>
          <cell r="F669">
            <v>20</v>
          </cell>
          <cell r="G669">
            <v>350</v>
          </cell>
          <cell r="H669" t="str">
            <v>not included</v>
          </cell>
          <cell r="I669" t="str">
            <v>EUR</v>
          </cell>
          <cell r="J669">
            <v>208</v>
          </cell>
          <cell r="K669">
            <v>558</v>
          </cell>
          <cell r="L669"/>
          <cell r="M669">
            <v>45930</v>
          </cell>
          <cell r="N669">
            <v>0</v>
          </cell>
          <cell r="O669"/>
          <cell r="P669"/>
          <cell r="Q669" t="str">
            <v>84398863 / MRCOCOAS004</v>
          </cell>
        </row>
        <row r="670">
          <cell r="A670" t="str">
            <v>HAPAG</v>
          </cell>
          <cell r="B670" t="str">
            <v>CONAKRYANTWERP40</v>
          </cell>
          <cell r="C670" t="str">
            <v>GUI</v>
          </cell>
          <cell r="D670" t="str">
            <v>CONAKRY</v>
          </cell>
          <cell r="E670" t="str">
            <v>ANTWERP</v>
          </cell>
          <cell r="F670">
            <v>40</v>
          </cell>
          <cell r="G670">
            <v>300</v>
          </cell>
          <cell r="H670" t="str">
            <v>not included</v>
          </cell>
          <cell r="I670" t="str">
            <v>EUR</v>
          </cell>
          <cell r="J670">
            <v>416</v>
          </cell>
          <cell r="K670">
            <v>716</v>
          </cell>
          <cell r="L670"/>
          <cell r="M670">
            <v>45930</v>
          </cell>
          <cell r="N670">
            <v>0</v>
          </cell>
          <cell r="O670"/>
          <cell r="P670"/>
          <cell r="Q670" t="str">
            <v>84398863 / MRCOCOAS004</v>
          </cell>
        </row>
        <row r="671">
          <cell r="A671" t="str">
            <v>HAPAG</v>
          </cell>
          <cell r="B671" t="str">
            <v>CONAKRYAMSTERDAM20</v>
          </cell>
          <cell r="C671" t="str">
            <v>GUI</v>
          </cell>
          <cell r="D671" t="str">
            <v>CONAKRY</v>
          </cell>
          <cell r="E671" t="str">
            <v>AMSTERDAM</v>
          </cell>
          <cell r="F671">
            <v>20</v>
          </cell>
          <cell r="G671">
            <v>500</v>
          </cell>
          <cell r="H671" t="str">
            <v>not included</v>
          </cell>
          <cell r="I671" t="str">
            <v>EUR</v>
          </cell>
          <cell r="J671">
            <v>208</v>
          </cell>
          <cell r="K671">
            <v>708</v>
          </cell>
          <cell r="L671"/>
          <cell r="M671">
            <v>45930</v>
          </cell>
          <cell r="N671">
            <v>0</v>
          </cell>
          <cell r="O671"/>
          <cell r="P671"/>
          <cell r="Q671" t="str">
            <v>84398863 / MRCOCOAS004</v>
          </cell>
        </row>
        <row r="672">
          <cell r="A672" t="str">
            <v>HAPAG</v>
          </cell>
          <cell r="B672" t="str">
            <v>CONAKRYAMSTERDAM40</v>
          </cell>
          <cell r="C672" t="str">
            <v>GUI</v>
          </cell>
          <cell r="D672" t="str">
            <v>CONAKRY</v>
          </cell>
          <cell r="E672" t="str">
            <v>AMSTERDAM</v>
          </cell>
          <cell r="F672">
            <v>40</v>
          </cell>
          <cell r="G672">
            <v>450</v>
          </cell>
          <cell r="H672" t="str">
            <v>not included</v>
          </cell>
          <cell r="I672" t="str">
            <v>EUR</v>
          </cell>
          <cell r="J672">
            <v>416</v>
          </cell>
          <cell r="K672">
            <v>866</v>
          </cell>
          <cell r="L672"/>
          <cell r="M672">
            <v>45930</v>
          </cell>
          <cell r="N672">
            <v>0</v>
          </cell>
          <cell r="O672"/>
          <cell r="P672"/>
          <cell r="Q672" t="str">
            <v>84398863 / MRCOCOAS004</v>
          </cell>
        </row>
        <row r="673">
          <cell r="A673" t="str">
            <v>HAPAG</v>
          </cell>
          <cell r="B673" t="str">
            <v>CONAKRYROTTERDAM20</v>
          </cell>
          <cell r="C673" t="str">
            <v>GUI</v>
          </cell>
          <cell r="D673" t="str">
            <v>CONAKRY</v>
          </cell>
          <cell r="E673" t="str">
            <v>ROTTERDAM</v>
          </cell>
          <cell r="F673">
            <v>20</v>
          </cell>
          <cell r="G673">
            <v>370</v>
          </cell>
          <cell r="H673" t="str">
            <v>not included</v>
          </cell>
          <cell r="I673" t="str">
            <v>EUR</v>
          </cell>
          <cell r="J673">
            <v>208</v>
          </cell>
          <cell r="K673">
            <v>578</v>
          </cell>
          <cell r="L673"/>
          <cell r="M673">
            <v>45930</v>
          </cell>
          <cell r="N673">
            <v>0</v>
          </cell>
          <cell r="O673"/>
          <cell r="P673"/>
          <cell r="Q673" t="str">
            <v>84398863 / MRCOCOAS004</v>
          </cell>
        </row>
        <row r="674">
          <cell r="A674" t="str">
            <v>HAPAG</v>
          </cell>
          <cell r="B674" t="str">
            <v>CONAKRYROTTERDAM40</v>
          </cell>
          <cell r="C674" t="str">
            <v>GUI</v>
          </cell>
          <cell r="D674" t="str">
            <v>CONAKRY</v>
          </cell>
          <cell r="E674" t="str">
            <v>ROTTERDAM</v>
          </cell>
          <cell r="F674">
            <v>40</v>
          </cell>
          <cell r="G674">
            <v>350</v>
          </cell>
          <cell r="H674" t="str">
            <v>not included</v>
          </cell>
          <cell r="I674" t="str">
            <v>EUR</v>
          </cell>
          <cell r="J674">
            <v>416</v>
          </cell>
          <cell r="K674">
            <v>766</v>
          </cell>
          <cell r="L674"/>
          <cell r="M674">
            <v>45930</v>
          </cell>
          <cell r="N674">
            <v>0</v>
          </cell>
          <cell r="O674"/>
          <cell r="P674"/>
          <cell r="Q674" t="str">
            <v>84398863 / MRCOCOAS004</v>
          </cell>
        </row>
        <row r="675">
          <cell r="A675" t="str">
            <v>HAPAG</v>
          </cell>
          <cell r="B675" t="str">
            <v>CONAKRYHAMBURG20</v>
          </cell>
          <cell r="C675" t="str">
            <v>GUI</v>
          </cell>
          <cell r="D675" t="str">
            <v>CONAKRY</v>
          </cell>
          <cell r="E675" t="str">
            <v>HAMBURG</v>
          </cell>
          <cell r="F675">
            <v>20</v>
          </cell>
          <cell r="G675">
            <v>370</v>
          </cell>
          <cell r="H675" t="str">
            <v>not included</v>
          </cell>
          <cell r="I675" t="str">
            <v>EUR</v>
          </cell>
          <cell r="J675">
            <v>208</v>
          </cell>
          <cell r="K675">
            <v>578</v>
          </cell>
          <cell r="L675"/>
          <cell r="M675">
            <v>45930</v>
          </cell>
          <cell r="N675">
            <v>0</v>
          </cell>
          <cell r="O675"/>
          <cell r="P675"/>
          <cell r="Q675" t="str">
            <v>84398863 / MRCOCOAS004</v>
          </cell>
        </row>
        <row r="676">
          <cell r="A676" t="str">
            <v>HAPAG</v>
          </cell>
          <cell r="B676" t="str">
            <v>CONAKRYHAMBURG40</v>
          </cell>
          <cell r="C676" t="str">
            <v>GUI</v>
          </cell>
          <cell r="D676" t="str">
            <v>CONAKRY</v>
          </cell>
          <cell r="E676" t="str">
            <v>HAMBURG</v>
          </cell>
          <cell r="F676">
            <v>40</v>
          </cell>
          <cell r="G676">
            <v>350</v>
          </cell>
          <cell r="H676" t="str">
            <v>not included</v>
          </cell>
          <cell r="I676" t="str">
            <v>EUR</v>
          </cell>
          <cell r="J676">
            <v>416</v>
          </cell>
          <cell r="K676">
            <v>766</v>
          </cell>
          <cell r="L676"/>
          <cell r="M676">
            <v>45930</v>
          </cell>
          <cell r="N676">
            <v>0</v>
          </cell>
          <cell r="O676"/>
          <cell r="P676"/>
          <cell r="Q676" t="str">
            <v>84398863 / MRCOCOAS004</v>
          </cell>
        </row>
        <row r="677">
          <cell r="A677" t="str">
            <v>HAPAG</v>
          </cell>
          <cell r="B677" t="str">
            <v>CONAKRYBARCELONA20</v>
          </cell>
          <cell r="C677" t="str">
            <v>GUI</v>
          </cell>
          <cell r="D677" t="str">
            <v>CONAKRY</v>
          </cell>
          <cell r="E677" t="str">
            <v>BARCELONA</v>
          </cell>
          <cell r="F677">
            <v>20</v>
          </cell>
          <cell r="G677">
            <v>500</v>
          </cell>
          <cell r="H677" t="str">
            <v>not included</v>
          </cell>
          <cell r="I677" t="str">
            <v>EUR</v>
          </cell>
          <cell r="J677">
            <v>208</v>
          </cell>
          <cell r="K677">
            <v>708</v>
          </cell>
          <cell r="L677"/>
          <cell r="M677">
            <v>45930</v>
          </cell>
          <cell r="N677">
            <v>0</v>
          </cell>
          <cell r="O677"/>
          <cell r="P677"/>
          <cell r="Q677" t="str">
            <v>84398863 / MRCOCOAS004</v>
          </cell>
        </row>
        <row r="678">
          <cell r="A678" t="str">
            <v>HAPAG</v>
          </cell>
          <cell r="B678" t="str">
            <v>CONAKRYBARCELONA40</v>
          </cell>
          <cell r="C678" t="str">
            <v>GUI</v>
          </cell>
          <cell r="D678" t="str">
            <v>CONAKRY</v>
          </cell>
          <cell r="E678" t="str">
            <v>BARCELONA</v>
          </cell>
          <cell r="F678">
            <v>40</v>
          </cell>
          <cell r="G678">
            <v>675</v>
          </cell>
          <cell r="H678" t="str">
            <v>not included</v>
          </cell>
          <cell r="I678" t="str">
            <v>EUR</v>
          </cell>
          <cell r="J678">
            <v>416</v>
          </cell>
          <cell r="K678">
            <v>1091</v>
          </cell>
          <cell r="L678"/>
          <cell r="M678">
            <v>45930</v>
          </cell>
          <cell r="N678">
            <v>0</v>
          </cell>
          <cell r="O678"/>
          <cell r="P678"/>
          <cell r="Q678" t="str">
            <v>84398863 / MRCOCOAS004</v>
          </cell>
        </row>
        <row r="679">
          <cell r="A679" t="str">
            <v>HAPAG</v>
          </cell>
          <cell r="B679" t="str">
            <v>CONAKRYVALENCIA20</v>
          </cell>
          <cell r="C679" t="str">
            <v>GUI</v>
          </cell>
          <cell r="D679" t="str">
            <v>CONAKRY</v>
          </cell>
          <cell r="E679" t="str">
            <v>VALENCIA</v>
          </cell>
          <cell r="F679">
            <v>20</v>
          </cell>
          <cell r="G679">
            <v>500</v>
          </cell>
          <cell r="H679" t="str">
            <v>not included</v>
          </cell>
          <cell r="I679" t="str">
            <v>EUR</v>
          </cell>
          <cell r="J679">
            <v>208</v>
          </cell>
          <cell r="K679">
            <v>708</v>
          </cell>
          <cell r="L679"/>
          <cell r="M679">
            <v>45930</v>
          </cell>
          <cell r="N679">
            <v>0</v>
          </cell>
          <cell r="O679"/>
          <cell r="P679"/>
          <cell r="Q679" t="str">
            <v>84398863 / MRCOCOAS004</v>
          </cell>
        </row>
        <row r="680">
          <cell r="A680" t="str">
            <v>HAPAG</v>
          </cell>
          <cell r="B680" t="str">
            <v>CONAKRYVALENCIA40</v>
          </cell>
          <cell r="C680" t="str">
            <v>GUI</v>
          </cell>
          <cell r="D680" t="str">
            <v>CONAKRY</v>
          </cell>
          <cell r="E680" t="str">
            <v>VALENCIA</v>
          </cell>
          <cell r="F680">
            <v>40</v>
          </cell>
          <cell r="G680">
            <v>675</v>
          </cell>
          <cell r="H680" t="str">
            <v>not included</v>
          </cell>
          <cell r="I680" t="str">
            <v>EUR</v>
          </cell>
          <cell r="J680">
            <v>416</v>
          </cell>
          <cell r="K680">
            <v>1091</v>
          </cell>
          <cell r="L680"/>
          <cell r="M680">
            <v>45930</v>
          </cell>
          <cell r="N680">
            <v>0</v>
          </cell>
          <cell r="O680"/>
          <cell r="P680"/>
          <cell r="Q680" t="str">
            <v>84398863 / MRCOCOAS004</v>
          </cell>
        </row>
        <row r="681">
          <cell r="A681" t="str">
            <v>HAPAG</v>
          </cell>
          <cell r="B681" t="str">
            <v>CONAKRYGENOA20</v>
          </cell>
          <cell r="C681" t="str">
            <v>GUI</v>
          </cell>
          <cell r="D681" t="str">
            <v>CONAKRY</v>
          </cell>
          <cell r="E681" t="str">
            <v>GENOA</v>
          </cell>
          <cell r="F681">
            <v>20</v>
          </cell>
          <cell r="G681">
            <v>400</v>
          </cell>
          <cell r="H681" t="str">
            <v>not included</v>
          </cell>
          <cell r="I681" t="str">
            <v>EUR</v>
          </cell>
          <cell r="J681">
            <v>208</v>
          </cell>
          <cell r="K681">
            <v>608</v>
          </cell>
          <cell r="L681"/>
          <cell r="M681">
            <v>45930</v>
          </cell>
          <cell r="N681">
            <v>0</v>
          </cell>
          <cell r="O681"/>
          <cell r="P681"/>
          <cell r="Q681" t="str">
            <v>84398863 / MRCOCOAS004</v>
          </cell>
        </row>
        <row r="682">
          <cell r="A682" t="str">
            <v>HAPAG</v>
          </cell>
          <cell r="B682" t="str">
            <v>CONAKRYGENOA40</v>
          </cell>
          <cell r="C682" t="str">
            <v>GUI</v>
          </cell>
          <cell r="D682" t="str">
            <v>CONAKRY</v>
          </cell>
          <cell r="E682" t="str">
            <v>GENOA</v>
          </cell>
          <cell r="F682">
            <v>40</v>
          </cell>
          <cell r="G682">
            <v>400</v>
          </cell>
          <cell r="H682" t="str">
            <v>not included</v>
          </cell>
          <cell r="I682" t="str">
            <v>EUR</v>
          </cell>
          <cell r="J682">
            <v>416</v>
          </cell>
          <cell r="K682">
            <v>816</v>
          </cell>
          <cell r="L682"/>
          <cell r="M682">
            <v>45930</v>
          </cell>
          <cell r="N682">
            <v>0</v>
          </cell>
          <cell r="O682"/>
          <cell r="P682"/>
          <cell r="Q682" t="str">
            <v>84398863 / MRCOCOAS004</v>
          </cell>
        </row>
        <row r="683">
          <cell r="A683" t="str">
            <v>HAPAG</v>
          </cell>
          <cell r="B683" t="str">
            <v>CONAKRYISTANBUL20</v>
          </cell>
          <cell r="C683" t="str">
            <v>GUI</v>
          </cell>
          <cell r="D683" t="str">
            <v>CONAKRY</v>
          </cell>
          <cell r="E683" t="str">
            <v>ISTANBUL</v>
          </cell>
          <cell r="F683">
            <v>20</v>
          </cell>
          <cell r="G683">
            <v>400</v>
          </cell>
          <cell r="H683" t="str">
            <v>not included</v>
          </cell>
          <cell r="I683" t="str">
            <v>USD</v>
          </cell>
          <cell r="J683">
            <v>205</v>
          </cell>
          <cell r="K683">
            <v>605</v>
          </cell>
          <cell r="L683"/>
          <cell r="M683">
            <v>45930</v>
          </cell>
          <cell r="N683">
            <v>0</v>
          </cell>
          <cell r="O683"/>
          <cell r="P683"/>
          <cell r="Q683" t="str">
            <v>84398863 / MRCOCOAS004</v>
          </cell>
        </row>
        <row r="684">
          <cell r="A684" t="str">
            <v>HAPAG</v>
          </cell>
          <cell r="B684" t="str">
            <v>CONAKRYISTANBUL40</v>
          </cell>
          <cell r="C684" t="str">
            <v>GUI</v>
          </cell>
          <cell r="D684" t="str">
            <v>CONAKRY</v>
          </cell>
          <cell r="E684" t="str">
            <v>ISTANBUL</v>
          </cell>
          <cell r="F684">
            <v>40</v>
          </cell>
          <cell r="G684">
            <v>550</v>
          </cell>
          <cell r="H684" t="str">
            <v>not included</v>
          </cell>
          <cell r="I684" t="str">
            <v>USD</v>
          </cell>
          <cell r="J684">
            <v>410</v>
          </cell>
          <cell r="K684">
            <v>960</v>
          </cell>
          <cell r="L684"/>
          <cell r="M684">
            <v>45930</v>
          </cell>
          <cell r="N684">
            <v>0</v>
          </cell>
          <cell r="O684"/>
          <cell r="P684"/>
          <cell r="Q684" t="str">
            <v>84398863 / MRCOCOAS004</v>
          </cell>
        </row>
        <row r="685">
          <cell r="A685" t="str">
            <v>HAPAG</v>
          </cell>
          <cell r="B685" t="str">
            <v>CONAKRYMONTREAL20</v>
          </cell>
          <cell r="C685" t="str">
            <v>GUI</v>
          </cell>
          <cell r="D685" t="str">
            <v>CONAKRY</v>
          </cell>
          <cell r="E685" t="str">
            <v>MONTREAL</v>
          </cell>
          <cell r="F685">
            <v>20</v>
          </cell>
          <cell r="G685">
            <v>1827</v>
          </cell>
          <cell r="H685" t="str">
            <v>not included</v>
          </cell>
          <cell r="I685" t="str">
            <v>USD</v>
          </cell>
          <cell r="J685">
            <v>621</v>
          </cell>
          <cell r="K685">
            <v>2448</v>
          </cell>
          <cell r="L685"/>
          <cell r="M685">
            <v>45930</v>
          </cell>
          <cell r="N685">
            <v>0</v>
          </cell>
          <cell r="O685"/>
          <cell r="P685"/>
          <cell r="Q685" t="str">
            <v>84398863 / MRCOCOAS004</v>
          </cell>
        </row>
        <row r="686">
          <cell r="A686" t="str">
            <v>HAPAG</v>
          </cell>
          <cell r="B686" t="str">
            <v>CONAKRYMONTREAL40</v>
          </cell>
          <cell r="C686" t="str">
            <v>GUI</v>
          </cell>
          <cell r="D686" t="str">
            <v>CONAKRY</v>
          </cell>
          <cell r="E686" t="str">
            <v>MONTREAL</v>
          </cell>
          <cell r="F686">
            <v>40</v>
          </cell>
          <cell r="G686">
            <v>1654</v>
          </cell>
          <cell r="H686" t="str">
            <v>not included</v>
          </cell>
          <cell r="I686" t="str">
            <v>USD</v>
          </cell>
          <cell r="J686">
            <v>1242</v>
          </cell>
          <cell r="K686">
            <v>2896</v>
          </cell>
          <cell r="L686"/>
          <cell r="M686">
            <v>45930</v>
          </cell>
          <cell r="N686">
            <v>0</v>
          </cell>
          <cell r="O686"/>
          <cell r="P686"/>
          <cell r="Q686" t="str">
            <v>84398863 / MRCOCOAS004</v>
          </cell>
        </row>
        <row r="687">
          <cell r="A687" t="str">
            <v>HAPAG</v>
          </cell>
          <cell r="B687" t="str">
            <v>MONROVIAANTWERP20</v>
          </cell>
          <cell r="C687" t="str">
            <v>LIB</v>
          </cell>
          <cell r="D687" t="str">
            <v>MONROVIA</v>
          </cell>
          <cell r="E687" t="str">
            <v>ANTWERP</v>
          </cell>
          <cell r="F687">
            <v>20</v>
          </cell>
          <cell r="G687">
            <v>315</v>
          </cell>
          <cell r="H687" t="str">
            <v>not included</v>
          </cell>
          <cell r="I687" t="str">
            <v>EUR</v>
          </cell>
          <cell r="J687">
            <v>208</v>
          </cell>
          <cell r="K687">
            <v>523</v>
          </cell>
          <cell r="L687"/>
          <cell r="M687">
            <v>45930</v>
          </cell>
          <cell r="N687">
            <v>0</v>
          </cell>
          <cell r="O687"/>
          <cell r="P687"/>
          <cell r="Q687" t="str">
            <v>84398863 / MRCOCOAS004</v>
          </cell>
        </row>
        <row r="688">
          <cell r="A688" t="str">
            <v>HAPAG</v>
          </cell>
          <cell r="B688" t="str">
            <v>MONROVIAANTWERP40</v>
          </cell>
          <cell r="C688" t="str">
            <v>LIB</v>
          </cell>
          <cell r="D688" t="str">
            <v>MONROVIA</v>
          </cell>
          <cell r="E688" t="str">
            <v>ANTWERP</v>
          </cell>
          <cell r="F688">
            <v>40</v>
          </cell>
          <cell r="G688">
            <v>100</v>
          </cell>
          <cell r="H688" t="str">
            <v>not included</v>
          </cell>
          <cell r="I688" t="str">
            <v>EUR</v>
          </cell>
          <cell r="J688">
            <v>416</v>
          </cell>
          <cell r="K688">
            <v>516</v>
          </cell>
          <cell r="L688"/>
          <cell r="M688">
            <v>45930</v>
          </cell>
          <cell r="N688">
            <v>0</v>
          </cell>
          <cell r="O688"/>
          <cell r="P688"/>
          <cell r="Q688" t="str">
            <v>84398863 / MRCOCOAS004</v>
          </cell>
        </row>
        <row r="689">
          <cell r="A689" t="str">
            <v>HAPAG</v>
          </cell>
          <cell r="B689" t="str">
            <v>MONROVIAAMSTERDAM20</v>
          </cell>
          <cell r="C689" t="str">
            <v>LIB</v>
          </cell>
          <cell r="D689" t="str">
            <v>MONROVIA</v>
          </cell>
          <cell r="E689" t="str">
            <v>AMSTERDAM</v>
          </cell>
          <cell r="F689">
            <v>20</v>
          </cell>
          <cell r="G689">
            <v>600</v>
          </cell>
          <cell r="H689" t="str">
            <v>not included</v>
          </cell>
          <cell r="I689" t="str">
            <v>EUR</v>
          </cell>
          <cell r="J689">
            <v>208</v>
          </cell>
          <cell r="K689">
            <v>808</v>
          </cell>
          <cell r="L689"/>
          <cell r="M689">
            <v>45930</v>
          </cell>
          <cell r="N689">
            <v>0</v>
          </cell>
          <cell r="O689"/>
          <cell r="P689"/>
          <cell r="Q689" t="str">
            <v>84398863 / MRCOCOAS004</v>
          </cell>
        </row>
        <row r="690">
          <cell r="A690" t="str">
            <v>HAPAG</v>
          </cell>
          <cell r="B690" t="str">
            <v>MONROVIAAMSTERDAM40</v>
          </cell>
          <cell r="C690" t="str">
            <v>LIB</v>
          </cell>
          <cell r="D690" t="str">
            <v>MONROVIA</v>
          </cell>
          <cell r="E690" t="str">
            <v>AMSTERDAM</v>
          </cell>
          <cell r="F690">
            <v>40</v>
          </cell>
          <cell r="G690">
            <v>320</v>
          </cell>
          <cell r="H690" t="str">
            <v>not included</v>
          </cell>
          <cell r="I690" t="str">
            <v>EUR</v>
          </cell>
          <cell r="J690">
            <v>416</v>
          </cell>
          <cell r="K690">
            <v>736</v>
          </cell>
          <cell r="L690"/>
          <cell r="M690">
            <v>45930</v>
          </cell>
          <cell r="N690">
            <v>0</v>
          </cell>
          <cell r="O690"/>
          <cell r="P690"/>
          <cell r="Q690" t="str">
            <v>84398863 / MRCOCOAS004</v>
          </cell>
        </row>
        <row r="691">
          <cell r="A691" t="str">
            <v>HAPAG</v>
          </cell>
          <cell r="B691" t="str">
            <v>MONROVIAROTTERDAM20</v>
          </cell>
          <cell r="C691" t="str">
            <v>LIB</v>
          </cell>
          <cell r="D691" t="str">
            <v>MONROVIA</v>
          </cell>
          <cell r="E691" t="str">
            <v>ROTTERDAM</v>
          </cell>
          <cell r="F691">
            <v>20</v>
          </cell>
          <cell r="G691">
            <v>421</v>
          </cell>
          <cell r="H691" t="str">
            <v>not included</v>
          </cell>
          <cell r="I691" t="str">
            <v>EUR</v>
          </cell>
          <cell r="J691">
            <v>208</v>
          </cell>
          <cell r="K691">
            <v>629</v>
          </cell>
          <cell r="L691"/>
          <cell r="M691">
            <v>45930</v>
          </cell>
          <cell r="N691">
            <v>0</v>
          </cell>
          <cell r="O691"/>
          <cell r="P691"/>
          <cell r="Q691" t="str">
            <v>84398863 / MRCOCOAS004</v>
          </cell>
        </row>
        <row r="692">
          <cell r="A692" t="str">
            <v>HAPAG</v>
          </cell>
          <cell r="B692" t="str">
            <v>MONROVIAROTTERDAM40</v>
          </cell>
          <cell r="C692" t="str">
            <v>LIB</v>
          </cell>
          <cell r="D692" t="str">
            <v>MONROVIA</v>
          </cell>
          <cell r="E692" t="str">
            <v>ROTTERDAM</v>
          </cell>
          <cell r="F692">
            <v>40</v>
          </cell>
          <cell r="G692">
            <v>220</v>
          </cell>
          <cell r="H692" t="str">
            <v>not included</v>
          </cell>
          <cell r="I692" t="str">
            <v>EUR</v>
          </cell>
          <cell r="J692">
            <v>416</v>
          </cell>
          <cell r="K692">
            <v>636</v>
          </cell>
          <cell r="L692"/>
          <cell r="M692">
            <v>45930</v>
          </cell>
          <cell r="N692">
            <v>0</v>
          </cell>
          <cell r="O692"/>
          <cell r="P692"/>
          <cell r="Q692" t="str">
            <v>84398863 / MRCOCOAS004</v>
          </cell>
        </row>
        <row r="693">
          <cell r="A693" t="str">
            <v>HAPAG</v>
          </cell>
          <cell r="B693" t="str">
            <v>MONROVIAHAMBURG20</v>
          </cell>
          <cell r="C693" t="str">
            <v>LIB</v>
          </cell>
          <cell r="D693" t="str">
            <v>MONROVIA</v>
          </cell>
          <cell r="E693" t="str">
            <v>HAMBURG</v>
          </cell>
          <cell r="F693">
            <v>20</v>
          </cell>
          <cell r="G693">
            <v>320</v>
          </cell>
          <cell r="H693" t="str">
            <v>not included</v>
          </cell>
          <cell r="I693" t="str">
            <v>EUR</v>
          </cell>
          <cell r="J693">
            <v>208</v>
          </cell>
          <cell r="K693">
            <v>528</v>
          </cell>
          <cell r="L693"/>
          <cell r="M693">
            <v>45930</v>
          </cell>
          <cell r="N693">
            <v>0</v>
          </cell>
          <cell r="O693"/>
          <cell r="P693"/>
          <cell r="Q693" t="str">
            <v>84398863 / MRCOCOAS004</v>
          </cell>
        </row>
        <row r="694">
          <cell r="A694" t="str">
            <v>HAPAG</v>
          </cell>
          <cell r="B694" t="str">
            <v>MONROVIAHAMBURG40</v>
          </cell>
          <cell r="C694" t="str">
            <v>LIB</v>
          </cell>
          <cell r="D694" t="str">
            <v>MONROVIA</v>
          </cell>
          <cell r="E694" t="str">
            <v>HAMBURG</v>
          </cell>
          <cell r="F694">
            <v>40</v>
          </cell>
          <cell r="G694">
            <v>200</v>
          </cell>
          <cell r="H694" t="str">
            <v>not included</v>
          </cell>
          <cell r="I694" t="str">
            <v>EUR</v>
          </cell>
          <cell r="J694">
            <v>416</v>
          </cell>
          <cell r="K694">
            <v>616</v>
          </cell>
          <cell r="L694"/>
          <cell r="M694">
            <v>45930</v>
          </cell>
          <cell r="N694">
            <v>0</v>
          </cell>
          <cell r="O694"/>
          <cell r="P694"/>
          <cell r="Q694" t="str">
            <v>84398863 / MRCOCOAS004</v>
          </cell>
        </row>
        <row r="695">
          <cell r="A695" t="str">
            <v>HAPAG</v>
          </cell>
          <cell r="B695" t="str">
            <v>MONROVIABARCELONA20</v>
          </cell>
          <cell r="C695" t="str">
            <v>LIB</v>
          </cell>
          <cell r="D695" t="str">
            <v>MONROVIA</v>
          </cell>
          <cell r="E695" t="str">
            <v>BARCELONA</v>
          </cell>
          <cell r="F695">
            <v>20</v>
          </cell>
          <cell r="G695">
            <v>475</v>
          </cell>
          <cell r="H695" t="str">
            <v>not included</v>
          </cell>
          <cell r="I695" t="str">
            <v>EUR</v>
          </cell>
          <cell r="J695">
            <v>208</v>
          </cell>
          <cell r="K695">
            <v>683</v>
          </cell>
          <cell r="L695"/>
          <cell r="M695">
            <v>45930</v>
          </cell>
          <cell r="N695">
            <v>0</v>
          </cell>
          <cell r="O695"/>
          <cell r="P695"/>
          <cell r="Q695" t="str">
            <v>84398863 / MRCOCOAS004</v>
          </cell>
        </row>
        <row r="696">
          <cell r="A696" t="str">
            <v>HAPAG</v>
          </cell>
          <cell r="B696" t="str">
            <v>MONROVIABARCELONA40</v>
          </cell>
          <cell r="C696" t="str">
            <v>LIB</v>
          </cell>
          <cell r="D696" t="str">
            <v>MONROVIA</v>
          </cell>
          <cell r="E696" t="str">
            <v>BARCELONA</v>
          </cell>
          <cell r="F696">
            <v>40</v>
          </cell>
          <cell r="G696">
            <v>400</v>
          </cell>
          <cell r="H696" t="str">
            <v>not included</v>
          </cell>
          <cell r="I696" t="str">
            <v>EUR</v>
          </cell>
          <cell r="J696">
            <v>416</v>
          </cell>
          <cell r="K696">
            <v>816</v>
          </cell>
          <cell r="L696"/>
          <cell r="M696">
            <v>45930</v>
          </cell>
          <cell r="N696">
            <v>0</v>
          </cell>
          <cell r="O696"/>
          <cell r="P696"/>
          <cell r="Q696" t="str">
            <v>84398863 / MRCOCOAS004</v>
          </cell>
        </row>
        <row r="697">
          <cell r="A697" t="str">
            <v>HAPAG</v>
          </cell>
          <cell r="B697" t="str">
            <v>MONROVIAVALENCIA20</v>
          </cell>
          <cell r="C697" t="str">
            <v>LIB</v>
          </cell>
          <cell r="D697" t="str">
            <v>MONROVIA</v>
          </cell>
          <cell r="E697" t="str">
            <v>VALENCIA</v>
          </cell>
          <cell r="F697">
            <v>20</v>
          </cell>
          <cell r="G697">
            <v>450</v>
          </cell>
          <cell r="H697" t="str">
            <v>not included</v>
          </cell>
          <cell r="I697" t="str">
            <v>EUR</v>
          </cell>
          <cell r="J697">
            <v>208</v>
          </cell>
          <cell r="K697">
            <v>658</v>
          </cell>
          <cell r="L697"/>
          <cell r="M697">
            <v>45930</v>
          </cell>
          <cell r="N697">
            <v>0</v>
          </cell>
          <cell r="O697"/>
          <cell r="P697"/>
          <cell r="Q697" t="str">
            <v>84398863 / MRCOCOAS004</v>
          </cell>
        </row>
        <row r="698">
          <cell r="A698" t="str">
            <v>HAPAG</v>
          </cell>
          <cell r="B698" t="str">
            <v>MONROVIAVALENCIA40</v>
          </cell>
          <cell r="C698" t="str">
            <v>LIB</v>
          </cell>
          <cell r="D698" t="str">
            <v>MONROVIA</v>
          </cell>
          <cell r="E698" t="str">
            <v>VALENCIA</v>
          </cell>
          <cell r="F698">
            <v>40</v>
          </cell>
          <cell r="G698">
            <v>400</v>
          </cell>
          <cell r="H698" t="str">
            <v>not included</v>
          </cell>
          <cell r="I698" t="str">
            <v>EUR</v>
          </cell>
          <cell r="J698">
            <v>416</v>
          </cell>
          <cell r="K698">
            <v>816</v>
          </cell>
          <cell r="L698"/>
          <cell r="M698">
            <v>45930</v>
          </cell>
          <cell r="N698">
            <v>0</v>
          </cell>
          <cell r="O698"/>
          <cell r="P698"/>
          <cell r="Q698" t="str">
            <v>84398863 / MRCOCOAS004</v>
          </cell>
        </row>
        <row r="699">
          <cell r="A699" t="str">
            <v>HAPAG</v>
          </cell>
          <cell r="B699" t="str">
            <v>MONROVIAGENOA20</v>
          </cell>
          <cell r="C699" t="str">
            <v>LIB</v>
          </cell>
          <cell r="D699" t="str">
            <v>MONROVIA</v>
          </cell>
          <cell r="E699" t="str">
            <v>GENOA</v>
          </cell>
          <cell r="F699">
            <v>20</v>
          </cell>
          <cell r="G699">
            <v>450</v>
          </cell>
          <cell r="H699" t="str">
            <v>not included</v>
          </cell>
          <cell r="I699" t="str">
            <v>EUR</v>
          </cell>
          <cell r="J699">
            <v>208</v>
          </cell>
          <cell r="K699">
            <v>658</v>
          </cell>
          <cell r="L699"/>
          <cell r="M699">
            <v>45930</v>
          </cell>
          <cell r="N699">
            <v>0</v>
          </cell>
          <cell r="O699"/>
          <cell r="P699"/>
          <cell r="Q699" t="str">
            <v>84398863 / MRCOCOAS004</v>
          </cell>
        </row>
        <row r="700">
          <cell r="A700" t="str">
            <v>HAPAG</v>
          </cell>
          <cell r="B700" t="str">
            <v>MONROVIAGENOA40</v>
          </cell>
          <cell r="C700" t="str">
            <v>LIB</v>
          </cell>
          <cell r="D700" t="str">
            <v>MONROVIA</v>
          </cell>
          <cell r="E700" t="str">
            <v>GENOA</v>
          </cell>
          <cell r="F700">
            <v>40</v>
          </cell>
          <cell r="G700">
            <v>400</v>
          </cell>
          <cell r="H700" t="str">
            <v>not included</v>
          </cell>
          <cell r="I700" t="str">
            <v>EUR</v>
          </cell>
          <cell r="J700">
            <v>416</v>
          </cell>
          <cell r="K700">
            <v>816</v>
          </cell>
          <cell r="L700"/>
          <cell r="M700">
            <v>45930</v>
          </cell>
          <cell r="N700">
            <v>0</v>
          </cell>
          <cell r="O700"/>
          <cell r="P700"/>
          <cell r="Q700" t="str">
            <v>84398863 / MRCOCOAS004</v>
          </cell>
        </row>
        <row r="701">
          <cell r="A701" t="str">
            <v>HAPAG</v>
          </cell>
          <cell r="B701" t="str">
            <v>MONROVIAISTANBUL20</v>
          </cell>
          <cell r="C701" t="str">
            <v>LIB</v>
          </cell>
          <cell r="D701" t="str">
            <v>MONROVIA</v>
          </cell>
          <cell r="E701" t="str">
            <v>ISTANBUL</v>
          </cell>
          <cell r="F701">
            <v>20</v>
          </cell>
          <cell r="G701">
            <v>475</v>
          </cell>
          <cell r="H701" t="str">
            <v>not included</v>
          </cell>
          <cell r="I701" t="str">
            <v>USD</v>
          </cell>
          <cell r="J701">
            <v>205</v>
          </cell>
          <cell r="K701">
            <v>680</v>
          </cell>
          <cell r="L701"/>
          <cell r="M701">
            <v>45930</v>
          </cell>
          <cell r="N701">
            <v>0</v>
          </cell>
          <cell r="O701"/>
          <cell r="P701"/>
          <cell r="Q701" t="str">
            <v>84398863 / MRCOCOAS004</v>
          </cell>
        </row>
        <row r="702">
          <cell r="A702" t="str">
            <v>HAPAG</v>
          </cell>
          <cell r="B702" t="str">
            <v>MONROVIAISTANBUL40</v>
          </cell>
          <cell r="C702" t="str">
            <v>LIB</v>
          </cell>
          <cell r="D702" t="str">
            <v>MONROVIA</v>
          </cell>
          <cell r="E702" t="str">
            <v>ISTANBUL</v>
          </cell>
          <cell r="F702">
            <v>40</v>
          </cell>
          <cell r="G702">
            <v>400</v>
          </cell>
          <cell r="H702" t="str">
            <v>not included</v>
          </cell>
          <cell r="I702" t="str">
            <v>USD</v>
          </cell>
          <cell r="J702">
            <v>410</v>
          </cell>
          <cell r="K702">
            <v>810</v>
          </cell>
          <cell r="L702"/>
          <cell r="M702">
            <v>45930</v>
          </cell>
          <cell r="N702">
            <v>0</v>
          </cell>
          <cell r="O702"/>
          <cell r="P702"/>
          <cell r="Q702" t="str">
            <v>84398863 / MRCOCOAS004</v>
          </cell>
        </row>
        <row r="703">
          <cell r="A703" t="str">
            <v>HAPAG</v>
          </cell>
          <cell r="B703" t="str">
            <v>MONROVIAMONTREAL20</v>
          </cell>
          <cell r="C703" t="str">
            <v>LIB</v>
          </cell>
          <cell r="D703" t="str">
            <v>MONROVIA</v>
          </cell>
          <cell r="E703" t="str">
            <v>MONTREAL</v>
          </cell>
          <cell r="F703">
            <v>20</v>
          </cell>
          <cell r="G703">
            <v>1827</v>
          </cell>
          <cell r="H703" t="str">
            <v>not included</v>
          </cell>
          <cell r="I703" t="str">
            <v>USD</v>
          </cell>
          <cell r="J703">
            <v>621</v>
          </cell>
          <cell r="K703">
            <v>2448</v>
          </cell>
          <cell r="L703"/>
          <cell r="M703">
            <v>45930</v>
          </cell>
          <cell r="N703">
            <v>0</v>
          </cell>
          <cell r="O703"/>
          <cell r="P703"/>
          <cell r="Q703" t="str">
            <v>84398863 / MRCOCOAS004</v>
          </cell>
        </row>
        <row r="704">
          <cell r="A704" t="str">
            <v>HAPAG</v>
          </cell>
          <cell r="B704" t="str">
            <v>MONROVIAMONTREAL40</v>
          </cell>
          <cell r="C704" t="str">
            <v>LIB</v>
          </cell>
          <cell r="D704" t="str">
            <v>MONROVIA</v>
          </cell>
          <cell r="E704" t="str">
            <v>MONTREAL</v>
          </cell>
          <cell r="F704">
            <v>40</v>
          </cell>
          <cell r="G704">
            <v>1654</v>
          </cell>
          <cell r="H704" t="str">
            <v>not included</v>
          </cell>
          <cell r="I704" t="str">
            <v>USD</v>
          </cell>
          <cell r="J704">
            <v>1242</v>
          </cell>
          <cell r="K704">
            <v>2896</v>
          </cell>
          <cell r="L704"/>
          <cell r="M704">
            <v>45930</v>
          </cell>
          <cell r="N704">
            <v>0</v>
          </cell>
          <cell r="O704"/>
          <cell r="P704"/>
          <cell r="Q704" t="str">
            <v>84398863 / MRCOCOAS004</v>
          </cell>
        </row>
        <row r="705">
          <cell r="A705" t="str">
            <v>HAPAG</v>
          </cell>
          <cell r="B705" t="str">
            <v>APAPAANTWERP20</v>
          </cell>
          <cell r="C705" t="str">
            <v>NIG</v>
          </cell>
          <cell r="D705" t="str">
            <v>APAPA</v>
          </cell>
          <cell r="E705" t="str">
            <v>ANTWERP</v>
          </cell>
          <cell r="F705">
            <v>20</v>
          </cell>
          <cell r="G705">
            <v>300</v>
          </cell>
          <cell r="H705" t="str">
            <v>not included</v>
          </cell>
          <cell r="I705" t="str">
            <v>EUR</v>
          </cell>
          <cell r="J705">
            <v>208</v>
          </cell>
          <cell r="K705">
            <v>508</v>
          </cell>
          <cell r="L705"/>
          <cell r="M705">
            <v>45930</v>
          </cell>
          <cell r="N705">
            <v>0</v>
          </cell>
          <cell r="O705"/>
          <cell r="P705"/>
          <cell r="Q705" t="str">
            <v>84398863 / MRCOCOAS004</v>
          </cell>
        </row>
        <row r="706">
          <cell r="A706" t="str">
            <v>HAPAG</v>
          </cell>
          <cell r="B706" t="str">
            <v>APAPAANTWERP40</v>
          </cell>
          <cell r="C706" t="str">
            <v>NIG</v>
          </cell>
          <cell r="D706" t="str">
            <v>APAPA</v>
          </cell>
          <cell r="E706" t="str">
            <v>ANTWERP</v>
          </cell>
          <cell r="F706">
            <v>40</v>
          </cell>
          <cell r="G706">
            <v>250</v>
          </cell>
          <cell r="H706" t="str">
            <v>not included</v>
          </cell>
          <cell r="I706" t="str">
            <v>EUR</v>
          </cell>
          <cell r="J706">
            <v>416</v>
          </cell>
          <cell r="K706">
            <v>666</v>
          </cell>
          <cell r="L706"/>
          <cell r="M706">
            <v>45930</v>
          </cell>
          <cell r="N706">
            <v>0</v>
          </cell>
          <cell r="O706"/>
          <cell r="P706"/>
          <cell r="Q706" t="str">
            <v>84398863 / MRCOCOAS004</v>
          </cell>
        </row>
        <row r="707">
          <cell r="A707" t="str">
            <v>HAPAG</v>
          </cell>
          <cell r="B707" t="str">
            <v>APAPAAMSTERDAM20</v>
          </cell>
          <cell r="C707" t="str">
            <v>NIG</v>
          </cell>
          <cell r="D707" t="str">
            <v>APAPA</v>
          </cell>
          <cell r="E707" t="str">
            <v>AMSTERDAM</v>
          </cell>
          <cell r="F707">
            <v>20</v>
          </cell>
          <cell r="G707">
            <v>450</v>
          </cell>
          <cell r="H707" t="str">
            <v>not included</v>
          </cell>
          <cell r="I707" t="str">
            <v>EUR</v>
          </cell>
          <cell r="J707">
            <v>208</v>
          </cell>
          <cell r="K707">
            <v>658</v>
          </cell>
          <cell r="L707"/>
          <cell r="M707">
            <v>45930</v>
          </cell>
          <cell r="N707">
            <v>0</v>
          </cell>
          <cell r="O707"/>
          <cell r="P707"/>
          <cell r="Q707" t="str">
            <v>84398863 / MRCOCOAS004</v>
          </cell>
        </row>
        <row r="708">
          <cell r="A708" t="str">
            <v>HAPAG</v>
          </cell>
          <cell r="B708" t="str">
            <v>APAPAAMSTERDAM40</v>
          </cell>
          <cell r="C708" t="str">
            <v>NIG</v>
          </cell>
          <cell r="D708" t="str">
            <v>APAPA</v>
          </cell>
          <cell r="E708" t="str">
            <v>AMSTERDAM</v>
          </cell>
          <cell r="F708">
            <v>40</v>
          </cell>
          <cell r="G708">
            <v>450</v>
          </cell>
          <cell r="H708" t="str">
            <v>not included</v>
          </cell>
          <cell r="I708" t="str">
            <v>EUR</v>
          </cell>
          <cell r="J708">
            <v>416</v>
          </cell>
          <cell r="K708">
            <v>866</v>
          </cell>
          <cell r="L708"/>
          <cell r="M708">
            <v>45930</v>
          </cell>
          <cell r="N708">
            <v>0</v>
          </cell>
          <cell r="O708"/>
          <cell r="P708"/>
          <cell r="Q708" t="str">
            <v>84398863 / MRCOCOAS004</v>
          </cell>
        </row>
        <row r="709">
          <cell r="A709" t="str">
            <v>HAPAG</v>
          </cell>
          <cell r="B709" t="str">
            <v>APAPAROTTERDAM20</v>
          </cell>
          <cell r="C709" t="str">
            <v>NIG</v>
          </cell>
          <cell r="D709" t="str">
            <v>APAPA</v>
          </cell>
          <cell r="E709" t="str">
            <v>ROTTERDAM</v>
          </cell>
          <cell r="F709">
            <v>20</v>
          </cell>
          <cell r="G709">
            <v>375</v>
          </cell>
          <cell r="H709" t="str">
            <v>not included</v>
          </cell>
          <cell r="I709" t="str">
            <v>EUR</v>
          </cell>
          <cell r="J709">
            <v>208</v>
          </cell>
          <cell r="K709">
            <v>583</v>
          </cell>
          <cell r="L709"/>
          <cell r="M709">
            <v>45930</v>
          </cell>
          <cell r="N709">
            <v>0</v>
          </cell>
          <cell r="O709"/>
          <cell r="P709"/>
          <cell r="Q709" t="str">
            <v>84398863 / MRCOCOAS004</v>
          </cell>
        </row>
        <row r="710">
          <cell r="A710" t="str">
            <v>HAPAG</v>
          </cell>
          <cell r="B710" t="str">
            <v>APAPAROTTERDAM40</v>
          </cell>
          <cell r="C710" t="str">
            <v>NIG</v>
          </cell>
          <cell r="D710" t="str">
            <v>APAPA</v>
          </cell>
          <cell r="E710" t="str">
            <v>ROTTERDAM</v>
          </cell>
          <cell r="F710">
            <v>40</v>
          </cell>
          <cell r="G710">
            <v>350</v>
          </cell>
          <cell r="H710" t="str">
            <v>not included</v>
          </cell>
          <cell r="I710" t="str">
            <v>EUR</v>
          </cell>
          <cell r="J710">
            <v>416</v>
          </cell>
          <cell r="K710">
            <v>766</v>
          </cell>
          <cell r="L710"/>
          <cell r="M710">
            <v>45930</v>
          </cell>
          <cell r="N710">
            <v>0</v>
          </cell>
          <cell r="O710"/>
          <cell r="P710"/>
          <cell r="Q710" t="str">
            <v>84398863 / MRCOCOAS004</v>
          </cell>
        </row>
        <row r="711">
          <cell r="A711" t="str">
            <v>HAPAG</v>
          </cell>
          <cell r="B711" t="str">
            <v>APAPAHAMBURG20</v>
          </cell>
          <cell r="C711" t="str">
            <v>NIG</v>
          </cell>
          <cell r="D711" t="str">
            <v>APAPA</v>
          </cell>
          <cell r="E711" t="str">
            <v>HAMBURG</v>
          </cell>
          <cell r="F711">
            <v>20</v>
          </cell>
          <cell r="G711">
            <v>300</v>
          </cell>
          <cell r="H711" t="str">
            <v>not included</v>
          </cell>
          <cell r="I711" t="str">
            <v>EUR</v>
          </cell>
          <cell r="J711">
            <v>208</v>
          </cell>
          <cell r="K711">
            <v>508</v>
          </cell>
          <cell r="L711"/>
          <cell r="M711">
            <v>45930</v>
          </cell>
          <cell r="N711">
            <v>0</v>
          </cell>
          <cell r="O711"/>
          <cell r="P711"/>
          <cell r="Q711" t="str">
            <v>84398863 / MRCOCOAS004</v>
          </cell>
        </row>
        <row r="712">
          <cell r="A712" t="str">
            <v>HAPAG</v>
          </cell>
          <cell r="B712" t="str">
            <v>APAPAHAMBURG40</v>
          </cell>
          <cell r="C712" t="str">
            <v>NIG</v>
          </cell>
          <cell r="D712" t="str">
            <v>APAPA</v>
          </cell>
          <cell r="E712" t="str">
            <v>HAMBURG</v>
          </cell>
          <cell r="F712">
            <v>40</v>
          </cell>
          <cell r="G712">
            <v>250</v>
          </cell>
          <cell r="H712" t="str">
            <v>not included</v>
          </cell>
          <cell r="I712" t="str">
            <v>EUR</v>
          </cell>
          <cell r="J712">
            <v>416</v>
          </cell>
          <cell r="K712">
            <v>666</v>
          </cell>
          <cell r="L712"/>
          <cell r="M712">
            <v>45930</v>
          </cell>
          <cell r="N712">
            <v>0</v>
          </cell>
          <cell r="O712"/>
          <cell r="P712"/>
          <cell r="Q712" t="str">
            <v>84398863 / MRCOCOAS004</v>
          </cell>
        </row>
        <row r="713">
          <cell r="A713" t="str">
            <v>HAPAG</v>
          </cell>
          <cell r="B713" t="str">
            <v>APAPABARCELONA20</v>
          </cell>
          <cell r="C713" t="str">
            <v>NIG</v>
          </cell>
          <cell r="D713" t="str">
            <v>APAPA</v>
          </cell>
          <cell r="E713" t="str">
            <v>BARCELONA</v>
          </cell>
          <cell r="F713">
            <v>20</v>
          </cell>
          <cell r="G713">
            <v>400</v>
          </cell>
          <cell r="H713" t="str">
            <v>not included</v>
          </cell>
          <cell r="I713" t="str">
            <v>EUR</v>
          </cell>
          <cell r="J713">
            <v>208</v>
          </cell>
          <cell r="K713">
            <v>608</v>
          </cell>
          <cell r="L713"/>
          <cell r="M713">
            <v>45930</v>
          </cell>
          <cell r="N713">
            <v>0</v>
          </cell>
          <cell r="O713"/>
          <cell r="P713"/>
          <cell r="Q713" t="str">
            <v>84398863 / MRCOCOAS004</v>
          </cell>
        </row>
        <row r="714">
          <cell r="A714" t="str">
            <v>HAPAG</v>
          </cell>
          <cell r="B714" t="str">
            <v>APAPABARCELONA40</v>
          </cell>
          <cell r="C714" t="str">
            <v>NIG</v>
          </cell>
          <cell r="D714" t="str">
            <v>APAPA</v>
          </cell>
          <cell r="E714" t="str">
            <v>BARCELONA</v>
          </cell>
          <cell r="F714">
            <v>40</v>
          </cell>
          <cell r="G714">
            <v>578</v>
          </cell>
          <cell r="H714" t="str">
            <v>not included</v>
          </cell>
          <cell r="I714" t="str">
            <v>EUR</v>
          </cell>
          <cell r="J714">
            <v>416</v>
          </cell>
          <cell r="K714">
            <v>994</v>
          </cell>
          <cell r="L714"/>
          <cell r="M714">
            <v>45930</v>
          </cell>
          <cell r="N714">
            <v>0</v>
          </cell>
          <cell r="O714"/>
          <cell r="P714"/>
          <cell r="Q714" t="str">
            <v>84398863 / MRCOCOAS004</v>
          </cell>
        </row>
        <row r="715">
          <cell r="A715" t="str">
            <v>HAPAG</v>
          </cell>
          <cell r="B715" t="str">
            <v>APAPAVALENCIA20</v>
          </cell>
          <cell r="C715" t="str">
            <v>NIG</v>
          </cell>
          <cell r="D715" t="str">
            <v>APAPA</v>
          </cell>
          <cell r="E715" t="str">
            <v>VALENCIA</v>
          </cell>
          <cell r="F715">
            <v>20</v>
          </cell>
          <cell r="G715">
            <v>400</v>
          </cell>
          <cell r="H715" t="str">
            <v>not included</v>
          </cell>
          <cell r="I715" t="str">
            <v>EUR</v>
          </cell>
          <cell r="J715">
            <v>208</v>
          </cell>
          <cell r="K715">
            <v>608</v>
          </cell>
          <cell r="L715"/>
          <cell r="M715">
            <v>45930</v>
          </cell>
          <cell r="N715">
            <v>0</v>
          </cell>
          <cell r="O715"/>
          <cell r="P715"/>
          <cell r="Q715" t="str">
            <v>84398863 / MRCOCOAS004</v>
          </cell>
        </row>
        <row r="716">
          <cell r="A716" t="str">
            <v>HAPAG</v>
          </cell>
          <cell r="B716" t="str">
            <v>APAPAVALENCIA40</v>
          </cell>
          <cell r="C716" t="str">
            <v>NIG</v>
          </cell>
          <cell r="D716" t="str">
            <v>APAPA</v>
          </cell>
          <cell r="E716" t="str">
            <v>VALENCIA</v>
          </cell>
          <cell r="F716">
            <v>40</v>
          </cell>
          <cell r="G716">
            <v>800</v>
          </cell>
          <cell r="H716" t="str">
            <v>not included</v>
          </cell>
          <cell r="I716" t="str">
            <v>EUR</v>
          </cell>
          <cell r="J716">
            <v>416</v>
          </cell>
          <cell r="K716">
            <v>1216</v>
          </cell>
          <cell r="L716"/>
          <cell r="M716">
            <v>45930</v>
          </cell>
          <cell r="N716">
            <v>0</v>
          </cell>
          <cell r="O716"/>
          <cell r="P716"/>
          <cell r="Q716" t="str">
            <v>84398863 / MRCOCOAS004</v>
          </cell>
        </row>
        <row r="717">
          <cell r="A717" t="str">
            <v>HAPAG</v>
          </cell>
          <cell r="B717" t="str">
            <v>APAPAGENOA20</v>
          </cell>
          <cell r="C717" t="str">
            <v>NIG</v>
          </cell>
          <cell r="D717" t="str">
            <v>APAPA</v>
          </cell>
          <cell r="E717" t="str">
            <v>GENOA</v>
          </cell>
          <cell r="F717">
            <v>20</v>
          </cell>
          <cell r="G717">
            <v>450</v>
          </cell>
          <cell r="H717" t="str">
            <v>not included</v>
          </cell>
          <cell r="I717" t="str">
            <v>EUR</v>
          </cell>
          <cell r="J717">
            <v>208</v>
          </cell>
          <cell r="K717">
            <v>658</v>
          </cell>
          <cell r="L717"/>
          <cell r="M717">
            <v>45930</v>
          </cell>
          <cell r="N717">
            <v>0</v>
          </cell>
          <cell r="O717"/>
          <cell r="P717"/>
          <cell r="Q717" t="str">
            <v>84398863 / MRCOCOAS004</v>
          </cell>
        </row>
        <row r="718">
          <cell r="A718" t="str">
            <v>HAPAG</v>
          </cell>
          <cell r="B718" t="str">
            <v>APAPAGENOA40</v>
          </cell>
          <cell r="C718" t="str">
            <v>NIG</v>
          </cell>
          <cell r="D718" t="str">
            <v>APAPA</v>
          </cell>
          <cell r="E718" t="str">
            <v>GENOA</v>
          </cell>
          <cell r="F718">
            <v>40</v>
          </cell>
          <cell r="G718">
            <v>350</v>
          </cell>
          <cell r="H718" t="str">
            <v>not included</v>
          </cell>
          <cell r="I718" t="str">
            <v>EUR</v>
          </cell>
          <cell r="J718">
            <v>416</v>
          </cell>
          <cell r="K718">
            <v>766</v>
          </cell>
          <cell r="L718"/>
          <cell r="M718">
            <v>45930</v>
          </cell>
          <cell r="N718">
            <v>0</v>
          </cell>
          <cell r="O718"/>
          <cell r="P718"/>
          <cell r="Q718" t="str">
            <v>84398863 / MRCOCOAS004</v>
          </cell>
        </row>
        <row r="719">
          <cell r="A719" t="str">
            <v>HAPAG</v>
          </cell>
          <cell r="B719" t="str">
            <v>APAPAISTANBUL20</v>
          </cell>
          <cell r="C719" t="str">
            <v>NIG</v>
          </cell>
          <cell r="D719" t="str">
            <v>APAPA</v>
          </cell>
          <cell r="E719" t="str">
            <v>ISTANBUL</v>
          </cell>
          <cell r="F719">
            <v>20</v>
          </cell>
          <cell r="G719">
            <v>475</v>
          </cell>
          <cell r="H719" t="str">
            <v>not included</v>
          </cell>
          <cell r="I719" t="str">
            <v>USD</v>
          </cell>
          <cell r="J719">
            <v>205</v>
          </cell>
          <cell r="K719">
            <v>680</v>
          </cell>
          <cell r="L719"/>
          <cell r="M719">
            <v>45930</v>
          </cell>
          <cell r="N719">
            <v>0</v>
          </cell>
          <cell r="O719"/>
          <cell r="P719"/>
          <cell r="Q719" t="str">
            <v>84398863 / MRCOCOAS004</v>
          </cell>
        </row>
        <row r="720">
          <cell r="A720" t="str">
            <v>HAPAG</v>
          </cell>
          <cell r="B720" t="str">
            <v>APAPAISTANBUL40</v>
          </cell>
          <cell r="C720" t="str">
            <v>NIG</v>
          </cell>
          <cell r="D720" t="str">
            <v>APAPA</v>
          </cell>
          <cell r="E720" t="str">
            <v>ISTANBUL</v>
          </cell>
          <cell r="F720">
            <v>40</v>
          </cell>
          <cell r="G720">
            <v>425</v>
          </cell>
          <cell r="H720" t="str">
            <v>not included</v>
          </cell>
          <cell r="I720" t="str">
            <v>USD</v>
          </cell>
          <cell r="J720">
            <v>410</v>
          </cell>
          <cell r="K720">
            <v>835</v>
          </cell>
          <cell r="L720"/>
          <cell r="M720">
            <v>45930</v>
          </cell>
          <cell r="N720">
            <v>0</v>
          </cell>
          <cell r="O720"/>
          <cell r="P720"/>
          <cell r="Q720" t="str">
            <v>84398863 / MRCOCOAS004</v>
          </cell>
        </row>
        <row r="721">
          <cell r="A721" t="str">
            <v>HAPAG</v>
          </cell>
          <cell r="B721" t="str">
            <v>APAPAMONTREAL20</v>
          </cell>
          <cell r="C721" t="str">
            <v>NIG</v>
          </cell>
          <cell r="D721" t="str">
            <v>APAPA</v>
          </cell>
          <cell r="E721" t="str">
            <v>MONTREAL</v>
          </cell>
          <cell r="F721">
            <v>20</v>
          </cell>
          <cell r="G721">
            <v>1827</v>
          </cell>
          <cell r="H721" t="str">
            <v>not included</v>
          </cell>
          <cell r="I721" t="str">
            <v>USD</v>
          </cell>
          <cell r="J721">
            <v>621</v>
          </cell>
          <cell r="K721">
            <v>2448</v>
          </cell>
          <cell r="L721"/>
          <cell r="M721">
            <v>45930</v>
          </cell>
          <cell r="N721">
            <v>0</v>
          </cell>
          <cell r="O721"/>
          <cell r="P721"/>
          <cell r="Q721" t="str">
            <v>84398863 / MRCOCOAS004</v>
          </cell>
        </row>
        <row r="722">
          <cell r="A722" t="str">
            <v>HAPAG</v>
          </cell>
          <cell r="B722" t="str">
            <v>APAPAMONTREAL40</v>
          </cell>
          <cell r="C722" t="str">
            <v>NIG</v>
          </cell>
          <cell r="D722" t="str">
            <v>APAPA</v>
          </cell>
          <cell r="E722" t="str">
            <v>MONTREAL</v>
          </cell>
          <cell r="F722">
            <v>40</v>
          </cell>
          <cell r="G722">
            <v>1654</v>
          </cell>
          <cell r="H722" t="str">
            <v>not included</v>
          </cell>
          <cell r="I722" t="str">
            <v>USD</v>
          </cell>
          <cell r="J722">
            <v>1242</v>
          </cell>
          <cell r="K722">
            <v>2896</v>
          </cell>
          <cell r="L722"/>
          <cell r="M722">
            <v>45930</v>
          </cell>
          <cell r="N722">
            <v>0</v>
          </cell>
          <cell r="O722"/>
          <cell r="P722"/>
          <cell r="Q722" t="str">
            <v>84398863 / MRCOCOAS004</v>
          </cell>
        </row>
        <row r="723">
          <cell r="A723" t="str">
            <v>HAPAG</v>
          </cell>
          <cell r="B723" t="str">
            <v>TIN CANANTWERP20</v>
          </cell>
          <cell r="C723" t="str">
            <v>NIG</v>
          </cell>
          <cell r="D723" t="str">
            <v>TIN CAN</v>
          </cell>
          <cell r="E723" t="str">
            <v>ANTWERP</v>
          </cell>
          <cell r="F723">
            <v>20</v>
          </cell>
          <cell r="G723">
            <v>200</v>
          </cell>
          <cell r="H723" t="str">
            <v>not included</v>
          </cell>
          <cell r="I723" t="str">
            <v>EUR</v>
          </cell>
          <cell r="J723">
            <v>208</v>
          </cell>
          <cell r="K723">
            <v>408</v>
          </cell>
          <cell r="L723"/>
          <cell r="M723">
            <v>45930</v>
          </cell>
          <cell r="N723">
            <v>0</v>
          </cell>
          <cell r="O723"/>
          <cell r="P723"/>
          <cell r="Q723" t="str">
            <v>84398863 / MRCOCOAS004</v>
          </cell>
        </row>
        <row r="724">
          <cell r="A724" t="str">
            <v>HAPAG</v>
          </cell>
          <cell r="B724" t="str">
            <v>TIN CANANTWERP40</v>
          </cell>
          <cell r="C724" t="str">
            <v>NIG</v>
          </cell>
          <cell r="D724" t="str">
            <v>TIN CAN</v>
          </cell>
          <cell r="E724" t="str">
            <v>ANTWERP</v>
          </cell>
          <cell r="F724">
            <v>40</v>
          </cell>
          <cell r="G724">
            <v>200</v>
          </cell>
          <cell r="H724" t="str">
            <v>not included</v>
          </cell>
          <cell r="I724" t="str">
            <v>EUR</v>
          </cell>
          <cell r="J724">
            <v>416</v>
          </cell>
          <cell r="K724">
            <v>616</v>
          </cell>
          <cell r="L724"/>
          <cell r="M724">
            <v>45930</v>
          </cell>
          <cell r="N724">
            <v>0</v>
          </cell>
          <cell r="O724"/>
          <cell r="P724"/>
          <cell r="Q724" t="str">
            <v>84398863 / MRCOCOAS004</v>
          </cell>
        </row>
        <row r="725">
          <cell r="A725" t="str">
            <v>HAPAG</v>
          </cell>
          <cell r="B725" t="str">
            <v>TIN CANAMSTERDAM20</v>
          </cell>
          <cell r="C725" t="str">
            <v>NIG</v>
          </cell>
          <cell r="D725" t="str">
            <v>TIN CAN</v>
          </cell>
          <cell r="E725" t="str">
            <v>AMSTERDAM</v>
          </cell>
          <cell r="F725">
            <v>20</v>
          </cell>
          <cell r="G725">
            <v>375</v>
          </cell>
          <cell r="H725" t="str">
            <v>not included</v>
          </cell>
          <cell r="I725" t="str">
            <v>EUR</v>
          </cell>
          <cell r="J725">
            <v>208</v>
          </cell>
          <cell r="K725">
            <v>583</v>
          </cell>
          <cell r="L725"/>
          <cell r="M725">
            <v>45930</v>
          </cell>
          <cell r="N725">
            <v>0</v>
          </cell>
          <cell r="O725"/>
          <cell r="P725"/>
          <cell r="Q725" t="str">
            <v>84398863 / MRCOCOAS004</v>
          </cell>
        </row>
        <row r="726">
          <cell r="A726" t="str">
            <v>HAPAG</v>
          </cell>
          <cell r="B726" t="str">
            <v>TIN CANAMSTERDAM40</v>
          </cell>
          <cell r="C726" t="str">
            <v>NIG</v>
          </cell>
          <cell r="D726" t="str">
            <v>TIN CAN</v>
          </cell>
          <cell r="E726" t="str">
            <v>AMSTERDAM</v>
          </cell>
          <cell r="F726">
            <v>40</v>
          </cell>
          <cell r="G726">
            <v>360</v>
          </cell>
          <cell r="H726" t="str">
            <v>not included</v>
          </cell>
          <cell r="I726" t="str">
            <v>EUR</v>
          </cell>
          <cell r="J726">
            <v>416</v>
          </cell>
          <cell r="K726">
            <v>776</v>
          </cell>
          <cell r="L726"/>
          <cell r="M726">
            <v>45930</v>
          </cell>
          <cell r="N726">
            <v>0</v>
          </cell>
          <cell r="O726"/>
          <cell r="P726"/>
          <cell r="Q726" t="str">
            <v>84398863 / MRCOCOAS004</v>
          </cell>
        </row>
        <row r="727">
          <cell r="A727" t="str">
            <v>HAPAG</v>
          </cell>
          <cell r="B727" t="str">
            <v>TIN CANROTTERDAM20</v>
          </cell>
          <cell r="C727" t="str">
            <v>NIG</v>
          </cell>
          <cell r="D727" t="str">
            <v>TIN CAN</v>
          </cell>
          <cell r="E727" t="str">
            <v>ROTTERDAM</v>
          </cell>
          <cell r="F727">
            <v>20</v>
          </cell>
          <cell r="G727">
            <v>300</v>
          </cell>
          <cell r="H727" t="str">
            <v>not included</v>
          </cell>
          <cell r="I727" t="str">
            <v>EUR</v>
          </cell>
          <cell r="J727">
            <v>208</v>
          </cell>
          <cell r="K727">
            <v>508</v>
          </cell>
          <cell r="L727"/>
          <cell r="M727">
            <v>45930</v>
          </cell>
          <cell r="N727">
            <v>0</v>
          </cell>
          <cell r="O727"/>
          <cell r="P727"/>
          <cell r="Q727" t="str">
            <v>84398863 / MRCOCOAS004</v>
          </cell>
        </row>
        <row r="728">
          <cell r="A728" t="str">
            <v>HAPAG</v>
          </cell>
          <cell r="B728" t="str">
            <v>TIN CANROTTERDAM40</v>
          </cell>
          <cell r="C728" t="str">
            <v>NIG</v>
          </cell>
          <cell r="D728" t="str">
            <v>TIN CAN</v>
          </cell>
          <cell r="E728" t="str">
            <v>ROTTERDAM</v>
          </cell>
          <cell r="F728">
            <v>40</v>
          </cell>
          <cell r="G728">
            <v>275</v>
          </cell>
          <cell r="H728" t="str">
            <v>not included</v>
          </cell>
          <cell r="I728" t="str">
            <v>EUR</v>
          </cell>
          <cell r="J728">
            <v>416</v>
          </cell>
          <cell r="K728">
            <v>691</v>
          </cell>
          <cell r="L728"/>
          <cell r="M728">
            <v>45930</v>
          </cell>
          <cell r="N728">
            <v>0</v>
          </cell>
          <cell r="O728"/>
          <cell r="P728"/>
          <cell r="Q728" t="str">
            <v>84398863 / MRCOCOAS004</v>
          </cell>
        </row>
        <row r="729">
          <cell r="A729" t="str">
            <v>HAPAG</v>
          </cell>
          <cell r="B729" t="str">
            <v>TIN CANHAMBURG20</v>
          </cell>
          <cell r="C729" t="str">
            <v>NIG</v>
          </cell>
          <cell r="D729" t="str">
            <v>TIN CAN</v>
          </cell>
          <cell r="E729" t="str">
            <v>HAMBURG</v>
          </cell>
          <cell r="F729">
            <v>20</v>
          </cell>
          <cell r="G729">
            <v>250</v>
          </cell>
          <cell r="H729" t="str">
            <v>not included</v>
          </cell>
          <cell r="I729" t="str">
            <v>EUR</v>
          </cell>
          <cell r="J729">
            <v>208</v>
          </cell>
          <cell r="K729">
            <v>458</v>
          </cell>
          <cell r="L729"/>
          <cell r="M729">
            <v>45930</v>
          </cell>
          <cell r="N729">
            <v>0</v>
          </cell>
          <cell r="O729"/>
          <cell r="P729"/>
          <cell r="Q729" t="str">
            <v>84398863 / MRCOCOAS004</v>
          </cell>
        </row>
        <row r="730">
          <cell r="A730" t="str">
            <v>HAPAG</v>
          </cell>
          <cell r="B730" t="str">
            <v>TIN CANHAMBURG40</v>
          </cell>
          <cell r="C730" t="str">
            <v>NIG</v>
          </cell>
          <cell r="D730" t="str">
            <v>TIN CAN</v>
          </cell>
          <cell r="E730" t="str">
            <v>HAMBURG</v>
          </cell>
          <cell r="F730">
            <v>40</v>
          </cell>
          <cell r="G730">
            <v>175</v>
          </cell>
          <cell r="H730" t="str">
            <v>not included</v>
          </cell>
          <cell r="I730" t="str">
            <v>EUR</v>
          </cell>
          <cell r="J730">
            <v>416</v>
          </cell>
          <cell r="K730">
            <v>591</v>
          </cell>
          <cell r="L730"/>
          <cell r="M730">
            <v>45930</v>
          </cell>
          <cell r="N730">
            <v>0</v>
          </cell>
          <cell r="O730"/>
          <cell r="P730"/>
          <cell r="Q730" t="str">
            <v>84398863 / MRCOCOAS004</v>
          </cell>
        </row>
        <row r="731">
          <cell r="A731" t="str">
            <v>HAPAG</v>
          </cell>
          <cell r="B731" t="str">
            <v>TIN CANBARCELONA20</v>
          </cell>
          <cell r="C731" t="str">
            <v>NIG</v>
          </cell>
          <cell r="D731" t="str">
            <v>TIN CAN</v>
          </cell>
          <cell r="E731" t="str">
            <v>BARCELONA</v>
          </cell>
          <cell r="F731">
            <v>20</v>
          </cell>
          <cell r="G731">
            <v>400</v>
          </cell>
          <cell r="H731" t="str">
            <v>not included</v>
          </cell>
          <cell r="I731" t="str">
            <v>EUR</v>
          </cell>
          <cell r="J731">
            <v>208</v>
          </cell>
          <cell r="K731">
            <v>608</v>
          </cell>
          <cell r="L731"/>
          <cell r="M731">
            <v>45930</v>
          </cell>
          <cell r="N731">
            <v>0</v>
          </cell>
          <cell r="O731"/>
          <cell r="P731"/>
          <cell r="Q731" t="str">
            <v>84398863 / MRCOCOAS004</v>
          </cell>
        </row>
        <row r="732">
          <cell r="A732" t="str">
            <v>HAPAG</v>
          </cell>
          <cell r="B732" t="str">
            <v>TIN CANBARCELONA40</v>
          </cell>
          <cell r="C732" t="str">
            <v>NIG</v>
          </cell>
          <cell r="D732" t="str">
            <v>TIN CAN</v>
          </cell>
          <cell r="E732" t="str">
            <v>BARCELONA</v>
          </cell>
          <cell r="F732">
            <v>40</v>
          </cell>
          <cell r="G732">
            <v>600</v>
          </cell>
          <cell r="H732" t="str">
            <v>not included</v>
          </cell>
          <cell r="I732" t="str">
            <v>EUR</v>
          </cell>
          <cell r="J732">
            <v>416</v>
          </cell>
          <cell r="K732">
            <v>1016</v>
          </cell>
          <cell r="L732"/>
          <cell r="M732">
            <v>45930</v>
          </cell>
          <cell r="N732">
            <v>0</v>
          </cell>
          <cell r="O732"/>
          <cell r="P732"/>
          <cell r="Q732" t="str">
            <v>84398863 / MRCOCOAS004</v>
          </cell>
        </row>
        <row r="733">
          <cell r="A733" t="str">
            <v>HAPAG</v>
          </cell>
          <cell r="B733" t="str">
            <v>TIN CANVALENCIA20</v>
          </cell>
          <cell r="C733" t="str">
            <v>NIG</v>
          </cell>
          <cell r="D733" t="str">
            <v>TIN CAN</v>
          </cell>
          <cell r="E733" t="str">
            <v>VALENCIA</v>
          </cell>
          <cell r="F733">
            <v>20</v>
          </cell>
          <cell r="G733">
            <v>400</v>
          </cell>
          <cell r="H733" t="str">
            <v>not included</v>
          </cell>
          <cell r="I733" t="str">
            <v>EUR</v>
          </cell>
          <cell r="J733">
            <v>208</v>
          </cell>
          <cell r="K733">
            <v>608</v>
          </cell>
          <cell r="L733"/>
          <cell r="M733">
            <v>45930</v>
          </cell>
          <cell r="N733">
            <v>0</v>
          </cell>
          <cell r="O733"/>
          <cell r="P733"/>
          <cell r="Q733" t="str">
            <v>84398863 / MRCOCOAS004</v>
          </cell>
        </row>
        <row r="734">
          <cell r="A734" t="str">
            <v>HAPAG</v>
          </cell>
          <cell r="B734" t="str">
            <v>TIN CANVALENCIA40</v>
          </cell>
          <cell r="C734" t="str">
            <v>NIG</v>
          </cell>
          <cell r="D734" t="str">
            <v>TIN CAN</v>
          </cell>
          <cell r="E734" t="str">
            <v>VALENCIA</v>
          </cell>
          <cell r="F734">
            <v>40</v>
          </cell>
          <cell r="G734">
            <v>400</v>
          </cell>
          <cell r="H734" t="str">
            <v>not included</v>
          </cell>
          <cell r="I734" t="str">
            <v>EUR</v>
          </cell>
          <cell r="J734">
            <v>416</v>
          </cell>
          <cell r="K734">
            <v>816</v>
          </cell>
          <cell r="L734"/>
          <cell r="M734">
            <v>45930</v>
          </cell>
          <cell r="N734">
            <v>0</v>
          </cell>
          <cell r="O734"/>
          <cell r="P734"/>
          <cell r="Q734" t="str">
            <v>84398863 / MRCOCOAS004</v>
          </cell>
        </row>
        <row r="735">
          <cell r="A735" t="str">
            <v>HAPAG</v>
          </cell>
          <cell r="B735" t="str">
            <v>TIN CANGENOA20</v>
          </cell>
          <cell r="C735" t="str">
            <v>NIG</v>
          </cell>
          <cell r="D735" t="str">
            <v>TIN CAN</v>
          </cell>
          <cell r="E735" t="str">
            <v>GENOA</v>
          </cell>
          <cell r="F735">
            <v>20</v>
          </cell>
          <cell r="G735">
            <v>400</v>
          </cell>
          <cell r="H735" t="str">
            <v>not included</v>
          </cell>
          <cell r="I735" t="str">
            <v>EUR</v>
          </cell>
          <cell r="J735">
            <v>208</v>
          </cell>
          <cell r="K735">
            <v>608</v>
          </cell>
          <cell r="L735"/>
          <cell r="M735">
            <v>45930</v>
          </cell>
          <cell r="N735">
            <v>0</v>
          </cell>
          <cell r="O735"/>
          <cell r="P735"/>
          <cell r="Q735" t="str">
            <v>84398863 / MRCOCOAS004</v>
          </cell>
        </row>
        <row r="736">
          <cell r="A736" t="str">
            <v>HAPAG</v>
          </cell>
          <cell r="B736" t="str">
            <v>TIN CANGENOA40</v>
          </cell>
          <cell r="C736" t="str">
            <v>NIG</v>
          </cell>
          <cell r="D736" t="str">
            <v>TIN CAN</v>
          </cell>
          <cell r="E736" t="str">
            <v>GENOA</v>
          </cell>
          <cell r="F736">
            <v>40</v>
          </cell>
          <cell r="G736">
            <v>350</v>
          </cell>
          <cell r="H736" t="str">
            <v>not included</v>
          </cell>
          <cell r="I736" t="str">
            <v>EUR</v>
          </cell>
          <cell r="J736">
            <v>416</v>
          </cell>
          <cell r="K736">
            <v>766</v>
          </cell>
          <cell r="L736"/>
          <cell r="M736">
            <v>45930</v>
          </cell>
          <cell r="N736">
            <v>0</v>
          </cell>
          <cell r="O736"/>
          <cell r="P736"/>
          <cell r="Q736" t="str">
            <v>84398863 / MRCOCOAS004</v>
          </cell>
        </row>
        <row r="737">
          <cell r="A737" t="str">
            <v>HAPAG</v>
          </cell>
          <cell r="B737" t="str">
            <v>TIN CANISTANBUL20</v>
          </cell>
          <cell r="C737" t="str">
            <v>NIG</v>
          </cell>
          <cell r="D737" t="str">
            <v>TIN CAN</v>
          </cell>
          <cell r="E737" t="str">
            <v>ISTANBUL</v>
          </cell>
          <cell r="F737">
            <v>20</v>
          </cell>
          <cell r="G737">
            <v>475</v>
          </cell>
          <cell r="H737" t="str">
            <v>not included</v>
          </cell>
          <cell r="I737" t="str">
            <v>USD</v>
          </cell>
          <cell r="J737">
            <v>205</v>
          </cell>
          <cell r="K737">
            <v>680</v>
          </cell>
          <cell r="L737"/>
          <cell r="M737">
            <v>45930</v>
          </cell>
          <cell r="N737">
            <v>0</v>
          </cell>
          <cell r="O737"/>
          <cell r="P737"/>
          <cell r="Q737" t="str">
            <v>84398863 / MRCOCOAS004</v>
          </cell>
        </row>
        <row r="738">
          <cell r="A738" t="str">
            <v>HAPAG</v>
          </cell>
          <cell r="B738" t="str">
            <v>TIN CANISTANBUL40</v>
          </cell>
          <cell r="C738" t="str">
            <v>NIG</v>
          </cell>
          <cell r="D738" t="str">
            <v>TIN CAN</v>
          </cell>
          <cell r="E738" t="str">
            <v>ISTANBUL</v>
          </cell>
          <cell r="F738">
            <v>40</v>
          </cell>
          <cell r="G738">
            <v>500</v>
          </cell>
          <cell r="H738" t="str">
            <v>not included</v>
          </cell>
          <cell r="I738" t="str">
            <v>USD</v>
          </cell>
          <cell r="J738">
            <v>410</v>
          </cell>
          <cell r="K738">
            <v>910</v>
          </cell>
          <cell r="L738"/>
          <cell r="M738">
            <v>45930</v>
          </cell>
          <cell r="N738">
            <v>0</v>
          </cell>
          <cell r="O738"/>
          <cell r="P738"/>
          <cell r="Q738" t="str">
            <v>84398863 / MRCOCOAS004</v>
          </cell>
        </row>
        <row r="739">
          <cell r="A739" t="str">
            <v>HAPAG</v>
          </cell>
          <cell r="B739" t="str">
            <v>TIN CANMONTREAL20</v>
          </cell>
          <cell r="C739" t="str">
            <v>NIG</v>
          </cell>
          <cell r="D739" t="str">
            <v>TIN CAN</v>
          </cell>
          <cell r="E739" t="str">
            <v>MONTREAL</v>
          </cell>
          <cell r="F739">
            <v>20</v>
          </cell>
          <cell r="G739">
            <v>1827</v>
          </cell>
          <cell r="H739" t="str">
            <v>not included</v>
          </cell>
          <cell r="I739" t="str">
            <v>USD</v>
          </cell>
          <cell r="J739">
            <v>621</v>
          </cell>
          <cell r="K739">
            <v>2448</v>
          </cell>
          <cell r="L739"/>
          <cell r="M739">
            <v>45930</v>
          </cell>
          <cell r="N739">
            <v>0</v>
          </cell>
          <cell r="O739"/>
          <cell r="P739"/>
          <cell r="Q739" t="str">
            <v>84398863 / MRCOCOAS004</v>
          </cell>
        </row>
        <row r="740">
          <cell r="A740" t="str">
            <v>HAPAG</v>
          </cell>
          <cell r="B740" t="str">
            <v>TIN CANMONTREAL40</v>
          </cell>
          <cell r="C740" t="str">
            <v>NIG</v>
          </cell>
          <cell r="D740" t="str">
            <v>TIN CAN</v>
          </cell>
          <cell r="E740" t="str">
            <v>MONTREAL</v>
          </cell>
          <cell r="F740">
            <v>40</v>
          </cell>
          <cell r="G740">
            <v>1264</v>
          </cell>
          <cell r="H740" t="str">
            <v>not included</v>
          </cell>
          <cell r="I740" t="str">
            <v>USD</v>
          </cell>
          <cell r="J740">
            <v>1242</v>
          </cell>
          <cell r="K740">
            <v>2506</v>
          </cell>
          <cell r="L740"/>
          <cell r="M740">
            <v>45930</v>
          </cell>
          <cell r="N740">
            <v>0</v>
          </cell>
          <cell r="O740"/>
          <cell r="P740"/>
          <cell r="Q740" t="str">
            <v>84398863 / MRCOCOAS004</v>
          </cell>
        </row>
        <row r="741">
          <cell r="A741" t="str">
            <v>HAPAG</v>
          </cell>
          <cell r="B741" t="str">
            <v>FREETOWNANTWERP20</v>
          </cell>
          <cell r="C741" t="str">
            <v>SLE</v>
          </cell>
          <cell r="D741" t="str">
            <v>FREETOWN</v>
          </cell>
          <cell r="E741" t="str">
            <v>ANTWERP</v>
          </cell>
          <cell r="F741">
            <v>20</v>
          </cell>
          <cell r="G741">
            <v>421</v>
          </cell>
          <cell r="H741" t="str">
            <v>not included</v>
          </cell>
          <cell r="I741" t="str">
            <v>EUR</v>
          </cell>
          <cell r="J741">
            <v>208</v>
          </cell>
          <cell r="K741">
            <v>629</v>
          </cell>
          <cell r="L741"/>
          <cell r="M741">
            <v>45930</v>
          </cell>
          <cell r="N741">
            <v>0</v>
          </cell>
          <cell r="O741"/>
          <cell r="P741"/>
          <cell r="Q741" t="str">
            <v>84398863 / MRCOCOAS004</v>
          </cell>
        </row>
        <row r="742">
          <cell r="A742" t="str">
            <v>HAPAG</v>
          </cell>
          <cell r="B742" t="str">
            <v>FREETOWNANTWERP40</v>
          </cell>
          <cell r="C742" t="str">
            <v>SLE</v>
          </cell>
          <cell r="D742" t="str">
            <v>FREETOWN</v>
          </cell>
          <cell r="E742" t="str">
            <v>ANTWERP</v>
          </cell>
          <cell r="F742">
            <v>40</v>
          </cell>
          <cell r="G742">
            <v>600</v>
          </cell>
          <cell r="H742" t="str">
            <v>not included</v>
          </cell>
          <cell r="I742" t="str">
            <v>EUR</v>
          </cell>
          <cell r="J742">
            <v>416</v>
          </cell>
          <cell r="K742">
            <v>1016</v>
          </cell>
          <cell r="L742"/>
          <cell r="M742">
            <v>45930</v>
          </cell>
          <cell r="N742">
            <v>0</v>
          </cell>
          <cell r="O742"/>
          <cell r="P742"/>
          <cell r="Q742" t="str">
            <v>84398863 / MRCOCOAS004</v>
          </cell>
        </row>
        <row r="743">
          <cell r="A743" t="str">
            <v>HAPAG</v>
          </cell>
          <cell r="B743" t="str">
            <v>FREETOWNAMSTERDAM20</v>
          </cell>
          <cell r="C743" t="str">
            <v>SLE</v>
          </cell>
          <cell r="D743" t="str">
            <v>FREETOWN</v>
          </cell>
          <cell r="E743" t="str">
            <v>AMSTERDAM</v>
          </cell>
          <cell r="F743">
            <v>20</v>
          </cell>
          <cell r="G743">
            <v>616</v>
          </cell>
          <cell r="H743" t="str">
            <v>not included</v>
          </cell>
          <cell r="I743" t="str">
            <v>EUR</v>
          </cell>
          <cell r="J743">
            <v>208</v>
          </cell>
          <cell r="K743">
            <v>824</v>
          </cell>
          <cell r="L743"/>
          <cell r="M743">
            <v>45930</v>
          </cell>
          <cell r="N743">
            <v>0</v>
          </cell>
          <cell r="O743"/>
          <cell r="P743"/>
          <cell r="Q743" t="str">
            <v>84398863 / MRCOCOAS004</v>
          </cell>
        </row>
        <row r="744">
          <cell r="A744" t="str">
            <v>HAPAG</v>
          </cell>
          <cell r="B744" t="str">
            <v>FREETOWNAMSTERDAM40</v>
          </cell>
          <cell r="C744" t="str">
            <v>SLE</v>
          </cell>
          <cell r="D744" t="str">
            <v>FREETOWN</v>
          </cell>
          <cell r="E744" t="str">
            <v>AMSTERDAM</v>
          </cell>
          <cell r="F744">
            <v>40</v>
          </cell>
          <cell r="G744">
            <v>700</v>
          </cell>
          <cell r="H744" t="str">
            <v>not included</v>
          </cell>
          <cell r="I744" t="str">
            <v>EUR</v>
          </cell>
          <cell r="J744">
            <v>416</v>
          </cell>
          <cell r="K744">
            <v>1116</v>
          </cell>
          <cell r="L744"/>
          <cell r="M744">
            <v>45930</v>
          </cell>
          <cell r="N744">
            <v>0</v>
          </cell>
          <cell r="O744"/>
          <cell r="P744"/>
          <cell r="Q744" t="str">
            <v>84398863 / MRCOCOAS004</v>
          </cell>
        </row>
        <row r="745">
          <cell r="A745" t="str">
            <v>HAPAG</v>
          </cell>
          <cell r="B745" t="str">
            <v>FREETOWNROTTERDAM20</v>
          </cell>
          <cell r="C745" t="str">
            <v>SLE</v>
          </cell>
          <cell r="D745" t="str">
            <v>FREETOWN</v>
          </cell>
          <cell r="E745" t="str">
            <v>ROTTERDAM</v>
          </cell>
          <cell r="F745">
            <v>20</v>
          </cell>
          <cell r="G745">
            <v>421</v>
          </cell>
          <cell r="H745" t="str">
            <v>not included</v>
          </cell>
          <cell r="I745" t="str">
            <v>EUR</v>
          </cell>
          <cell r="J745">
            <v>208</v>
          </cell>
          <cell r="K745">
            <v>629</v>
          </cell>
          <cell r="L745"/>
          <cell r="M745">
            <v>45930</v>
          </cell>
          <cell r="N745">
            <v>0</v>
          </cell>
          <cell r="O745"/>
          <cell r="P745"/>
          <cell r="Q745" t="str">
            <v>84398863 / MRCOCOAS004</v>
          </cell>
        </row>
        <row r="746">
          <cell r="A746" t="str">
            <v>HAPAG</v>
          </cell>
          <cell r="B746" t="str">
            <v>FREETOWNROTTERDAM40</v>
          </cell>
          <cell r="C746" t="str">
            <v>SLE</v>
          </cell>
          <cell r="D746" t="str">
            <v>FREETOWN</v>
          </cell>
          <cell r="E746" t="str">
            <v>ROTTERDAM</v>
          </cell>
          <cell r="F746">
            <v>40</v>
          </cell>
          <cell r="G746">
            <v>600</v>
          </cell>
          <cell r="H746" t="str">
            <v>not included</v>
          </cell>
          <cell r="I746" t="str">
            <v>EUR</v>
          </cell>
          <cell r="J746">
            <v>416</v>
          </cell>
          <cell r="K746">
            <v>1016</v>
          </cell>
          <cell r="L746"/>
          <cell r="M746">
            <v>45930</v>
          </cell>
          <cell r="N746">
            <v>0</v>
          </cell>
          <cell r="O746"/>
          <cell r="P746"/>
          <cell r="Q746" t="str">
            <v>84398863 / MRCOCOAS004</v>
          </cell>
        </row>
        <row r="747">
          <cell r="A747" t="str">
            <v>HAPAG</v>
          </cell>
          <cell r="B747" t="str">
            <v>FREETOWNHAMBURG20</v>
          </cell>
          <cell r="C747" t="str">
            <v>SLE</v>
          </cell>
          <cell r="D747" t="str">
            <v>FREETOWN</v>
          </cell>
          <cell r="E747" t="str">
            <v>HAMBURG</v>
          </cell>
          <cell r="F747">
            <v>20</v>
          </cell>
          <cell r="G747">
            <v>521</v>
          </cell>
          <cell r="H747" t="str">
            <v>not included</v>
          </cell>
          <cell r="I747" t="str">
            <v>EUR</v>
          </cell>
          <cell r="J747">
            <v>208</v>
          </cell>
          <cell r="K747">
            <v>729</v>
          </cell>
          <cell r="L747"/>
          <cell r="M747">
            <v>45930</v>
          </cell>
          <cell r="N747">
            <v>0</v>
          </cell>
          <cell r="O747"/>
          <cell r="P747"/>
          <cell r="Q747" t="str">
            <v>84398863 / MRCOCOAS004</v>
          </cell>
        </row>
        <row r="748">
          <cell r="A748" t="str">
            <v>HAPAG</v>
          </cell>
          <cell r="B748" t="str">
            <v>FREETOWNHAMBURG40</v>
          </cell>
          <cell r="C748" t="str">
            <v>SLE</v>
          </cell>
          <cell r="D748" t="str">
            <v>FREETOWN</v>
          </cell>
          <cell r="E748" t="str">
            <v>HAMBURG</v>
          </cell>
          <cell r="F748">
            <v>40</v>
          </cell>
          <cell r="G748">
            <v>580</v>
          </cell>
          <cell r="H748" t="str">
            <v>not included</v>
          </cell>
          <cell r="I748" t="str">
            <v>EUR</v>
          </cell>
          <cell r="J748">
            <v>416</v>
          </cell>
          <cell r="K748">
            <v>996</v>
          </cell>
          <cell r="L748"/>
          <cell r="M748">
            <v>45930</v>
          </cell>
          <cell r="N748">
            <v>0</v>
          </cell>
          <cell r="O748"/>
          <cell r="P748"/>
          <cell r="Q748" t="str">
            <v>84398863 / MRCOCOAS004</v>
          </cell>
        </row>
        <row r="749">
          <cell r="A749" t="str">
            <v>HAPAG</v>
          </cell>
          <cell r="B749" t="str">
            <v>FREETOWNBARCELONA20</v>
          </cell>
          <cell r="C749" t="str">
            <v>SLE</v>
          </cell>
          <cell r="D749" t="str">
            <v>FREETOWN</v>
          </cell>
          <cell r="E749" t="str">
            <v>BARCELONA</v>
          </cell>
          <cell r="F749">
            <v>20</v>
          </cell>
          <cell r="G749">
            <v>618</v>
          </cell>
          <cell r="H749" t="str">
            <v>not included</v>
          </cell>
          <cell r="I749" t="str">
            <v>EUR</v>
          </cell>
          <cell r="J749">
            <v>208</v>
          </cell>
          <cell r="K749">
            <v>826</v>
          </cell>
          <cell r="L749"/>
          <cell r="M749">
            <v>45930</v>
          </cell>
          <cell r="N749">
            <v>0</v>
          </cell>
          <cell r="O749"/>
          <cell r="P749"/>
          <cell r="Q749" t="str">
            <v>84398863 / MRCOCOAS004</v>
          </cell>
        </row>
        <row r="750">
          <cell r="A750" t="str">
            <v>HAPAG</v>
          </cell>
          <cell r="B750" t="str">
            <v>FREETOWNBARCELONA40</v>
          </cell>
          <cell r="C750" t="str">
            <v>SLE</v>
          </cell>
          <cell r="D750" t="str">
            <v>FREETOWN</v>
          </cell>
          <cell r="E750" t="str">
            <v>BARCELONA</v>
          </cell>
          <cell r="F750">
            <v>40</v>
          </cell>
          <cell r="G750">
            <v>700</v>
          </cell>
          <cell r="H750" t="str">
            <v>not included</v>
          </cell>
          <cell r="I750" t="str">
            <v>EUR</v>
          </cell>
          <cell r="J750">
            <v>416</v>
          </cell>
          <cell r="K750">
            <v>1116</v>
          </cell>
          <cell r="L750"/>
          <cell r="M750">
            <v>45930</v>
          </cell>
          <cell r="N750">
            <v>0</v>
          </cell>
          <cell r="O750"/>
          <cell r="P750"/>
          <cell r="Q750" t="str">
            <v>84398863 / MRCOCOAS004</v>
          </cell>
        </row>
        <row r="751">
          <cell r="A751" t="str">
            <v>HAPAG</v>
          </cell>
          <cell r="B751" t="str">
            <v>FREETOWNVALENCIA20</v>
          </cell>
          <cell r="C751" t="str">
            <v>SLE</v>
          </cell>
          <cell r="D751" t="str">
            <v>FREETOWN</v>
          </cell>
          <cell r="E751" t="str">
            <v>VALENCIA</v>
          </cell>
          <cell r="F751">
            <v>20</v>
          </cell>
          <cell r="G751">
            <v>800</v>
          </cell>
          <cell r="H751" t="str">
            <v>not included</v>
          </cell>
          <cell r="I751" t="str">
            <v>EUR</v>
          </cell>
          <cell r="J751">
            <v>208</v>
          </cell>
          <cell r="K751">
            <v>1008</v>
          </cell>
          <cell r="L751"/>
          <cell r="M751">
            <v>45930</v>
          </cell>
          <cell r="N751">
            <v>0</v>
          </cell>
          <cell r="O751"/>
          <cell r="P751"/>
          <cell r="Q751" t="str">
            <v>84398863 / MRCOCOAS004</v>
          </cell>
        </row>
        <row r="752">
          <cell r="A752" t="str">
            <v>HAPAG</v>
          </cell>
          <cell r="B752" t="str">
            <v>FREETOWNVALENCIA40</v>
          </cell>
          <cell r="C752" t="str">
            <v>SLE</v>
          </cell>
          <cell r="D752" t="str">
            <v>FREETOWN</v>
          </cell>
          <cell r="E752" t="str">
            <v>VALENCIA</v>
          </cell>
          <cell r="F752">
            <v>40</v>
          </cell>
          <cell r="G752">
            <v>700</v>
          </cell>
          <cell r="H752" t="str">
            <v>not included</v>
          </cell>
          <cell r="I752" t="str">
            <v>EUR</v>
          </cell>
          <cell r="J752">
            <v>416</v>
          </cell>
          <cell r="K752">
            <v>1116</v>
          </cell>
          <cell r="L752"/>
          <cell r="M752">
            <v>45930</v>
          </cell>
          <cell r="N752">
            <v>0</v>
          </cell>
          <cell r="O752"/>
          <cell r="P752"/>
          <cell r="Q752" t="str">
            <v>84398863 / MRCOCOAS004</v>
          </cell>
        </row>
        <row r="753">
          <cell r="A753" t="str">
            <v>HAPAG</v>
          </cell>
          <cell r="B753" t="str">
            <v>FREETOWNGENOA20</v>
          </cell>
          <cell r="C753" t="str">
            <v>SLE</v>
          </cell>
          <cell r="D753" t="str">
            <v>FREETOWN</v>
          </cell>
          <cell r="E753" t="str">
            <v>GENOA</v>
          </cell>
          <cell r="F753">
            <v>20</v>
          </cell>
          <cell r="G753">
            <v>800</v>
          </cell>
          <cell r="H753" t="str">
            <v>not included</v>
          </cell>
          <cell r="I753" t="str">
            <v>EUR</v>
          </cell>
          <cell r="J753">
            <v>208</v>
          </cell>
          <cell r="K753">
            <v>1008</v>
          </cell>
          <cell r="L753"/>
          <cell r="M753">
            <v>45930</v>
          </cell>
          <cell r="N753">
            <v>0</v>
          </cell>
          <cell r="O753"/>
          <cell r="P753"/>
          <cell r="Q753" t="str">
            <v>84398863 / MRCOCOAS004</v>
          </cell>
        </row>
        <row r="754">
          <cell r="A754" t="str">
            <v>HAPAG</v>
          </cell>
          <cell r="B754" t="str">
            <v>FREETOWNGENOA40</v>
          </cell>
          <cell r="C754" t="str">
            <v>SLE</v>
          </cell>
          <cell r="D754" t="str">
            <v>FREETOWN</v>
          </cell>
          <cell r="E754" t="str">
            <v>GENOA</v>
          </cell>
          <cell r="F754">
            <v>40</v>
          </cell>
          <cell r="G754">
            <v>700</v>
          </cell>
          <cell r="H754" t="str">
            <v>not included</v>
          </cell>
          <cell r="I754" t="str">
            <v>EUR</v>
          </cell>
          <cell r="J754">
            <v>416</v>
          </cell>
          <cell r="K754">
            <v>1116</v>
          </cell>
          <cell r="L754"/>
          <cell r="M754">
            <v>45930</v>
          </cell>
          <cell r="N754">
            <v>0</v>
          </cell>
          <cell r="O754"/>
          <cell r="P754"/>
          <cell r="Q754" t="str">
            <v>84398863 / MRCOCOAS004</v>
          </cell>
        </row>
        <row r="755">
          <cell r="A755" t="str">
            <v>HAPAG</v>
          </cell>
          <cell r="B755" t="str">
            <v>FREETOWNISTANBUL20</v>
          </cell>
          <cell r="C755" t="str">
            <v>SLE</v>
          </cell>
          <cell r="D755" t="str">
            <v>FREETOWN</v>
          </cell>
          <cell r="E755" t="str">
            <v>ISTANBUL</v>
          </cell>
          <cell r="F755">
            <v>20</v>
          </cell>
          <cell r="G755">
            <v>500</v>
          </cell>
          <cell r="H755" t="str">
            <v>not included</v>
          </cell>
          <cell r="I755" t="str">
            <v>USD</v>
          </cell>
          <cell r="J755">
            <v>205</v>
          </cell>
          <cell r="K755">
            <v>705</v>
          </cell>
          <cell r="L755"/>
          <cell r="M755">
            <v>45930</v>
          </cell>
          <cell r="N755">
            <v>0</v>
          </cell>
          <cell r="O755"/>
          <cell r="P755"/>
          <cell r="Q755" t="str">
            <v>84398863 / MRCOCOAS004</v>
          </cell>
        </row>
        <row r="756">
          <cell r="A756" t="str">
            <v>HAPAG</v>
          </cell>
          <cell r="B756" t="str">
            <v>FREETOWNISTANBUL40</v>
          </cell>
          <cell r="C756" t="str">
            <v>SLE</v>
          </cell>
          <cell r="D756" t="str">
            <v>FREETOWN</v>
          </cell>
          <cell r="E756" t="str">
            <v>ISTANBUL</v>
          </cell>
          <cell r="F756">
            <v>40</v>
          </cell>
          <cell r="G756">
            <v>650</v>
          </cell>
          <cell r="H756" t="str">
            <v>not included</v>
          </cell>
          <cell r="I756" t="str">
            <v>USD</v>
          </cell>
          <cell r="J756">
            <v>410</v>
          </cell>
          <cell r="K756">
            <v>1060</v>
          </cell>
          <cell r="L756"/>
          <cell r="M756">
            <v>45930</v>
          </cell>
          <cell r="N756">
            <v>0</v>
          </cell>
          <cell r="O756"/>
          <cell r="P756"/>
          <cell r="Q756" t="str">
            <v>84398863 / MRCOCOAS004</v>
          </cell>
        </row>
        <row r="757">
          <cell r="A757" t="str">
            <v>HAPAG</v>
          </cell>
          <cell r="B757" t="str">
            <v>FREETOWNMONTREAL20</v>
          </cell>
          <cell r="C757" t="str">
            <v>SLE</v>
          </cell>
          <cell r="D757" t="str">
            <v>FREETOWN</v>
          </cell>
          <cell r="E757" t="str">
            <v>MONTREAL</v>
          </cell>
          <cell r="F757">
            <v>20</v>
          </cell>
          <cell r="G757">
            <v>1827</v>
          </cell>
          <cell r="H757" t="str">
            <v>not included</v>
          </cell>
          <cell r="I757" t="str">
            <v>USD</v>
          </cell>
          <cell r="J757">
            <v>621</v>
          </cell>
          <cell r="K757">
            <v>2448</v>
          </cell>
          <cell r="L757"/>
          <cell r="M757">
            <v>45930</v>
          </cell>
          <cell r="N757">
            <v>0</v>
          </cell>
          <cell r="O757"/>
          <cell r="P757"/>
          <cell r="Q757" t="str">
            <v>84398863 / MRCOCOAS004</v>
          </cell>
        </row>
        <row r="758">
          <cell r="A758" t="str">
            <v>HAPAG</v>
          </cell>
          <cell r="B758" t="str">
            <v>FREETOWNMONTREAL40</v>
          </cell>
          <cell r="C758" t="str">
            <v>SLE</v>
          </cell>
          <cell r="D758" t="str">
            <v>FREETOWN</v>
          </cell>
          <cell r="E758" t="str">
            <v>MONTREAL</v>
          </cell>
          <cell r="F758">
            <v>40</v>
          </cell>
          <cell r="G758">
            <v>1654</v>
          </cell>
          <cell r="H758" t="str">
            <v>not included</v>
          </cell>
          <cell r="I758" t="str">
            <v>USD</v>
          </cell>
          <cell r="J758">
            <v>1242</v>
          </cell>
          <cell r="K758">
            <v>2896</v>
          </cell>
          <cell r="L758"/>
          <cell r="M758">
            <v>45930</v>
          </cell>
          <cell r="N758">
            <v>0</v>
          </cell>
          <cell r="O758"/>
          <cell r="P758"/>
          <cell r="Q758" t="str">
            <v>84398863 / MRCOCOAS004</v>
          </cell>
        </row>
        <row r="759">
          <cell r="A759" t="str">
            <v>HAPAG</v>
          </cell>
          <cell r="B759" t="str">
            <v>MATADIANTWERP20</v>
          </cell>
          <cell r="C759" t="str">
            <v>CONG</v>
          </cell>
          <cell r="D759" t="str">
            <v>MATADI</v>
          </cell>
          <cell r="E759" t="str">
            <v>ANTWERP</v>
          </cell>
          <cell r="F759">
            <v>20</v>
          </cell>
          <cell r="G759">
            <v>250</v>
          </cell>
          <cell r="H759" t="str">
            <v>not included</v>
          </cell>
          <cell r="I759" t="str">
            <v>EUR</v>
          </cell>
          <cell r="J759">
            <v>201</v>
          </cell>
          <cell r="K759">
            <v>451</v>
          </cell>
          <cell r="L759"/>
          <cell r="M759">
            <v>45930</v>
          </cell>
          <cell r="N759">
            <v>0</v>
          </cell>
          <cell r="O759"/>
          <cell r="P759"/>
          <cell r="Q759" t="str">
            <v>84398863 / MRCOCOAS004</v>
          </cell>
        </row>
        <row r="760">
          <cell r="A760" t="str">
            <v>HAPAG</v>
          </cell>
          <cell r="B760" t="str">
            <v>MATADIANTWERP40</v>
          </cell>
          <cell r="C760" t="str">
            <v>CONG</v>
          </cell>
          <cell r="D760" t="str">
            <v>MATADI</v>
          </cell>
          <cell r="E760" t="str">
            <v>ANTWERP</v>
          </cell>
          <cell r="F760">
            <v>40</v>
          </cell>
          <cell r="G760">
            <v>50</v>
          </cell>
          <cell r="H760" t="str">
            <v>not included</v>
          </cell>
          <cell r="I760" t="str">
            <v>EUR</v>
          </cell>
          <cell r="J760">
            <v>402</v>
          </cell>
          <cell r="K760">
            <v>452</v>
          </cell>
          <cell r="L760"/>
          <cell r="M760">
            <v>45930</v>
          </cell>
          <cell r="N760">
            <v>0</v>
          </cell>
          <cell r="O760"/>
          <cell r="P760"/>
          <cell r="Q760" t="str">
            <v>84398863 / MRCOCOAS004</v>
          </cell>
        </row>
        <row r="761">
          <cell r="A761" t="str">
            <v>HAPAG</v>
          </cell>
          <cell r="B761" t="str">
            <v>MATADIAMSTERDAM20</v>
          </cell>
          <cell r="C761" t="str">
            <v>CONG</v>
          </cell>
          <cell r="D761" t="str">
            <v>MATADI</v>
          </cell>
          <cell r="E761" t="str">
            <v>AMSTERDAM</v>
          </cell>
          <cell r="F761">
            <v>20</v>
          </cell>
          <cell r="G761">
            <v>500</v>
          </cell>
          <cell r="H761" t="str">
            <v>not included</v>
          </cell>
          <cell r="I761" t="str">
            <v>EUR</v>
          </cell>
          <cell r="J761">
            <v>201</v>
          </cell>
          <cell r="K761">
            <v>701</v>
          </cell>
          <cell r="L761"/>
          <cell r="M761">
            <v>45930</v>
          </cell>
          <cell r="N761">
            <v>0</v>
          </cell>
          <cell r="O761"/>
          <cell r="P761"/>
          <cell r="Q761" t="str">
            <v>84398863 / MRCOCOAS004</v>
          </cell>
        </row>
        <row r="762">
          <cell r="A762" t="str">
            <v>HAPAG</v>
          </cell>
          <cell r="B762" t="str">
            <v>MATADIAMSTERDAM40</v>
          </cell>
          <cell r="C762" t="str">
            <v>CONG</v>
          </cell>
          <cell r="D762" t="str">
            <v>MATADI</v>
          </cell>
          <cell r="E762" t="str">
            <v>AMSTERDAM</v>
          </cell>
          <cell r="F762">
            <v>40</v>
          </cell>
          <cell r="G762">
            <v>325</v>
          </cell>
          <cell r="H762" t="str">
            <v>not included</v>
          </cell>
          <cell r="I762" t="str">
            <v>EUR</v>
          </cell>
          <cell r="J762">
            <v>402</v>
          </cell>
          <cell r="K762">
            <v>727</v>
          </cell>
          <cell r="L762"/>
          <cell r="M762">
            <v>45930</v>
          </cell>
          <cell r="N762">
            <v>0</v>
          </cell>
          <cell r="O762"/>
          <cell r="P762"/>
          <cell r="Q762" t="str">
            <v>84398863 / MRCOCOAS004</v>
          </cell>
        </row>
        <row r="763">
          <cell r="A763" t="str">
            <v>HAPAG</v>
          </cell>
          <cell r="B763" t="str">
            <v>MATADIROTTERDAM20</v>
          </cell>
          <cell r="C763" t="str">
            <v>CONG</v>
          </cell>
          <cell r="D763" t="str">
            <v>MATADI</v>
          </cell>
          <cell r="E763" t="str">
            <v>ROTTERDAM</v>
          </cell>
          <cell r="F763">
            <v>20</v>
          </cell>
          <cell r="G763">
            <v>575</v>
          </cell>
          <cell r="H763" t="str">
            <v>not included</v>
          </cell>
          <cell r="I763" t="str">
            <v>EUR</v>
          </cell>
          <cell r="J763">
            <v>201</v>
          </cell>
          <cell r="K763">
            <v>776</v>
          </cell>
          <cell r="L763"/>
          <cell r="M763">
            <v>45930</v>
          </cell>
          <cell r="N763">
            <v>0</v>
          </cell>
          <cell r="O763"/>
          <cell r="P763"/>
          <cell r="Q763" t="str">
            <v>84398863 / MRCOCOAS004</v>
          </cell>
        </row>
        <row r="764">
          <cell r="A764" t="str">
            <v>HAPAG</v>
          </cell>
          <cell r="B764" t="str">
            <v>MATADIROTTERDAM40</v>
          </cell>
          <cell r="C764" t="str">
            <v>CONG</v>
          </cell>
          <cell r="D764" t="str">
            <v>MATADI</v>
          </cell>
          <cell r="E764" t="str">
            <v>ROTTERDAM</v>
          </cell>
          <cell r="F764">
            <v>40</v>
          </cell>
          <cell r="G764">
            <v>400</v>
          </cell>
          <cell r="H764" t="str">
            <v>not included</v>
          </cell>
          <cell r="I764" t="str">
            <v>EUR</v>
          </cell>
          <cell r="J764">
            <v>402</v>
          </cell>
          <cell r="K764">
            <v>802</v>
          </cell>
          <cell r="L764"/>
          <cell r="M764">
            <v>45930</v>
          </cell>
          <cell r="N764">
            <v>0</v>
          </cell>
          <cell r="O764"/>
          <cell r="P764"/>
          <cell r="Q764" t="str">
            <v>84398863 / MRCOCOAS004</v>
          </cell>
        </row>
        <row r="765">
          <cell r="A765" t="str">
            <v>HAPAG</v>
          </cell>
          <cell r="B765" t="str">
            <v>MATADIHAMBURG20</v>
          </cell>
          <cell r="C765" t="str">
            <v>CONG</v>
          </cell>
          <cell r="D765" t="str">
            <v>MATADI</v>
          </cell>
          <cell r="E765" t="str">
            <v>HAMBURG</v>
          </cell>
          <cell r="F765">
            <v>20</v>
          </cell>
          <cell r="G765">
            <v>525</v>
          </cell>
          <cell r="H765" t="str">
            <v>not included</v>
          </cell>
          <cell r="I765" t="str">
            <v>EUR</v>
          </cell>
          <cell r="J765">
            <v>201</v>
          </cell>
          <cell r="K765">
            <v>726</v>
          </cell>
          <cell r="L765"/>
          <cell r="M765">
            <v>45930</v>
          </cell>
          <cell r="N765">
            <v>0</v>
          </cell>
          <cell r="O765"/>
          <cell r="P765"/>
          <cell r="Q765" t="str">
            <v>84398863 / MRCOCOAS004</v>
          </cell>
        </row>
        <row r="766">
          <cell r="A766" t="str">
            <v>HAPAG</v>
          </cell>
          <cell r="B766" t="str">
            <v>MATADIHAMBURG40</v>
          </cell>
          <cell r="C766" t="str">
            <v>CONG</v>
          </cell>
          <cell r="D766" t="str">
            <v>MATADI</v>
          </cell>
          <cell r="E766" t="str">
            <v>HAMBURG</v>
          </cell>
          <cell r="F766">
            <v>40</v>
          </cell>
          <cell r="G766">
            <v>300</v>
          </cell>
          <cell r="H766" t="str">
            <v>not included</v>
          </cell>
          <cell r="I766" t="str">
            <v>EUR</v>
          </cell>
          <cell r="J766">
            <v>402</v>
          </cell>
          <cell r="K766">
            <v>702</v>
          </cell>
          <cell r="L766"/>
          <cell r="M766">
            <v>45930</v>
          </cell>
          <cell r="N766">
            <v>0</v>
          </cell>
          <cell r="O766"/>
          <cell r="P766"/>
          <cell r="Q766" t="str">
            <v>84398863 / MRCOCOAS004</v>
          </cell>
        </row>
        <row r="767">
          <cell r="A767" t="str">
            <v>HAPAG</v>
          </cell>
          <cell r="B767" t="str">
            <v>MATADIBARCELONA20</v>
          </cell>
          <cell r="C767" t="str">
            <v>CONG</v>
          </cell>
          <cell r="D767" t="str">
            <v>MATADI</v>
          </cell>
          <cell r="E767" t="str">
            <v>BARCELONA</v>
          </cell>
          <cell r="F767">
            <v>20</v>
          </cell>
          <cell r="G767">
            <v>740</v>
          </cell>
          <cell r="H767" t="str">
            <v>not included</v>
          </cell>
          <cell r="I767" t="str">
            <v>EUR</v>
          </cell>
          <cell r="J767">
            <v>201</v>
          </cell>
          <cell r="K767">
            <v>941</v>
          </cell>
          <cell r="L767"/>
          <cell r="M767">
            <v>45930</v>
          </cell>
          <cell r="N767">
            <v>0</v>
          </cell>
          <cell r="O767"/>
          <cell r="P767"/>
          <cell r="Q767" t="str">
            <v>84398863 / MRCOCOAS004</v>
          </cell>
        </row>
        <row r="768">
          <cell r="A768" t="str">
            <v>HAPAG</v>
          </cell>
          <cell r="B768" t="str">
            <v>MATADIBARCELONA40</v>
          </cell>
          <cell r="C768" t="str">
            <v>CONG</v>
          </cell>
          <cell r="D768" t="str">
            <v>MATADI</v>
          </cell>
          <cell r="E768" t="str">
            <v>BARCELONA</v>
          </cell>
          <cell r="F768">
            <v>40</v>
          </cell>
          <cell r="G768">
            <v>800</v>
          </cell>
          <cell r="H768" t="str">
            <v>not included</v>
          </cell>
          <cell r="I768" t="str">
            <v>EUR</v>
          </cell>
          <cell r="J768">
            <v>402</v>
          </cell>
          <cell r="K768">
            <v>1202</v>
          </cell>
          <cell r="L768"/>
          <cell r="M768">
            <v>45930</v>
          </cell>
          <cell r="N768">
            <v>0</v>
          </cell>
          <cell r="O768"/>
          <cell r="P768"/>
          <cell r="Q768" t="str">
            <v>84398863 / MRCOCOAS004</v>
          </cell>
        </row>
        <row r="769">
          <cell r="A769" t="str">
            <v>HAPAG</v>
          </cell>
          <cell r="B769" t="str">
            <v>MATADIVALENCIA20</v>
          </cell>
          <cell r="C769" t="str">
            <v>CONG</v>
          </cell>
          <cell r="D769" t="str">
            <v>MATADI</v>
          </cell>
          <cell r="E769" t="str">
            <v>VALENCIA</v>
          </cell>
          <cell r="F769">
            <v>20</v>
          </cell>
          <cell r="G769">
            <v>740</v>
          </cell>
          <cell r="H769" t="str">
            <v>not included</v>
          </cell>
          <cell r="I769" t="str">
            <v>EUR</v>
          </cell>
          <cell r="J769">
            <v>201</v>
          </cell>
          <cell r="K769">
            <v>941</v>
          </cell>
          <cell r="L769"/>
          <cell r="M769">
            <v>45930</v>
          </cell>
          <cell r="N769">
            <v>0</v>
          </cell>
          <cell r="O769"/>
          <cell r="P769"/>
          <cell r="Q769" t="str">
            <v>84398863 / MRCOCOAS004</v>
          </cell>
        </row>
        <row r="770">
          <cell r="A770" t="str">
            <v>HAPAG</v>
          </cell>
          <cell r="B770" t="str">
            <v>MATADIVALENCIA40</v>
          </cell>
          <cell r="C770" t="str">
            <v>CONG</v>
          </cell>
          <cell r="D770" t="str">
            <v>MATADI</v>
          </cell>
          <cell r="E770" t="str">
            <v>VALENCIA</v>
          </cell>
          <cell r="F770">
            <v>40</v>
          </cell>
          <cell r="G770">
            <v>800</v>
          </cell>
          <cell r="H770" t="str">
            <v>not included</v>
          </cell>
          <cell r="I770" t="str">
            <v>EUR</v>
          </cell>
          <cell r="J770">
            <v>402</v>
          </cell>
          <cell r="K770">
            <v>1202</v>
          </cell>
          <cell r="L770"/>
          <cell r="M770">
            <v>45930</v>
          </cell>
          <cell r="N770">
            <v>0</v>
          </cell>
          <cell r="O770"/>
          <cell r="P770"/>
          <cell r="Q770" t="str">
            <v>84398863 / MRCOCOAS004</v>
          </cell>
        </row>
        <row r="771">
          <cell r="A771" t="str">
            <v>HAPAG</v>
          </cell>
          <cell r="B771" t="str">
            <v>MATADIGENOA20</v>
          </cell>
          <cell r="C771" t="str">
            <v>CONG</v>
          </cell>
          <cell r="D771" t="str">
            <v>MATADI</v>
          </cell>
          <cell r="E771" t="str">
            <v>GENOA</v>
          </cell>
          <cell r="F771">
            <v>20</v>
          </cell>
          <cell r="G771">
            <v>740</v>
          </cell>
          <cell r="H771" t="str">
            <v>not included</v>
          </cell>
          <cell r="I771" t="str">
            <v>EUR</v>
          </cell>
          <cell r="J771">
            <v>201</v>
          </cell>
          <cell r="K771">
            <v>941</v>
          </cell>
          <cell r="L771"/>
          <cell r="M771">
            <v>45930</v>
          </cell>
          <cell r="N771">
            <v>0</v>
          </cell>
          <cell r="O771"/>
          <cell r="P771"/>
          <cell r="Q771" t="str">
            <v>84398863 / MRCOCOAS004</v>
          </cell>
        </row>
        <row r="772">
          <cell r="A772" t="str">
            <v>HAPAG</v>
          </cell>
          <cell r="B772" t="str">
            <v>MATADIGENOA40</v>
          </cell>
          <cell r="C772" t="str">
            <v>CONG</v>
          </cell>
          <cell r="D772" t="str">
            <v>MATADI</v>
          </cell>
          <cell r="E772" t="str">
            <v>GENOA</v>
          </cell>
          <cell r="F772">
            <v>40</v>
          </cell>
          <cell r="G772">
            <v>800</v>
          </cell>
          <cell r="H772" t="str">
            <v>not included</v>
          </cell>
          <cell r="I772" t="str">
            <v>EUR</v>
          </cell>
          <cell r="J772">
            <v>402</v>
          </cell>
          <cell r="K772">
            <v>1202</v>
          </cell>
          <cell r="L772"/>
          <cell r="M772">
            <v>45930</v>
          </cell>
          <cell r="N772">
            <v>0</v>
          </cell>
          <cell r="O772"/>
          <cell r="P772"/>
          <cell r="Q772" t="str">
            <v>84398863 / MRCOCOAS004</v>
          </cell>
        </row>
        <row r="773">
          <cell r="A773" t="str">
            <v>HAPAG</v>
          </cell>
          <cell r="B773" t="str">
            <v>MATADIISTANBUL20</v>
          </cell>
          <cell r="C773" t="str">
            <v>CONG</v>
          </cell>
          <cell r="D773" t="str">
            <v>MATADI</v>
          </cell>
          <cell r="E773" t="str">
            <v>ISTANBUL</v>
          </cell>
          <cell r="F773">
            <v>20</v>
          </cell>
          <cell r="G773">
            <v>650</v>
          </cell>
          <cell r="H773" t="str">
            <v>not included</v>
          </cell>
          <cell r="I773" t="str">
            <v>USD</v>
          </cell>
          <cell r="J773">
            <v>205</v>
          </cell>
          <cell r="K773">
            <v>855</v>
          </cell>
          <cell r="L773"/>
          <cell r="M773">
            <v>45930</v>
          </cell>
          <cell r="N773">
            <v>0</v>
          </cell>
          <cell r="O773"/>
          <cell r="P773"/>
          <cell r="Q773" t="str">
            <v>84398863 / MRCOCOAS004</v>
          </cell>
        </row>
        <row r="774">
          <cell r="A774" t="str">
            <v>HAPAG</v>
          </cell>
          <cell r="B774" t="str">
            <v>MATADIISTANBUL40</v>
          </cell>
          <cell r="C774" t="str">
            <v>CONG</v>
          </cell>
          <cell r="D774" t="str">
            <v>MATADI</v>
          </cell>
          <cell r="E774" t="str">
            <v>ISTANBUL</v>
          </cell>
          <cell r="F774">
            <v>40</v>
          </cell>
          <cell r="G774">
            <v>670</v>
          </cell>
          <cell r="H774" t="str">
            <v>not included</v>
          </cell>
          <cell r="I774" t="str">
            <v>USD</v>
          </cell>
          <cell r="J774">
            <v>410</v>
          </cell>
          <cell r="K774">
            <v>1080</v>
          </cell>
          <cell r="L774"/>
          <cell r="M774">
            <v>45930</v>
          </cell>
          <cell r="N774">
            <v>0</v>
          </cell>
          <cell r="O774"/>
          <cell r="P774"/>
          <cell r="Q774" t="str">
            <v>84398863 / MRCOCOAS004</v>
          </cell>
        </row>
        <row r="775">
          <cell r="A775" t="str">
            <v>HAPAG</v>
          </cell>
          <cell r="B775" t="str">
            <v>MATADIMONTREAL20</v>
          </cell>
          <cell r="C775" t="str">
            <v>CONG</v>
          </cell>
          <cell r="D775" t="str">
            <v>MATADI</v>
          </cell>
          <cell r="E775" t="str">
            <v>MONTREAL</v>
          </cell>
          <cell r="F775">
            <v>20</v>
          </cell>
          <cell r="G775">
            <v>2327</v>
          </cell>
          <cell r="H775" t="str">
            <v>not included</v>
          </cell>
          <cell r="I775" t="str">
            <v>USD</v>
          </cell>
          <cell r="J775">
            <v>621</v>
          </cell>
          <cell r="K775">
            <v>2948</v>
          </cell>
          <cell r="L775"/>
          <cell r="M775">
            <v>45930</v>
          </cell>
          <cell r="N775">
            <v>0</v>
          </cell>
          <cell r="O775"/>
          <cell r="P775"/>
          <cell r="Q775" t="str">
            <v>84398863 / MRCOCOAS004</v>
          </cell>
        </row>
        <row r="776">
          <cell r="A776" t="str">
            <v>HAPAG</v>
          </cell>
          <cell r="B776" t="str">
            <v>MATADIMONTREAL40</v>
          </cell>
          <cell r="C776" t="str">
            <v>CONG</v>
          </cell>
          <cell r="D776" t="str">
            <v>MATADI</v>
          </cell>
          <cell r="E776" t="str">
            <v>MONTREAL</v>
          </cell>
          <cell r="F776">
            <v>40</v>
          </cell>
          <cell r="G776">
            <v>2154</v>
          </cell>
          <cell r="H776" t="str">
            <v>not included</v>
          </cell>
          <cell r="I776" t="str">
            <v>USD</v>
          </cell>
          <cell r="J776">
            <v>1242</v>
          </cell>
          <cell r="K776">
            <v>3396</v>
          </cell>
          <cell r="L776"/>
          <cell r="M776">
            <v>45930</v>
          </cell>
          <cell r="N776">
            <v>0</v>
          </cell>
          <cell r="O776"/>
          <cell r="P776"/>
          <cell r="Q776" t="str">
            <v>84398863 / MRCOCOAS004</v>
          </cell>
        </row>
        <row r="777">
          <cell r="A777" t="str">
            <v>HAPAG</v>
          </cell>
          <cell r="B777" t="str">
            <v>MOMBASAANTWERP20</v>
          </cell>
          <cell r="C777" t="str">
            <v>KEN</v>
          </cell>
          <cell r="D777" t="str">
            <v>MOMBASA</v>
          </cell>
          <cell r="E777" t="str">
            <v>ANTWERP</v>
          </cell>
          <cell r="F777">
            <v>20</v>
          </cell>
          <cell r="G777">
            <v>700</v>
          </cell>
          <cell r="H777" t="str">
            <v>not included</v>
          </cell>
          <cell r="I777" t="str">
            <v>USD</v>
          </cell>
          <cell r="J777">
            <v>373</v>
          </cell>
          <cell r="K777">
            <v>1073</v>
          </cell>
          <cell r="L777"/>
          <cell r="M777">
            <v>45930</v>
          </cell>
          <cell r="N777">
            <v>0</v>
          </cell>
          <cell r="O777"/>
          <cell r="P777"/>
          <cell r="Q777" t="str">
            <v>84398863 / MRCOCOAS004</v>
          </cell>
        </row>
        <row r="778">
          <cell r="A778" t="str">
            <v>HAPAG</v>
          </cell>
          <cell r="B778" t="str">
            <v>MOMBASAANTWERP40</v>
          </cell>
          <cell r="C778" t="str">
            <v>KEN</v>
          </cell>
          <cell r="D778" t="str">
            <v>MOMBASA</v>
          </cell>
          <cell r="E778" t="str">
            <v>ANTWERP</v>
          </cell>
          <cell r="F778">
            <v>40</v>
          </cell>
          <cell r="G778">
            <v>500</v>
          </cell>
          <cell r="H778" t="str">
            <v>not included</v>
          </cell>
          <cell r="I778" t="str">
            <v>USD</v>
          </cell>
          <cell r="J778">
            <v>746</v>
          </cell>
          <cell r="K778">
            <v>1246</v>
          </cell>
          <cell r="L778"/>
          <cell r="M778">
            <v>45930</v>
          </cell>
          <cell r="N778">
            <v>0</v>
          </cell>
          <cell r="O778"/>
          <cell r="P778"/>
          <cell r="Q778" t="str">
            <v>84398863 / MRCOCOAS004</v>
          </cell>
        </row>
        <row r="779">
          <cell r="A779" t="str">
            <v>HAPAG</v>
          </cell>
          <cell r="B779" t="str">
            <v>MOMBASAAMSTERDAM20</v>
          </cell>
          <cell r="C779" t="str">
            <v>KEN</v>
          </cell>
          <cell r="D779" t="str">
            <v>MOMBASA</v>
          </cell>
          <cell r="E779" t="str">
            <v>AMSTERDAM</v>
          </cell>
          <cell r="F779">
            <v>20</v>
          </cell>
          <cell r="G779">
            <v>700</v>
          </cell>
          <cell r="H779" t="str">
            <v>not included</v>
          </cell>
          <cell r="I779" t="str">
            <v>USD</v>
          </cell>
          <cell r="J779">
            <v>373</v>
          </cell>
          <cell r="K779">
            <v>1073</v>
          </cell>
          <cell r="L779"/>
          <cell r="M779">
            <v>45930</v>
          </cell>
          <cell r="N779">
            <v>0</v>
          </cell>
          <cell r="O779"/>
          <cell r="P779"/>
          <cell r="Q779" t="str">
            <v>84398863 / MRCOCOAS004</v>
          </cell>
        </row>
        <row r="780">
          <cell r="A780" t="str">
            <v>HAPAG</v>
          </cell>
          <cell r="B780" t="str">
            <v>MOMBASAAMSTERDAM40</v>
          </cell>
          <cell r="C780" t="str">
            <v>KEN</v>
          </cell>
          <cell r="D780" t="str">
            <v>MOMBASA</v>
          </cell>
          <cell r="E780" t="str">
            <v>AMSTERDAM</v>
          </cell>
          <cell r="F780">
            <v>40</v>
          </cell>
          <cell r="G780">
            <v>500</v>
          </cell>
          <cell r="H780" t="str">
            <v>not included</v>
          </cell>
          <cell r="I780" t="str">
            <v>USD</v>
          </cell>
          <cell r="J780">
            <v>746</v>
          </cell>
          <cell r="K780">
            <v>1246</v>
          </cell>
          <cell r="L780"/>
          <cell r="M780">
            <v>45930</v>
          </cell>
          <cell r="N780">
            <v>0</v>
          </cell>
          <cell r="O780"/>
          <cell r="P780"/>
          <cell r="Q780" t="str">
            <v>84398863 / MRCOCOAS004</v>
          </cell>
        </row>
        <row r="781">
          <cell r="A781" t="str">
            <v>HAPAG</v>
          </cell>
          <cell r="B781" t="str">
            <v>MOMBASAROTTERDAM20</v>
          </cell>
          <cell r="C781" t="str">
            <v>KEN</v>
          </cell>
          <cell r="D781" t="str">
            <v>MOMBASA</v>
          </cell>
          <cell r="E781" t="str">
            <v>ROTTERDAM</v>
          </cell>
          <cell r="F781">
            <v>20</v>
          </cell>
          <cell r="G781">
            <v>700</v>
          </cell>
          <cell r="H781" t="str">
            <v>not included</v>
          </cell>
          <cell r="I781" t="str">
            <v>USD</v>
          </cell>
          <cell r="J781">
            <v>373</v>
          </cell>
          <cell r="K781">
            <v>1073</v>
          </cell>
          <cell r="L781"/>
          <cell r="M781">
            <v>45930</v>
          </cell>
          <cell r="N781">
            <v>0</v>
          </cell>
          <cell r="O781"/>
          <cell r="P781"/>
          <cell r="Q781" t="str">
            <v>84398863 / MRCOCOAS004</v>
          </cell>
        </row>
        <row r="782">
          <cell r="A782" t="str">
            <v>HAPAG</v>
          </cell>
          <cell r="B782" t="str">
            <v>MOMBASAROTTERDAM40</v>
          </cell>
          <cell r="C782" t="str">
            <v>KEN</v>
          </cell>
          <cell r="D782" t="str">
            <v>MOMBASA</v>
          </cell>
          <cell r="E782" t="str">
            <v>ROTTERDAM</v>
          </cell>
          <cell r="F782">
            <v>40</v>
          </cell>
          <cell r="G782">
            <v>500</v>
          </cell>
          <cell r="H782" t="str">
            <v>not included</v>
          </cell>
          <cell r="I782" t="str">
            <v>USD</v>
          </cell>
          <cell r="J782">
            <v>746</v>
          </cell>
          <cell r="K782">
            <v>1246</v>
          </cell>
          <cell r="L782"/>
          <cell r="M782">
            <v>45930</v>
          </cell>
          <cell r="N782">
            <v>0</v>
          </cell>
          <cell r="O782"/>
          <cell r="P782"/>
          <cell r="Q782" t="str">
            <v>84398863 / MRCOCOAS004</v>
          </cell>
        </row>
        <row r="783">
          <cell r="A783" t="str">
            <v>HAPAG</v>
          </cell>
          <cell r="B783" t="str">
            <v>MOMBASAHAMBURG20</v>
          </cell>
          <cell r="C783" t="str">
            <v>KEN</v>
          </cell>
          <cell r="D783" t="str">
            <v>MOMBASA</v>
          </cell>
          <cell r="E783" t="str">
            <v>HAMBURG</v>
          </cell>
          <cell r="F783">
            <v>20</v>
          </cell>
          <cell r="G783">
            <v>700</v>
          </cell>
          <cell r="H783" t="str">
            <v>not included</v>
          </cell>
          <cell r="I783" t="str">
            <v>USD</v>
          </cell>
          <cell r="J783">
            <v>373</v>
          </cell>
          <cell r="K783">
            <v>1073</v>
          </cell>
          <cell r="L783"/>
          <cell r="M783">
            <v>45930</v>
          </cell>
          <cell r="N783">
            <v>0</v>
          </cell>
          <cell r="O783"/>
          <cell r="P783"/>
          <cell r="Q783" t="str">
            <v>84398863 / MRCOCOAS004</v>
          </cell>
        </row>
        <row r="784">
          <cell r="A784" t="str">
            <v>HAPAG</v>
          </cell>
          <cell r="B784" t="str">
            <v>MOMBASAHAMBURG40</v>
          </cell>
          <cell r="C784" t="str">
            <v>KEN</v>
          </cell>
          <cell r="D784" t="str">
            <v>MOMBASA</v>
          </cell>
          <cell r="E784" t="str">
            <v>HAMBURG</v>
          </cell>
          <cell r="F784">
            <v>40</v>
          </cell>
          <cell r="G784">
            <v>500</v>
          </cell>
          <cell r="H784" t="str">
            <v>not included</v>
          </cell>
          <cell r="I784" t="str">
            <v>USD</v>
          </cell>
          <cell r="J784">
            <v>746</v>
          </cell>
          <cell r="K784">
            <v>1246</v>
          </cell>
          <cell r="L784"/>
          <cell r="M784">
            <v>45930</v>
          </cell>
          <cell r="N784">
            <v>0</v>
          </cell>
          <cell r="O784"/>
          <cell r="P784"/>
          <cell r="Q784" t="str">
            <v>84398863 / MRCOCOAS004</v>
          </cell>
        </row>
        <row r="785">
          <cell r="A785" t="str">
            <v>HAPAG</v>
          </cell>
          <cell r="B785" t="str">
            <v>MOMBASABARCELONA20</v>
          </cell>
          <cell r="C785" t="str">
            <v>KEN</v>
          </cell>
          <cell r="D785" t="str">
            <v>MOMBASA</v>
          </cell>
          <cell r="E785" t="str">
            <v>BARCELONA</v>
          </cell>
          <cell r="F785">
            <v>20</v>
          </cell>
          <cell r="G785">
            <v>700</v>
          </cell>
          <cell r="H785" t="str">
            <v>not included</v>
          </cell>
          <cell r="I785" t="str">
            <v>USD</v>
          </cell>
          <cell r="J785">
            <v>373</v>
          </cell>
          <cell r="K785">
            <v>1073</v>
          </cell>
          <cell r="L785"/>
          <cell r="M785">
            <v>45930</v>
          </cell>
          <cell r="N785">
            <v>0</v>
          </cell>
          <cell r="O785"/>
          <cell r="P785"/>
          <cell r="Q785" t="str">
            <v>84398863 / MRCOCOAS004</v>
          </cell>
        </row>
        <row r="786">
          <cell r="A786" t="str">
            <v>HAPAG</v>
          </cell>
          <cell r="B786" t="str">
            <v>MOMBASABARCELONA40</v>
          </cell>
          <cell r="C786" t="str">
            <v>KEN</v>
          </cell>
          <cell r="D786" t="str">
            <v>MOMBASA</v>
          </cell>
          <cell r="E786" t="str">
            <v>BARCELONA</v>
          </cell>
          <cell r="F786">
            <v>40</v>
          </cell>
          <cell r="G786">
            <v>500</v>
          </cell>
          <cell r="H786" t="str">
            <v>not included</v>
          </cell>
          <cell r="I786" t="str">
            <v>USD</v>
          </cell>
          <cell r="J786">
            <v>746</v>
          </cell>
          <cell r="K786">
            <v>1246</v>
          </cell>
          <cell r="L786"/>
          <cell r="M786">
            <v>45930</v>
          </cell>
          <cell r="N786">
            <v>0</v>
          </cell>
          <cell r="O786"/>
          <cell r="P786"/>
          <cell r="Q786" t="str">
            <v>84398863 / MRCOCOAS004</v>
          </cell>
        </row>
        <row r="787">
          <cell r="A787" t="str">
            <v>HAPAG</v>
          </cell>
          <cell r="B787" t="str">
            <v>MOMBASAVALENCIA20</v>
          </cell>
          <cell r="C787" t="str">
            <v>KEN</v>
          </cell>
          <cell r="D787" t="str">
            <v>MOMBASA</v>
          </cell>
          <cell r="E787" t="str">
            <v>VALENCIA</v>
          </cell>
          <cell r="F787">
            <v>20</v>
          </cell>
          <cell r="G787">
            <v>700</v>
          </cell>
          <cell r="H787" t="str">
            <v>not included</v>
          </cell>
          <cell r="I787" t="str">
            <v>USD</v>
          </cell>
          <cell r="J787">
            <v>373</v>
          </cell>
          <cell r="K787">
            <v>1073</v>
          </cell>
          <cell r="L787"/>
          <cell r="M787">
            <v>45930</v>
          </cell>
          <cell r="N787">
            <v>0</v>
          </cell>
          <cell r="O787"/>
          <cell r="P787"/>
          <cell r="Q787" t="str">
            <v>84398863 / MRCOCOAS004</v>
          </cell>
        </row>
        <row r="788">
          <cell r="A788" t="str">
            <v>HAPAG</v>
          </cell>
          <cell r="B788" t="str">
            <v>MOMBASAVALENCIA40</v>
          </cell>
          <cell r="C788" t="str">
            <v>KEN</v>
          </cell>
          <cell r="D788" t="str">
            <v>MOMBASA</v>
          </cell>
          <cell r="E788" t="str">
            <v>VALENCIA</v>
          </cell>
          <cell r="F788">
            <v>40</v>
          </cell>
          <cell r="G788">
            <v>500</v>
          </cell>
          <cell r="H788" t="str">
            <v>not included</v>
          </cell>
          <cell r="I788" t="str">
            <v>USD</v>
          </cell>
          <cell r="J788">
            <v>746</v>
          </cell>
          <cell r="K788">
            <v>1246</v>
          </cell>
          <cell r="L788"/>
          <cell r="M788">
            <v>45930</v>
          </cell>
          <cell r="N788">
            <v>0</v>
          </cell>
          <cell r="O788"/>
          <cell r="P788"/>
          <cell r="Q788" t="str">
            <v>84398863 / MRCOCOAS004</v>
          </cell>
        </row>
        <row r="789">
          <cell r="A789" t="str">
            <v>HAPAG</v>
          </cell>
          <cell r="B789" t="str">
            <v>MOMBASAGENOA20</v>
          </cell>
          <cell r="C789" t="str">
            <v>KEN</v>
          </cell>
          <cell r="D789" t="str">
            <v>MOMBASA</v>
          </cell>
          <cell r="E789" t="str">
            <v>GENOA</v>
          </cell>
          <cell r="F789">
            <v>20</v>
          </cell>
          <cell r="G789">
            <v>700</v>
          </cell>
          <cell r="H789" t="str">
            <v>not included</v>
          </cell>
          <cell r="I789" t="str">
            <v>USD</v>
          </cell>
          <cell r="J789">
            <v>373</v>
          </cell>
          <cell r="K789">
            <v>1073</v>
          </cell>
          <cell r="L789"/>
          <cell r="M789">
            <v>45930</v>
          </cell>
          <cell r="N789">
            <v>0</v>
          </cell>
          <cell r="O789"/>
          <cell r="P789"/>
          <cell r="Q789" t="str">
            <v>84398863 / MRCOCOAS004</v>
          </cell>
        </row>
        <row r="790">
          <cell r="A790" t="str">
            <v>HAPAG</v>
          </cell>
          <cell r="B790" t="str">
            <v>MOMBASAGENOA40</v>
          </cell>
          <cell r="C790" t="str">
            <v>KEN</v>
          </cell>
          <cell r="D790" t="str">
            <v>MOMBASA</v>
          </cell>
          <cell r="E790" t="str">
            <v>GENOA</v>
          </cell>
          <cell r="F790">
            <v>40</v>
          </cell>
          <cell r="G790">
            <v>500</v>
          </cell>
          <cell r="H790" t="str">
            <v>not included</v>
          </cell>
          <cell r="I790" t="str">
            <v>USD</v>
          </cell>
          <cell r="J790">
            <v>746</v>
          </cell>
          <cell r="K790">
            <v>1246</v>
          </cell>
          <cell r="L790"/>
          <cell r="M790">
            <v>45930</v>
          </cell>
          <cell r="N790">
            <v>0</v>
          </cell>
          <cell r="O790"/>
          <cell r="P790"/>
          <cell r="Q790" t="str">
            <v>84398863 / MRCOCOAS004</v>
          </cell>
        </row>
        <row r="791">
          <cell r="A791" t="str">
            <v>HAPAG</v>
          </cell>
          <cell r="B791" t="str">
            <v>MOMBASAISTANBUL20</v>
          </cell>
          <cell r="C791" t="str">
            <v>KEN</v>
          </cell>
          <cell r="D791" t="str">
            <v>MOMBASA</v>
          </cell>
          <cell r="E791" t="str">
            <v>ISTANBUL</v>
          </cell>
          <cell r="F791">
            <v>20</v>
          </cell>
          <cell r="G791">
            <v>700</v>
          </cell>
          <cell r="H791" t="str">
            <v>not included</v>
          </cell>
          <cell r="I791" t="str">
            <v>USD</v>
          </cell>
          <cell r="J791">
            <v>317</v>
          </cell>
          <cell r="K791">
            <v>1017</v>
          </cell>
          <cell r="L791"/>
          <cell r="M791">
            <v>45930</v>
          </cell>
          <cell r="N791">
            <v>0</v>
          </cell>
          <cell r="O791"/>
          <cell r="P791"/>
          <cell r="Q791" t="str">
            <v>84398863 / MRCOCOAS004</v>
          </cell>
        </row>
        <row r="792">
          <cell r="A792" t="str">
            <v>HAPAG</v>
          </cell>
          <cell r="B792" t="str">
            <v>MOMBASAISTANBUL40</v>
          </cell>
          <cell r="C792" t="str">
            <v>KEN</v>
          </cell>
          <cell r="D792" t="str">
            <v>MOMBASA</v>
          </cell>
          <cell r="E792" t="str">
            <v>ISTANBUL</v>
          </cell>
          <cell r="F792">
            <v>40</v>
          </cell>
          <cell r="G792">
            <v>500</v>
          </cell>
          <cell r="H792" t="str">
            <v>not included</v>
          </cell>
          <cell r="I792" t="str">
            <v>USD</v>
          </cell>
          <cell r="J792">
            <v>634</v>
          </cell>
          <cell r="K792">
            <v>1134</v>
          </cell>
          <cell r="L792"/>
          <cell r="M792">
            <v>45930</v>
          </cell>
          <cell r="N792">
            <v>0</v>
          </cell>
          <cell r="O792"/>
          <cell r="P792"/>
          <cell r="Q792" t="str">
            <v>84398863 / MRCOCOAS004</v>
          </cell>
        </row>
        <row r="793">
          <cell r="A793" t="str">
            <v>HAPAG</v>
          </cell>
          <cell r="B793" t="str">
            <v>KampalaSurabaya40</v>
          </cell>
          <cell r="C793" t="str">
            <v>UGA</v>
          </cell>
          <cell r="D793" t="str">
            <v>Kampala</v>
          </cell>
          <cell r="E793" t="str">
            <v>Surabaya</v>
          </cell>
          <cell r="F793">
            <v>40</v>
          </cell>
          <cell r="G793">
            <v>1592</v>
          </cell>
          <cell r="H793" t="str">
            <v>not included</v>
          </cell>
          <cell r="I793" t="str">
            <v>USD</v>
          </cell>
          <cell r="J793">
            <v>414</v>
          </cell>
          <cell r="K793">
            <v>2006</v>
          </cell>
          <cell r="L793"/>
          <cell r="M793">
            <v>45930</v>
          </cell>
          <cell r="N793">
            <v>0</v>
          </cell>
          <cell r="O793"/>
          <cell r="P793"/>
          <cell r="Q793" t="str">
            <v>84398863 / MRCOCOAS004</v>
          </cell>
        </row>
        <row r="794">
          <cell r="A794" t="str">
            <v>HAPAG</v>
          </cell>
          <cell r="B794" t="str">
            <v>AntwerpPiraeus40</v>
          </cell>
          <cell r="C794" t="str">
            <v>BEL</v>
          </cell>
          <cell r="D794" t="str">
            <v>Antwerp</v>
          </cell>
          <cell r="E794" t="str">
            <v>Piraeus</v>
          </cell>
          <cell r="F794">
            <v>40</v>
          </cell>
          <cell r="G794">
            <v>501</v>
          </cell>
          <cell r="H794" t="str">
            <v>not included</v>
          </cell>
          <cell r="I794" t="str">
            <v>USD</v>
          </cell>
          <cell r="J794"/>
          <cell r="K794"/>
          <cell r="L794"/>
          <cell r="M794"/>
          <cell r="N794"/>
          <cell r="O794"/>
          <cell r="P794"/>
          <cell r="Q794"/>
        </row>
        <row r="795">
          <cell r="A795" t="str">
            <v>HAPAG</v>
          </cell>
          <cell r="B795" t="str">
            <v>AntwerpPiraeus20</v>
          </cell>
          <cell r="C795" t="str">
            <v>BEL</v>
          </cell>
          <cell r="D795" t="str">
            <v>Antwerp</v>
          </cell>
          <cell r="E795" t="str">
            <v>Piraeus</v>
          </cell>
          <cell r="F795">
            <v>20</v>
          </cell>
          <cell r="G795">
            <v>737</v>
          </cell>
          <cell r="H795" t="str">
            <v>not included</v>
          </cell>
          <cell r="I795" t="str">
            <v>USD</v>
          </cell>
          <cell r="J795"/>
          <cell r="K795"/>
          <cell r="L795"/>
          <cell r="M795"/>
          <cell r="N795"/>
          <cell r="O795"/>
          <cell r="P795"/>
          <cell r="Q795"/>
        </row>
        <row r="796">
          <cell r="A796" t="str">
            <v>MAERSK</v>
          </cell>
          <cell r="B796" t="str">
            <v>KampalaAmsterdam40</v>
          </cell>
          <cell r="C796" t="str">
            <v>UGA</v>
          </cell>
          <cell r="D796" t="str">
            <v>Kampala</v>
          </cell>
          <cell r="E796" t="str">
            <v>Amsterdam</v>
          </cell>
          <cell r="F796">
            <v>40</v>
          </cell>
          <cell r="G796">
            <v>1536</v>
          </cell>
          <cell r="H796" t="str">
            <v>not included</v>
          </cell>
          <cell r="I796" t="str">
            <v>USD</v>
          </cell>
          <cell r="J796">
            <v>1620</v>
          </cell>
          <cell r="K796">
            <v>3156</v>
          </cell>
          <cell r="L796">
            <v>56</v>
          </cell>
          <cell r="M796">
            <v>45930</v>
          </cell>
          <cell r="N796">
            <v>0</v>
          </cell>
          <cell r="O796"/>
          <cell r="P796"/>
          <cell r="Q796">
            <v>4924948</v>
          </cell>
        </row>
        <row r="797">
          <cell r="A797" t="str">
            <v>MAERSK</v>
          </cell>
          <cell r="B797" t="str">
            <v>KampalaAntwerp40</v>
          </cell>
          <cell r="C797" t="str">
            <v>UGA</v>
          </cell>
          <cell r="D797" t="str">
            <v>Kampala</v>
          </cell>
          <cell r="E797" t="str">
            <v>Antwerp</v>
          </cell>
          <cell r="F797">
            <v>40</v>
          </cell>
          <cell r="G797">
            <v>1051</v>
          </cell>
          <cell r="H797" t="str">
            <v>not included</v>
          </cell>
          <cell r="I797" t="str">
            <v>USD</v>
          </cell>
          <cell r="J797">
            <v>1700</v>
          </cell>
          <cell r="K797">
            <v>2751</v>
          </cell>
          <cell r="L797">
            <v>44</v>
          </cell>
          <cell r="M797">
            <v>45930</v>
          </cell>
          <cell r="N797">
            <v>0</v>
          </cell>
          <cell r="O797"/>
          <cell r="P797"/>
          <cell r="Q797">
            <v>4924948</v>
          </cell>
        </row>
        <row r="798">
          <cell r="A798" t="str">
            <v>MAERSK</v>
          </cell>
          <cell r="B798" t="str">
            <v>KampalaBarcelona40</v>
          </cell>
          <cell r="C798" t="str">
            <v>UGA</v>
          </cell>
          <cell r="D798" t="str">
            <v>Kampala</v>
          </cell>
          <cell r="E798" t="str">
            <v>Barcelona</v>
          </cell>
          <cell r="F798">
            <v>40</v>
          </cell>
          <cell r="G798">
            <v>1101</v>
          </cell>
          <cell r="H798" t="str">
            <v>not included</v>
          </cell>
          <cell r="I798" t="str">
            <v>USD</v>
          </cell>
          <cell r="J798">
            <v>1640</v>
          </cell>
          <cell r="K798">
            <v>2741</v>
          </cell>
          <cell r="L798">
            <v>35</v>
          </cell>
          <cell r="M798">
            <v>45930</v>
          </cell>
          <cell r="N798">
            <v>0</v>
          </cell>
          <cell r="O798"/>
          <cell r="P798"/>
          <cell r="Q798">
            <v>4924948</v>
          </cell>
        </row>
        <row r="799">
          <cell r="A799" t="str">
            <v>MAERSK</v>
          </cell>
          <cell r="B799" t="str">
            <v>KampalaBatam40</v>
          </cell>
          <cell r="C799" t="str">
            <v>UGA</v>
          </cell>
          <cell r="D799" t="str">
            <v>Kampala</v>
          </cell>
          <cell r="E799" t="str">
            <v>Batam</v>
          </cell>
          <cell r="F799">
            <v>40</v>
          </cell>
          <cell r="G799">
            <v>1443</v>
          </cell>
          <cell r="H799" t="str">
            <v>not included</v>
          </cell>
          <cell r="I799" t="str">
            <v>USD</v>
          </cell>
          <cell r="J799">
            <v>2090</v>
          </cell>
          <cell r="K799">
            <v>3533</v>
          </cell>
          <cell r="L799">
            <v>43</v>
          </cell>
          <cell r="M799">
            <v>45930</v>
          </cell>
          <cell r="N799">
            <v>0</v>
          </cell>
          <cell r="O799"/>
          <cell r="P799"/>
          <cell r="Q799">
            <v>4924948</v>
          </cell>
        </row>
        <row r="800">
          <cell r="A800" t="str">
            <v>MAERSK</v>
          </cell>
          <cell r="B800" t="str">
            <v>KampalaJakarta40</v>
          </cell>
          <cell r="C800" t="str">
            <v>UGA</v>
          </cell>
          <cell r="D800" t="str">
            <v>Kampala</v>
          </cell>
          <cell r="E800" t="str">
            <v>Jakarta</v>
          </cell>
          <cell r="F800">
            <v>40</v>
          </cell>
          <cell r="G800">
            <v>493</v>
          </cell>
          <cell r="H800" t="str">
            <v>not included</v>
          </cell>
          <cell r="I800" t="str">
            <v>USD</v>
          </cell>
          <cell r="J800">
            <v>1600</v>
          </cell>
          <cell r="K800">
            <v>2093</v>
          </cell>
          <cell r="L800">
            <v>34</v>
          </cell>
          <cell r="M800">
            <v>45930</v>
          </cell>
          <cell r="N800">
            <v>0</v>
          </cell>
          <cell r="O800"/>
          <cell r="P800"/>
          <cell r="Q800">
            <v>4924948</v>
          </cell>
        </row>
        <row r="801">
          <cell r="A801" t="str">
            <v>MAERSK</v>
          </cell>
          <cell r="B801" t="str">
            <v>KampalaPasir Gudang40</v>
          </cell>
          <cell r="C801" t="str">
            <v>UGA</v>
          </cell>
          <cell r="D801" t="str">
            <v>Kampala</v>
          </cell>
          <cell r="E801" t="str">
            <v>Pasir Gudang</v>
          </cell>
          <cell r="F801">
            <v>40</v>
          </cell>
          <cell r="G801">
            <v>493</v>
          </cell>
          <cell r="H801" t="str">
            <v>not included</v>
          </cell>
          <cell r="I801" t="str">
            <v>USD</v>
          </cell>
          <cell r="J801">
            <v>1625</v>
          </cell>
          <cell r="K801">
            <v>2118</v>
          </cell>
          <cell r="L801">
            <v>30</v>
          </cell>
          <cell r="M801">
            <v>45930</v>
          </cell>
          <cell r="N801">
            <v>0</v>
          </cell>
          <cell r="O801"/>
          <cell r="P801"/>
          <cell r="Q801">
            <v>4924948</v>
          </cell>
        </row>
        <row r="802">
          <cell r="A802" t="str">
            <v>MAERSK</v>
          </cell>
          <cell r="B802" t="str">
            <v>KampalaPTP40</v>
          </cell>
          <cell r="C802" t="str">
            <v>UGA</v>
          </cell>
          <cell r="D802" t="str">
            <v>Kampala</v>
          </cell>
          <cell r="E802" t="str">
            <v>PTP</v>
          </cell>
          <cell r="F802">
            <v>40</v>
          </cell>
          <cell r="G802">
            <v>493</v>
          </cell>
          <cell r="H802" t="str">
            <v>not included</v>
          </cell>
          <cell r="I802" t="str">
            <v>USD</v>
          </cell>
          <cell r="J802">
            <v>1670</v>
          </cell>
          <cell r="K802">
            <v>2163</v>
          </cell>
          <cell r="L802">
            <v>23</v>
          </cell>
          <cell r="M802">
            <v>45930</v>
          </cell>
          <cell r="N802">
            <v>0</v>
          </cell>
          <cell r="O802"/>
          <cell r="P802"/>
          <cell r="Q802">
            <v>4924948</v>
          </cell>
        </row>
        <row r="803">
          <cell r="A803" t="str">
            <v>MAERSK</v>
          </cell>
          <cell r="B803" t="str">
            <v>KampalaSurabaya40</v>
          </cell>
          <cell r="C803" t="str">
            <v>UGA</v>
          </cell>
          <cell r="D803" t="str">
            <v>Kampala</v>
          </cell>
          <cell r="E803" t="str">
            <v>Surabaya</v>
          </cell>
          <cell r="F803">
            <v>40</v>
          </cell>
          <cell r="G803">
            <v>493</v>
          </cell>
          <cell r="H803" t="str">
            <v>not included</v>
          </cell>
          <cell r="I803" t="str">
            <v>USD</v>
          </cell>
          <cell r="J803">
            <v>1600</v>
          </cell>
          <cell r="K803">
            <v>2093</v>
          </cell>
          <cell r="L803">
            <v>35</v>
          </cell>
          <cell r="M803">
            <v>45930</v>
          </cell>
          <cell r="N803">
            <v>0</v>
          </cell>
          <cell r="O803"/>
          <cell r="P803"/>
          <cell r="Q803">
            <v>4924948</v>
          </cell>
        </row>
        <row r="804">
          <cell r="A804" t="str">
            <v>MAERSK</v>
          </cell>
          <cell r="B804" t="str">
            <v>KampalaValencia40</v>
          </cell>
          <cell r="C804" t="str">
            <v>UGA</v>
          </cell>
          <cell r="D804" t="str">
            <v>Kampala</v>
          </cell>
          <cell r="E804" t="str">
            <v>Valencia</v>
          </cell>
          <cell r="F804">
            <v>40</v>
          </cell>
          <cell r="G804">
            <v>1960</v>
          </cell>
          <cell r="H804" t="str">
            <v>not included</v>
          </cell>
          <cell r="I804" t="str">
            <v>USD</v>
          </cell>
          <cell r="J804">
            <v>1640</v>
          </cell>
          <cell r="K804">
            <v>3600</v>
          </cell>
          <cell r="L804">
            <v>42</v>
          </cell>
          <cell r="M804">
            <v>45930</v>
          </cell>
          <cell r="N804">
            <v>0</v>
          </cell>
          <cell r="O804"/>
          <cell r="P804"/>
          <cell r="Q804">
            <v>4924948</v>
          </cell>
        </row>
        <row r="805">
          <cell r="A805" t="str">
            <v>MAERSK</v>
          </cell>
          <cell r="B805" t="str">
            <v>KampalaWellington40</v>
          </cell>
          <cell r="C805" t="str">
            <v>UGA</v>
          </cell>
          <cell r="D805" t="str">
            <v>Kampala</v>
          </cell>
          <cell r="E805" t="str">
            <v>Wellington</v>
          </cell>
          <cell r="F805">
            <v>40</v>
          </cell>
          <cell r="G805">
            <v>3247</v>
          </cell>
          <cell r="H805" t="str">
            <v>not included</v>
          </cell>
          <cell r="I805" t="str">
            <v>USD</v>
          </cell>
          <cell r="J805">
            <v>1520</v>
          </cell>
          <cell r="K805">
            <v>4767</v>
          </cell>
          <cell r="L805">
            <v>55</v>
          </cell>
          <cell r="M805">
            <v>45930</v>
          </cell>
          <cell r="N805">
            <v>0</v>
          </cell>
          <cell r="O805"/>
          <cell r="P805"/>
          <cell r="Q805">
            <v>4924948</v>
          </cell>
        </row>
        <row r="806">
          <cell r="A806" t="str">
            <v>MAERSK</v>
          </cell>
          <cell r="B806" t="str">
            <v>KampalaYokohama40</v>
          </cell>
          <cell r="C806" t="str">
            <v>UGA</v>
          </cell>
          <cell r="D806" t="str">
            <v>Kampala</v>
          </cell>
          <cell r="E806" t="str">
            <v>Yokohama</v>
          </cell>
          <cell r="F806">
            <v>40</v>
          </cell>
          <cell r="G806">
            <v>1002</v>
          </cell>
          <cell r="H806" t="str">
            <v>not included</v>
          </cell>
          <cell r="I806" t="str">
            <v>USD</v>
          </cell>
          <cell r="J806">
            <v>1520</v>
          </cell>
          <cell r="K806">
            <v>2522</v>
          </cell>
          <cell r="L806">
            <v>48</v>
          </cell>
          <cell r="M806">
            <v>45747</v>
          </cell>
          <cell r="N806">
            <v>0</v>
          </cell>
          <cell r="Q806">
            <v>4924948</v>
          </cell>
        </row>
        <row r="807">
          <cell r="A807" t="str">
            <v>MAERSK</v>
          </cell>
          <cell r="B807" t="str">
            <v>KampalaSingapore40</v>
          </cell>
          <cell r="C807" t="str">
            <v>UGA</v>
          </cell>
          <cell r="D807" t="str">
            <v>Kampala</v>
          </cell>
          <cell r="E807" t="str">
            <v>Singapore</v>
          </cell>
          <cell r="F807">
            <v>40</v>
          </cell>
          <cell r="G807">
            <v>493</v>
          </cell>
          <cell r="H807" t="str">
            <v>not included</v>
          </cell>
          <cell r="I807" t="str">
            <v>USD</v>
          </cell>
          <cell r="J807">
            <v>1520</v>
          </cell>
          <cell r="K807">
            <v>2013</v>
          </cell>
          <cell r="L807"/>
          <cell r="M807">
            <v>45930</v>
          </cell>
          <cell r="N807">
            <v>0</v>
          </cell>
          <cell r="Q807">
            <v>4924948</v>
          </cell>
        </row>
        <row r="808">
          <cell r="A808" t="str">
            <v>MAERSK</v>
          </cell>
          <cell r="B808" t="str">
            <v>KinshasaAntwerp40</v>
          </cell>
          <cell r="C808" t="str">
            <v>CONG</v>
          </cell>
          <cell r="D808" t="str">
            <v>Kinshasa</v>
          </cell>
          <cell r="E808" t="str">
            <v>Antwerp</v>
          </cell>
          <cell r="F808">
            <v>40</v>
          </cell>
          <cell r="G808">
            <v>3598</v>
          </cell>
          <cell r="H808" t="str">
            <v>not included</v>
          </cell>
          <cell r="I808" t="str">
            <v>USD</v>
          </cell>
          <cell r="J808">
            <v>621</v>
          </cell>
          <cell r="K808">
            <v>4219</v>
          </cell>
          <cell r="L808">
            <v>56</v>
          </cell>
          <cell r="M808">
            <v>45747</v>
          </cell>
          <cell r="N808">
            <v>0</v>
          </cell>
          <cell r="Q808">
            <v>4924948</v>
          </cell>
        </row>
        <row r="809">
          <cell r="A809" t="str">
            <v>MAERSK</v>
          </cell>
          <cell r="B809" t="str">
            <v>KinshasaAmsterdam40</v>
          </cell>
          <cell r="C809" t="str">
            <v>CONG</v>
          </cell>
          <cell r="D809" t="str">
            <v>Kinshasa</v>
          </cell>
          <cell r="E809" t="str">
            <v>Amsterdam</v>
          </cell>
          <cell r="F809">
            <v>40</v>
          </cell>
          <cell r="G809">
            <v>1808</v>
          </cell>
          <cell r="H809" t="str">
            <v>not included</v>
          </cell>
          <cell r="I809" t="str">
            <v>USD</v>
          </cell>
          <cell r="J809">
            <v>2453</v>
          </cell>
          <cell r="K809">
            <v>4261</v>
          </cell>
          <cell r="L809"/>
          <cell r="M809">
            <v>45930</v>
          </cell>
          <cell r="N809">
            <v>0</v>
          </cell>
          <cell r="Q809">
            <v>4924948</v>
          </cell>
        </row>
        <row r="810">
          <cell r="A810" t="str">
            <v>MAERSK</v>
          </cell>
          <cell r="B810" t="str">
            <v>MonroviaPasir Gudang40</v>
          </cell>
          <cell r="C810" t="str">
            <v>LIB</v>
          </cell>
          <cell r="D810" t="str">
            <v>Monrovia</v>
          </cell>
          <cell r="E810" t="str">
            <v>Pasir Gudang</v>
          </cell>
          <cell r="F810">
            <v>40</v>
          </cell>
          <cell r="G810">
            <v>350</v>
          </cell>
          <cell r="H810" t="str">
            <v>not included</v>
          </cell>
          <cell r="I810" t="str">
            <v>USD</v>
          </cell>
          <cell r="J810">
            <v>632</v>
          </cell>
          <cell r="K810">
            <v>982</v>
          </cell>
          <cell r="L810"/>
          <cell r="M810">
            <v>45930</v>
          </cell>
          <cell r="N810">
            <v>0</v>
          </cell>
          <cell r="Q810">
            <v>4924948</v>
          </cell>
        </row>
        <row r="811">
          <cell r="A811" t="str">
            <v>MAERSK</v>
          </cell>
          <cell r="B811" t="str">
            <v>ConakryPasir Gudang40</v>
          </cell>
          <cell r="C811" t="str">
            <v>GUI</v>
          </cell>
          <cell r="D811" t="str">
            <v>Conakry</v>
          </cell>
          <cell r="E811" t="str">
            <v>Pasir Gudang</v>
          </cell>
          <cell r="F811">
            <v>40</v>
          </cell>
          <cell r="G811">
            <v>300</v>
          </cell>
          <cell r="H811" t="str">
            <v>not included</v>
          </cell>
          <cell r="I811" t="str">
            <v>USD</v>
          </cell>
          <cell r="J811">
            <v>632</v>
          </cell>
          <cell r="K811">
            <v>932</v>
          </cell>
          <cell r="L811"/>
          <cell r="M811">
            <v>45930</v>
          </cell>
          <cell r="N811">
            <v>0</v>
          </cell>
          <cell r="Q811">
            <v>4924948</v>
          </cell>
        </row>
        <row r="812">
          <cell r="A812" t="str">
            <v>MSC</v>
          </cell>
          <cell r="B812" t="str">
            <v>ABIDJANAMSTERDAM 20</v>
          </cell>
          <cell r="C812" t="str">
            <v>IVC</v>
          </cell>
          <cell r="D812" t="str">
            <v>ABIDJAN</v>
          </cell>
          <cell r="E812" t="str">
            <v xml:space="preserve">AMSTERDAM </v>
          </cell>
          <cell r="F812">
            <v>20</v>
          </cell>
          <cell r="G812">
            <v>562</v>
          </cell>
          <cell r="H812" t="str">
            <v>not included</v>
          </cell>
          <cell r="I812" t="str">
            <v>EUR</v>
          </cell>
          <cell r="J812">
            <v>0</v>
          </cell>
          <cell r="K812">
            <v>562</v>
          </cell>
          <cell r="L812"/>
          <cell r="M812">
            <v>45930</v>
          </cell>
          <cell r="N812">
            <v>0</v>
          </cell>
          <cell r="O812"/>
          <cell r="P812"/>
          <cell r="Q812" t="str">
            <v>R17820110000053</v>
          </cell>
        </row>
        <row r="813">
          <cell r="A813" t="str">
            <v>MSC</v>
          </cell>
          <cell r="B813" t="str">
            <v>ABIDJANAMSTERDAM 40</v>
          </cell>
          <cell r="C813" t="str">
            <v>IVC</v>
          </cell>
          <cell r="D813" t="str">
            <v>ABIDJAN</v>
          </cell>
          <cell r="E813" t="str">
            <v xml:space="preserve">AMSTERDAM </v>
          </cell>
          <cell r="F813">
            <v>40</v>
          </cell>
          <cell r="G813">
            <v>864</v>
          </cell>
          <cell r="H813" t="str">
            <v>not included</v>
          </cell>
          <cell r="I813" t="str">
            <v>EUR</v>
          </cell>
          <cell r="J813">
            <v>0</v>
          </cell>
          <cell r="K813">
            <v>864</v>
          </cell>
          <cell r="L813"/>
          <cell r="M813">
            <v>45930</v>
          </cell>
          <cell r="N813">
            <v>0</v>
          </cell>
          <cell r="O813"/>
          <cell r="P813"/>
          <cell r="Q813" t="str">
            <v>R17820110000053</v>
          </cell>
        </row>
        <row r="814">
          <cell r="A814" t="str">
            <v>MSC</v>
          </cell>
          <cell r="B814" t="str">
            <v>ABIDJANANTWERP 20</v>
          </cell>
          <cell r="C814" t="str">
            <v>IVC</v>
          </cell>
          <cell r="D814" t="str">
            <v>ABIDJAN</v>
          </cell>
          <cell r="E814" t="str">
            <v xml:space="preserve">ANTWERP </v>
          </cell>
          <cell r="F814">
            <v>20</v>
          </cell>
          <cell r="G814">
            <v>482</v>
          </cell>
          <cell r="H814" t="str">
            <v>not included</v>
          </cell>
          <cell r="I814" t="str">
            <v>EUR</v>
          </cell>
          <cell r="J814">
            <v>0</v>
          </cell>
          <cell r="K814">
            <v>482</v>
          </cell>
          <cell r="L814"/>
          <cell r="M814">
            <v>45930</v>
          </cell>
          <cell r="N814">
            <v>0</v>
          </cell>
          <cell r="O814"/>
          <cell r="P814"/>
          <cell r="Q814" t="str">
            <v>R17820110000053</v>
          </cell>
        </row>
        <row r="815">
          <cell r="A815" t="str">
            <v>MSC</v>
          </cell>
          <cell r="B815" t="str">
            <v>ABIDJANANTWERP 40</v>
          </cell>
          <cell r="C815" t="str">
            <v>IVC</v>
          </cell>
          <cell r="D815" t="str">
            <v>ABIDJAN</v>
          </cell>
          <cell r="E815" t="str">
            <v xml:space="preserve">ANTWERP </v>
          </cell>
          <cell r="F815">
            <v>40</v>
          </cell>
          <cell r="G815">
            <v>584</v>
          </cell>
          <cell r="H815" t="str">
            <v>not included</v>
          </cell>
          <cell r="I815" t="str">
            <v>EUR</v>
          </cell>
          <cell r="J815">
            <v>0</v>
          </cell>
          <cell r="K815">
            <v>584</v>
          </cell>
          <cell r="L815"/>
          <cell r="M815">
            <v>45930</v>
          </cell>
          <cell r="N815">
            <v>0</v>
          </cell>
          <cell r="O815"/>
          <cell r="P815"/>
          <cell r="Q815" t="str">
            <v>R17820110000053</v>
          </cell>
        </row>
        <row r="816">
          <cell r="A816" t="str">
            <v>MSC</v>
          </cell>
          <cell r="B816" t="str">
            <v>ABIDJANBatam40</v>
          </cell>
          <cell r="C816" t="str">
            <v>IVC</v>
          </cell>
          <cell r="D816" t="str">
            <v>ABIDJAN</v>
          </cell>
          <cell r="E816" t="str">
            <v>Batam</v>
          </cell>
          <cell r="F816">
            <v>40</v>
          </cell>
          <cell r="G816">
            <v>1368</v>
          </cell>
          <cell r="H816" t="str">
            <v>not included</v>
          </cell>
          <cell r="I816" t="str">
            <v>USD</v>
          </cell>
          <cell r="J816">
            <v>0</v>
          </cell>
          <cell r="K816">
            <v>1368</v>
          </cell>
          <cell r="L816"/>
          <cell r="M816">
            <v>45930</v>
          </cell>
          <cell r="N816">
            <v>0</v>
          </cell>
          <cell r="O816"/>
          <cell r="P816"/>
          <cell r="Q816" t="str">
            <v>R17820110000053</v>
          </cell>
        </row>
        <row r="817">
          <cell r="A817" t="str">
            <v>MSC</v>
          </cell>
          <cell r="B817" t="str">
            <v>ABIDJANHAMBURG20</v>
          </cell>
          <cell r="C817" t="str">
            <v>IVC</v>
          </cell>
          <cell r="D817" t="str">
            <v>ABIDJAN</v>
          </cell>
          <cell r="E817" t="str">
            <v>HAMBURG</v>
          </cell>
          <cell r="F817">
            <v>20</v>
          </cell>
          <cell r="G817">
            <v>677</v>
          </cell>
          <cell r="H817" t="str">
            <v>not included</v>
          </cell>
          <cell r="I817" t="str">
            <v>EUR</v>
          </cell>
          <cell r="J817">
            <v>0</v>
          </cell>
          <cell r="K817">
            <v>677</v>
          </cell>
          <cell r="L817"/>
          <cell r="M817">
            <v>45930</v>
          </cell>
          <cell r="N817">
            <v>0</v>
          </cell>
          <cell r="O817"/>
          <cell r="P817"/>
          <cell r="Q817" t="str">
            <v>R17820110000053</v>
          </cell>
        </row>
        <row r="818">
          <cell r="A818" t="str">
            <v>MSC</v>
          </cell>
          <cell r="B818" t="str">
            <v>ABIDJANHAMBURG40</v>
          </cell>
          <cell r="C818" t="str">
            <v>IVC</v>
          </cell>
          <cell r="D818" t="str">
            <v>ABIDJAN</v>
          </cell>
          <cell r="E818" t="str">
            <v>HAMBURG</v>
          </cell>
          <cell r="F818">
            <v>40</v>
          </cell>
          <cell r="G818">
            <v>929</v>
          </cell>
          <cell r="H818" t="str">
            <v>not included</v>
          </cell>
          <cell r="I818" t="str">
            <v>EUR</v>
          </cell>
          <cell r="J818">
            <v>0</v>
          </cell>
          <cell r="K818">
            <v>929</v>
          </cell>
          <cell r="L818"/>
          <cell r="M818">
            <v>45930</v>
          </cell>
          <cell r="N818">
            <v>0</v>
          </cell>
          <cell r="O818"/>
          <cell r="P818"/>
          <cell r="Q818" t="str">
            <v>R17820110000053</v>
          </cell>
        </row>
        <row r="819">
          <cell r="A819" t="str">
            <v>MSC</v>
          </cell>
          <cell r="B819" t="str">
            <v>ABIDJANISTANBUL40</v>
          </cell>
          <cell r="C819" t="str">
            <v>IVC</v>
          </cell>
          <cell r="D819" t="str">
            <v>ABIDJAN</v>
          </cell>
          <cell r="E819" t="str">
            <v>ISTANBUL</v>
          </cell>
          <cell r="F819">
            <v>40</v>
          </cell>
          <cell r="G819">
            <v>700</v>
          </cell>
          <cell r="H819" t="str">
            <v>not included</v>
          </cell>
          <cell r="I819" t="str">
            <v>USD</v>
          </cell>
          <cell r="J819">
            <v>0</v>
          </cell>
          <cell r="K819">
            <v>700</v>
          </cell>
          <cell r="L819"/>
          <cell r="M819">
            <v>45930</v>
          </cell>
          <cell r="N819">
            <v>0</v>
          </cell>
          <cell r="O819"/>
          <cell r="P819"/>
          <cell r="Q819" t="str">
            <v>R17820110000053</v>
          </cell>
        </row>
        <row r="820">
          <cell r="A820" t="str">
            <v>MSC</v>
          </cell>
          <cell r="B820" t="str">
            <v>ABIDJANJAKARTA40</v>
          </cell>
          <cell r="C820" t="str">
            <v>IVC</v>
          </cell>
          <cell r="D820" t="str">
            <v>ABIDJAN</v>
          </cell>
          <cell r="E820" t="str">
            <v>JAKARTA</v>
          </cell>
          <cell r="F820">
            <v>40</v>
          </cell>
          <cell r="G820">
            <v>793</v>
          </cell>
          <cell r="H820" t="str">
            <v>not included</v>
          </cell>
          <cell r="I820" t="str">
            <v>USD</v>
          </cell>
          <cell r="J820">
            <v>0</v>
          </cell>
          <cell r="K820">
            <v>793</v>
          </cell>
          <cell r="L820"/>
          <cell r="M820">
            <v>45930</v>
          </cell>
          <cell r="N820">
            <v>0</v>
          </cell>
          <cell r="O820"/>
          <cell r="P820"/>
          <cell r="Q820" t="str">
            <v>R17820110000053</v>
          </cell>
        </row>
        <row r="821">
          <cell r="A821" t="str">
            <v>MSC</v>
          </cell>
          <cell r="B821" t="str">
            <v>ABIDJANPASIR GUDANG40</v>
          </cell>
          <cell r="C821" t="str">
            <v>IVC</v>
          </cell>
          <cell r="D821" t="str">
            <v>ABIDJAN</v>
          </cell>
          <cell r="E821" t="str">
            <v>PASIR GUDANG</v>
          </cell>
          <cell r="F821">
            <v>40</v>
          </cell>
          <cell r="G821">
            <v>795</v>
          </cell>
          <cell r="H821" t="str">
            <v>not included</v>
          </cell>
          <cell r="I821" t="str">
            <v>USD</v>
          </cell>
          <cell r="J821">
            <v>0</v>
          </cell>
          <cell r="K821">
            <v>795</v>
          </cell>
          <cell r="L821"/>
          <cell r="M821">
            <v>45930</v>
          </cell>
          <cell r="N821">
            <v>0</v>
          </cell>
          <cell r="O821"/>
          <cell r="P821"/>
          <cell r="Q821" t="str">
            <v>R17820110000053</v>
          </cell>
        </row>
        <row r="822">
          <cell r="A822" t="str">
            <v>MSC</v>
          </cell>
          <cell r="B822" t="str">
            <v>ABIDJANPHILADELPHIA40</v>
          </cell>
          <cell r="C822" t="str">
            <v>IVC</v>
          </cell>
          <cell r="D822" t="str">
            <v>ABIDJAN</v>
          </cell>
          <cell r="E822" t="str">
            <v>PHILADELPHIA</v>
          </cell>
          <cell r="F822">
            <v>40</v>
          </cell>
          <cell r="G822">
            <v>2013</v>
          </cell>
          <cell r="H822" t="str">
            <v>not included</v>
          </cell>
          <cell r="I822" t="str">
            <v>USD</v>
          </cell>
          <cell r="J822">
            <v>0</v>
          </cell>
          <cell r="K822">
            <v>2013</v>
          </cell>
          <cell r="L822"/>
          <cell r="M822">
            <v>45930</v>
          </cell>
          <cell r="N822">
            <v>0</v>
          </cell>
          <cell r="O822"/>
          <cell r="P822"/>
          <cell r="Q822" t="str">
            <v>R17820110000053</v>
          </cell>
        </row>
        <row r="823">
          <cell r="A823" t="str">
            <v>MSC</v>
          </cell>
          <cell r="B823" t="str">
            <v>ABIDJANPORT KLANG40</v>
          </cell>
          <cell r="C823" t="str">
            <v>IVC</v>
          </cell>
          <cell r="D823" t="str">
            <v>ABIDJAN</v>
          </cell>
          <cell r="E823" t="str">
            <v>PORT KLANG</v>
          </cell>
          <cell r="F823">
            <v>40</v>
          </cell>
          <cell r="G823">
            <v>745</v>
          </cell>
          <cell r="H823" t="str">
            <v>not included</v>
          </cell>
          <cell r="I823" t="str">
            <v>USD</v>
          </cell>
          <cell r="J823">
            <v>0</v>
          </cell>
          <cell r="K823">
            <v>745</v>
          </cell>
          <cell r="L823"/>
          <cell r="M823">
            <v>45930</v>
          </cell>
          <cell r="N823">
            <v>0</v>
          </cell>
          <cell r="O823"/>
          <cell r="P823"/>
          <cell r="Q823" t="str">
            <v>R17820110000053</v>
          </cell>
        </row>
        <row r="824">
          <cell r="A824" t="str">
            <v>MSC</v>
          </cell>
          <cell r="B824" t="str">
            <v>ABIDJANSURABAYA40</v>
          </cell>
          <cell r="C824" t="str">
            <v>IVC</v>
          </cell>
          <cell r="D824" t="str">
            <v>ABIDJAN</v>
          </cell>
          <cell r="E824" t="str">
            <v>SURABAYA</v>
          </cell>
          <cell r="F824">
            <v>40</v>
          </cell>
          <cell r="G824">
            <v>723</v>
          </cell>
          <cell r="H824" t="str">
            <v>not included</v>
          </cell>
          <cell r="I824" t="str">
            <v>USD</v>
          </cell>
          <cell r="J824">
            <v>0</v>
          </cell>
          <cell r="K824">
            <v>723</v>
          </cell>
          <cell r="L824"/>
          <cell r="M824">
            <v>45930</v>
          </cell>
          <cell r="N824">
            <v>0</v>
          </cell>
          <cell r="O824"/>
          <cell r="P824"/>
          <cell r="Q824" t="str">
            <v>R17820110000053</v>
          </cell>
        </row>
        <row r="825">
          <cell r="A825" t="str">
            <v>MSC</v>
          </cell>
          <cell r="B825" t="str">
            <v>ABIDJANPTP40</v>
          </cell>
          <cell r="C825" t="str">
            <v>IVC</v>
          </cell>
          <cell r="D825" t="str">
            <v>ABIDJAN</v>
          </cell>
          <cell r="E825" t="str">
            <v>PTP</v>
          </cell>
          <cell r="F825">
            <v>40</v>
          </cell>
          <cell r="G825">
            <v>765</v>
          </cell>
          <cell r="H825" t="str">
            <v>not included</v>
          </cell>
          <cell r="I825" t="str">
            <v>USD</v>
          </cell>
          <cell r="J825">
            <v>0</v>
          </cell>
          <cell r="K825">
            <v>765</v>
          </cell>
          <cell r="L825"/>
          <cell r="M825">
            <v>45930</v>
          </cell>
          <cell r="N825">
            <v>0</v>
          </cell>
          <cell r="O825"/>
          <cell r="P825"/>
          <cell r="Q825" t="str">
            <v>R17820110000053</v>
          </cell>
        </row>
        <row r="826">
          <cell r="A826" t="str">
            <v>MSC</v>
          </cell>
          <cell r="B826" t="str">
            <v>ABIDJANVALENCIA 40</v>
          </cell>
          <cell r="C826" t="str">
            <v>IVC</v>
          </cell>
          <cell r="D826" t="str">
            <v>ABIDJAN</v>
          </cell>
          <cell r="E826" t="str">
            <v xml:space="preserve">VALENCIA </v>
          </cell>
          <cell r="F826">
            <v>40</v>
          </cell>
          <cell r="G826">
            <v>778</v>
          </cell>
          <cell r="H826" t="str">
            <v>not included</v>
          </cell>
          <cell r="I826" t="str">
            <v>EUR</v>
          </cell>
          <cell r="J826">
            <v>0</v>
          </cell>
          <cell r="K826">
            <v>778</v>
          </cell>
          <cell r="L826"/>
          <cell r="M826">
            <v>45930</v>
          </cell>
          <cell r="N826">
            <v>0</v>
          </cell>
          <cell r="O826"/>
          <cell r="P826"/>
          <cell r="Q826" t="str">
            <v>R17820110000053</v>
          </cell>
        </row>
        <row r="827">
          <cell r="A827" t="str">
            <v>MSC</v>
          </cell>
          <cell r="B827" t="str">
            <v>ABIDJANWELLINGTON20</v>
          </cell>
          <cell r="C827" t="str">
            <v>IVC</v>
          </cell>
          <cell r="D827" t="str">
            <v>ABIDJAN</v>
          </cell>
          <cell r="E827" t="str">
            <v>WELLINGTON</v>
          </cell>
          <cell r="F827">
            <v>20</v>
          </cell>
          <cell r="G827">
            <v>3402</v>
          </cell>
          <cell r="H827" t="str">
            <v>not included</v>
          </cell>
          <cell r="I827" t="str">
            <v>USD</v>
          </cell>
          <cell r="J827">
            <v>0</v>
          </cell>
          <cell r="K827">
            <v>3402</v>
          </cell>
          <cell r="L827"/>
          <cell r="M827">
            <v>45930</v>
          </cell>
          <cell r="N827">
            <v>0</v>
          </cell>
          <cell r="O827"/>
          <cell r="P827"/>
          <cell r="Q827" t="str">
            <v>R17820110000053</v>
          </cell>
        </row>
        <row r="828">
          <cell r="A828" t="str">
            <v>MSC</v>
          </cell>
          <cell r="B828" t="str">
            <v>ABIDJANWELLINGTON40</v>
          </cell>
          <cell r="C828" t="str">
            <v>IVC</v>
          </cell>
          <cell r="D828" t="str">
            <v>ABIDJAN</v>
          </cell>
          <cell r="E828" t="str">
            <v>WELLINGTON</v>
          </cell>
          <cell r="F828">
            <v>40</v>
          </cell>
          <cell r="G828">
            <v>5693</v>
          </cell>
          <cell r="H828" t="str">
            <v>not included</v>
          </cell>
          <cell r="I828" t="str">
            <v>USD</v>
          </cell>
          <cell r="J828">
            <v>0</v>
          </cell>
          <cell r="K828">
            <v>5693</v>
          </cell>
          <cell r="L828"/>
          <cell r="M828">
            <v>45930</v>
          </cell>
          <cell r="N828">
            <v>0</v>
          </cell>
          <cell r="O828"/>
          <cell r="P828"/>
          <cell r="Q828" t="str">
            <v>R17820110000053</v>
          </cell>
        </row>
        <row r="829">
          <cell r="A829" t="str">
            <v>MSC</v>
          </cell>
          <cell r="B829" t="str">
            <v>CONAKRYAMSTERDAM 40</v>
          </cell>
          <cell r="C829" t="str">
            <v>GUI</v>
          </cell>
          <cell r="D829" t="str">
            <v>CONAKRY</v>
          </cell>
          <cell r="E829" t="str">
            <v xml:space="preserve">AMSTERDAM </v>
          </cell>
          <cell r="F829">
            <v>40</v>
          </cell>
          <cell r="G829">
            <v>1174</v>
          </cell>
          <cell r="H829" t="str">
            <v>not included</v>
          </cell>
          <cell r="I829" t="str">
            <v>EUR</v>
          </cell>
          <cell r="J829">
            <v>0</v>
          </cell>
          <cell r="K829">
            <v>1174</v>
          </cell>
          <cell r="L829"/>
          <cell r="M829">
            <v>45930</v>
          </cell>
          <cell r="N829">
            <v>0</v>
          </cell>
          <cell r="O829"/>
          <cell r="P829"/>
          <cell r="Q829" t="str">
            <v>R17820110000053</v>
          </cell>
        </row>
        <row r="830">
          <cell r="A830" t="str">
            <v>MSC</v>
          </cell>
          <cell r="B830" t="str">
            <v>CONAKRYAMSTERDAM 20</v>
          </cell>
          <cell r="C830" t="str">
            <v>GUI</v>
          </cell>
          <cell r="D830" t="str">
            <v>CONAKRY</v>
          </cell>
          <cell r="E830" t="str">
            <v xml:space="preserve">AMSTERDAM </v>
          </cell>
          <cell r="F830">
            <v>20</v>
          </cell>
          <cell r="G830">
            <v>712</v>
          </cell>
          <cell r="H830" t="str">
            <v>not included</v>
          </cell>
          <cell r="I830" t="str">
            <v>EUR</v>
          </cell>
          <cell r="J830">
            <v>0</v>
          </cell>
          <cell r="K830">
            <v>712</v>
          </cell>
          <cell r="L830"/>
          <cell r="M830">
            <v>45930</v>
          </cell>
          <cell r="N830">
            <v>0</v>
          </cell>
          <cell r="O830"/>
          <cell r="P830"/>
          <cell r="Q830" t="str">
            <v>R17820110000053</v>
          </cell>
        </row>
        <row r="831">
          <cell r="A831" t="str">
            <v>MSC</v>
          </cell>
          <cell r="B831" t="str">
            <v>CONAKRYANTWERP 40</v>
          </cell>
          <cell r="C831" t="str">
            <v>GUI</v>
          </cell>
          <cell r="D831" t="str">
            <v>CONAKRY</v>
          </cell>
          <cell r="E831" t="str">
            <v xml:space="preserve">ANTWERP </v>
          </cell>
          <cell r="F831">
            <v>40</v>
          </cell>
          <cell r="G831">
            <v>1094</v>
          </cell>
          <cell r="H831" t="str">
            <v>not included</v>
          </cell>
          <cell r="I831" t="str">
            <v>EUR</v>
          </cell>
          <cell r="J831">
            <v>0</v>
          </cell>
          <cell r="K831">
            <v>1094</v>
          </cell>
          <cell r="L831"/>
          <cell r="M831">
            <v>45930</v>
          </cell>
          <cell r="N831">
            <v>0</v>
          </cell>
          <cell r="O831"/>
          <cell r="P831"/>
          <cell r="Q831" t="str">
            <v>R17820110000053</v>
          </cell>
        </row>
        <row r="832">
          <cell r="A832" t="str">
            <v>MSC</v>
          </cell>
          <cell r="B832" t="str">
            <v>CONAKRYANTWERP 20</v>
          </cell>
          <cell r="C832" t="str">
            <v>GUI</v>
          </cell>
          <cell r="D832" t="str">
            <v>CONAKRY</v>
          </cell>
          <cell r="E832" t="str">
            <v xml:space="preserve">ANTWERP </v>
          </cell>
          <cell r="F832">
            <v>20</v>
          </cell>
          <cell r="G832">
            <v>632</v>
          </cell>
          <cell r="H832" t="str">
            <v>not included</v>
          </cell>
          <cell r="I832" t="str">
            <v>EUR</v>
          </cell>
          <cell r="J832">
            <v>0</v>
          </cell>
          <cell r="K832">
            <v>632</v>
          </cell>
          <cell r="L832"/>
          <cell r="M832">
            <v>45930</v>
          </cell>
          <cell r="N832">
            <v>0</v>
          </cell>
          <cell r="O832"/>
          <cell r="P832"/>
          <cell r="Q832" t="str">
            <v>R17820110000053</v>
          </cell>
        </row>
        <row r="833">
          <cell r="A833" t="str">
            <v>MSC</v>
          </cell>
          <cell r="B833" t="str">
            <v>CONAKRYBARCELONA40</v>
          </cell>
          <cell r="C833" t="str">
            <v>GUI</v>
          </cell>
          <cell r="D833" t="str">
            <v>CONAKRY</v>
          </cell>
          <cell r="E833" t="str">
            <v>BARCELONA</v>
          </cell>
          <cell r="F833">
            <v>40</v>
          </cell>
          <cell r="G833">
            <v>1288</v>
          </cell>
          <cell r="H833" t="str">
            <v>not included</v>
          </cell>
          <cell r="I833" t="str">
            <v>EUR</v>
          </cell>
          <cell r="J833">
            <v>0</v>
          </cell>
          <cell r="K833">
            <v>1288</v>
          </cell>
          <cell r="L833"/>
          <cell r="M833">
            <v>45930</v>
          </cell>
          <cell r="N833">
            <v>0</v>
          </cell>
          <cell r="O833"/>
          <cell r="P833"/>
          <cell r="Q833" t="str">
            <v>R17820110000053</v>
          </cell>
        </row>
        <row r="834">
          <cell r="A834" t="str">
            <v>MSC</v>
          </cell>
          <cell r="B834" t="str">
            <v>CONAKRYBatam40</v>
          </cell>
          <cell r="C834" t="str">
            <v>GUI</v>
          </cell>
          <cell r="D834" t="str">
            <v>CONAKRY</v>
          </cell>
          <cell r="E834" t="str">
            <v>Batam</v>
          </cell>
          <cell r="F834">
            <v>40</v>
          </cell>
          <cell r="G834">
            <v>1603</v>
          </cell>
          <cell r="H834" t="str">
            <v>not included</v>
          </cell>
          <cell r="I834" t="str">
            <v>USD</v>
          </cell>
          <cell r="J834">
            <v>0</v>
          </cell>
          <cell r="K834">
            <v>1603</v>
          </cell>
          <cell r="L834"/>
          <cell r="M834">
            <v>45930</v>
          </cell>
          <cell r="N834">
            <v>0</v>
          </cell>
          <cell r="O834"/>
          <cell r="P834"/>
          <cell r="Q834" t="str">
            <v>R17820110000053</v>
          </cell>
        </row>
        <row r="835">
          <cell r="A835" t="str">
            <v>MSC</v>
          </cell>
          <cell r="B835" t="str">
            <v>CONAKRYHAMBURG40</v>
          </cell>
          <cell r="C835" t="str">
            <v>GUI</v>
          </cell>
          <cell r="D835" t="str">
            <v>CONAKRY</v>
          </cell>
          <cell r="E835" t="str">
            <v>HAMBURG</v>
          </cell>
          <cell r="F835">
            <v>40</v>
          </cell>
          <cell r="G835">
            <v>1219</v>
          </cell>
          <cell r="H835" t="str">
            <v>not included</v>
          </cell>
          <cell r="I835" t="str">
            <v>EUR</v>
          </cell>
          <cell r="J835">
            <v>0</v>
          </cell>
          <cell r="K835">
            <v>1219</v>
          </cell>
          <cell r="L835"/>
          <cell r="M835">
            <v>45930</v>
          </cell>
          <cell r="N835">
            <v>0</v>
          </cell>
          <cell r="O835"/>
          <cell r="P835"/>
          <cell r="Q835" t="str">
            <v>R17820110000053</v>
          </cell>
        </row>
        <row r="836">
          <cell r="A836" t="str">
            <v>MSC</v>
          </cell>
          <cell r="B836" t="str">
            <v>CONAKRYPASIR GUDANG40</v>
          </cell>
          <cell r="C836" t="str">
            <v>GUI</v>
          </cell>
          <cell r="D836" t="str">
            <v>CONAKRY</v>
          </cell>
          <cell r="E836" t="str">
            <v>PASIR GUDANG</v>
          </cell>
          <cell r="F836">
            <v>40</v>
          </cell>
          <cell r="G836">
            <v>855</v>
          </cell>
          <cell r="H836" t="str">
            <v>not included</v>
          </cell>
          <cell r="I836" t="str">
            <v>USD</v>
          </cell>
          <cell r="J836">
            <v>0</v>
          </cell>
          <cell r="K836">
            <v>855</v>
          </cell>
          <cell r="L836"/>
          <cell r="M836">
            <v>45930</v>
          </cell>
          <cell r="N836">
            <v>0</v>
          </cell>
          <cell r="O836"/>
          <cell r="P836"/>
          <cell r="Q836" t="str">
            <v>R17820110000053</v>
          </cell>
        </row>
        <row r="837">
          <cell r="A837" t="str">
            <v>MSC</v>
          </cell>
          <cell r="B837" t="str">
            <v>CONAKRYSURABAYA40</v>
          </cell>
          <cell r="C837" t="str">
            <v>GUI</v>
          </cell>
          <cell r="D837" t="str">
            <v>CONAKRY</v>
          </cell>
          <cell r="E837" t="str">
            <v>SURABAYA</v>
          </cell>
          <cell r="F837">
            <v>40</v>
          </cell>
          <cell r="G837">
            <v>1053</v>
          </cell>
          <cell r="H837" t="str">
            <v>not included</v>
          </cell>
          <cell r="I837" t="str">
            <v>USD</v>
          </cell>
          <cell r="J837">
            <v>0</v>
          </cell>
          <cell r="K837">
            <v>1053</v>
          </cell>
          <cell r="L837"/>
          <cell r="M837">
            <v>45930</v>
          </cell>
          <cell r="N837">
            <v>0</v>
          </cell>
          <cell r="O837"/>
          <cell r="P837"/>
          <cell r="Q837" t="str">
            <v>R17820110000053</v>
          </cell>
        </row>
        <row r="838">
          <cell r="A838" t="str">
            <v>MSC</v>
          </cell>
          <cell r="B838" t="str">
            <v>CONAKRYPTP40</v>
          </cell>
          <cell r="C838" t="str">
            <v>GUI</v>
          </cell>
          <cell r="D838" t="str">
            <v>CONAKRY</v>
          </cell>
          <cell r="E838" t="str">
            <v>PTP</v>
          </cell>
          <cell r="F838">
            <v>40</v>
          </cell>
          <cell r="G838">
            <v>1167</v>
          </cell>
          <cell r="H838" t="str">
            <v>not included</v>
          </cell>
          <cell r="I838" t="str">
            <v>USD</v>
          </cell>
          <cell r="J838">
            <v>0</v>
          </cell>
          <cell r="K838">
            <v>1167</v>
          </cell>
          <cell r="L838"/>
          <cell r="M838">
            <v>45930</v>
          </cell>
          <cell r="N838">
            <v>0</v>
          </cell>
          <cell r="O838"/>
          <cell r="P838"/>
          <cell r="Q838" t="str">
            <v>R17820110000053</v>
          </cell>
        </row>
        <row r="839">
          <cell r="A839" t="str">
            <v>MSC</v>
          </cell>
          <cell r="B839" t="str">
            <v>CONAKRYVALENCIA 40</v>
          </cell>
          <cell r="C839" t="str">
            <v>GUI</v>
          </cell>
          <cell r="D839" t="str">
            <v>CONAKRY</v>
          </cell>
          <cell r="E839" t="str">
            <v xml:space="preserve">VALENCIA </v>
          </cell>
          <cell r="F839">
            <v>40</v>
          </cell>
          <cell r="G839">
            <v>1288</v>
          </cell>
          <cell r="H839" t="str">
            <v>not included</v>
          </cell>
          <cell r="I839" t="str">
            <v>EUR</v>
          </cell>
          <cell r="J839">
            <v>0</v>
          </cell>
          <cell r="K839">
            <v>1288</v>
          </cell>
          <cell r="L839"/>
          <cell r="M839">
            <v>45930</v>
          </cell>
          <cell r="N839">
            <v>0</v>
          </cell>
          <cell r="O839"/>
          <cell r="P839"/>
          <cell r="Q839" t="str">
            <v>R17820110000053</v>
          </cell>
        </row>
        <row r="840">
          <cell r="A840" t="str">
            <v>MSC</v>
          </cell>
          <cell r="B840" t="str">
            <v>DOUALAAMSTERDAM 20</v>
          </cell>
          <cell r="C840" t="str">
            <v>CAM</v>
          </cell>
          <cell r="D840" t="str">
            <v>DOUALA</v>
          </cell>
          <cell r="E840" t="str">
            <v xml:space="preserve">AMSTERDAM </v>
          </cell>
          <cell r="F840">
            <v>20</v>
          </cell>
          <cell r="G840">
            <v>709</v>
          </cell>
          <cell r="H840" t="str">
            <v>not included</v>
          </cell>
          <cell r="I840" t="str">
            <v>EUR</v>
          </cell>
          <cell r="J840">
            <v>0</v>
          </cell>
          <cell r="K840">
            <v>709</v>
          </cell>
          <cell r="L840"/>
          <cell r="M840">
            <v>45930</v>
          </cell>
          <cell r="N840">
            <v>0</v>
          </cell>
          <cell r="O840"/>
          <cell r="P840"/>
          <cell r="Q840" t="str">
            <v>R17820110000053</v>
          </cell>
        </row>
        <row r="841">
          <cell r="A841" t="str">
            <v>MSC</v>
          </cell>
          <cell r="B841" t="str">
            <v>DOUALAAMSTERDAM 40</v>
          </cell>
          <cell r="C841" t="str">
            <v>CAM</v>
          </cell>
          <cell r="D841" t="str">
            <v>DOUALA</v>
          </cell>
          <cell r="E841" t="str">
            <v xml:space="preserve">AMSTERDAM </v>
          </cell>
          <cell r="F841">
            <v>40</v>
          </cell>
          <cell r="G841">
            <v>1033</v>
          </cell>
          <cell r="H841" t="str">
            <v>not included</v>
          </cell>
          <cell r="I841" t="str">
            <v>EUR</v>
          </cell>
          <cell r="J841">
            <v>0</v>
          </cell>
          <cell r="K841">
            <v>1033</v>
          </cell>
          <cell r="L841"/>
          <cell r="M841">
            <v>45930</v>
          </cell>
          <cell r="N841">
            <v>0</v>
          </cell>
          <cell r="O841"/>
          <cell r="P841"/>
          <cell r="Q841" t="str">
            <v>R17820110000053</v>
          </cell>
        </row>
        <row r="842">
          <cell r="A842" t="str">
            <v>MSC</v>
          </cell>
          <cell r="B842" t="str">
            <v>DOUALAANTWERP 20</v>
          </cell>
          <cell r="C842" t="str">
            <v>CAM</v>
          </cell>
          <cell r="D842" t="str">
            <v>DOUALA</v>
          </cell>
          <cell r="E842" t="str">
            <v xml:space="preserve">ANTWERP </v>
          </cell>
          <cell r="F842">
            <v>20</v>
          </cell>
          <cell r="G842">
            <v>604</v>
          </cell>
          <cell r="H842" t="str">
            <v>not included</v>
          </cell>
          <cell r="I842" t="str">
            <v>EUR</v>
          </cell>
          <cell r="J842">
            <v>0</v>
          </cell>
          <cell r="K842">
            <v>604</v>
          </cell>
          <cell r="L842"/>
          <cell r="M842">
            <v>45930</v>
          </cell>
          <cell r="N842">
            <v>0</v>
          </cell>
          <cell r="O842"/>
          <cell r="P842"/>
          <cell r="Q842" t="str">
            <v>R17820110000053</v>
          </cell>
        </row>
        <row r="843">
          <cell r="A843" t="str">
            <v>MSC</v>
          </cell>
          <cell r="B843" t="str">
            <v>DOUALAANTWERP 40</v>
          </cell>
          <cell r="C843" t="str">
            <v>CAM</v>
          </cell>
          <cell r="D843" t="str">
            <v>DOUALA</v>
          </cell>
          <cell r="E843" t="str">
            <v xml:space="preserve">ANTWERP </v>
          </cell>
          <cell r="F843">
            <v>40</v>
          </cell>
          <cell r="G843">
            <v>953</v>
          </cell>
          <cell r="H843" t="str">
            <v>not included</v>
          </cell>
          <cell r="I843" t="str">
            <v>EUR</v>
          </cell>
          <cell r="J843">
            <v>0</v>
          </cell>
          <cell r="K843">
            <v>953</v>
          </cell>
          <cell r="L843"/>
          <cell r="M843">
            <v>45930</v>
          </cell>
          <cell r="N843">
            <v>0</v>
          </cell>
          <cell r="O843"/>
          <cell r="P843"/>
          <cell r="Q843" t="str">
            <v>R17820110000053</v>
          </cell>
        </row>
        <row r="844">
          <cell r="A844" t="str">
            <v>MSC</v>
          </cell>
          <cell r="B844" t="str">
            <v>DOUALAVALENCIA 40</v>
          </cell>
          <cell r="C844" t="str">
            <v>CAM</v>
          </cell>
          <cell r="D844" t="str">
            <v>DOUALA</v>
          </cell>
          <cell r="E844" t="str">
            <v xml:space="preserve">VALENCIA </v>
          </cell>
          <cell r="F844">
            <v>40</v>
          </cell>
          <cell r="G844">
            <v>997</v>
          </cell>
          <cell r="H844" t="str">
            <v>not included</v>
          </cell>
          <cell r="I844" t="str">
            <v>EUR</v>
          </cell>
          <cell r="J844">
            <v>0</v>
          </cell>
          <cell r="K844">
            <v>997</v>
          </cell>
          <cell r="L844"/>
          <cell r="M844">
            <v>45930</v>
          </cell>
          <cell r="N844">
            <v>0</v>
          </cell>
          <cell r="O844"/>
          <cell r="P844"/>
          <cell r="Q844" t="str">
            <v>R17820110000053</v>
          </cell>
        </row>
        <row r="845">
          <cell r="A845" t="str">
            <v>MSC</v>
          </cell>
          <cell r="B845" t="str">
            <v>FREETOWNAMSTERDAM 40</v>
          </cell>
          <cell r="C845" t="str">
            <v>SLE</v>
          </cell>
          <cell r="D845" t="str">
            <v>FREETOWN</v>
          </cell>
          <cell r="E845" t="str">
            <v xml:space="preserve">AMSTERDAM </v>
          </cell>
          <cell r="F845">
            <v>40</v>
          </cell>
          <cell r="G845">
            <v>1606</v>
          </cell>
          <cell r="H845" t="str">
            <v>not included</v>
          </cell>
          <cell r="I845" t="str">
            <v>EUR</v>
          </cell>
          <cell r="J845">
            <v>0</v>
          </cell>
          <cell r="K845">
            <v>1606</v>
          </cell>
          <cell r="L845"/>
          <cell r="M845">
            <v>45930</v>
          </cell>
          <cell r="N845">
            <v>0</v>
          </cell>
          <cell r="O845"/>
          <cell r="P845"/>
          <cell r="Q845" t="str">
            <v>R17820110000053</v>
          </cell>
        </row>
        <row r="846">
          <cell r="A846" t="str">
            <v>MSC</v>
          </cell>
          <cell r="B846" t="str">
            <v>FREETOWNANTWERP 20</v>
          </cell>
          <cell r="C846" t="str">
            <v>SLE</v>
          </cell>
          <cell r="D846" t="str">
            <v>FREETOWN</v>
          </cell>
          <cell r="E846" t="str">
            <v xml:space="preserve">ANTWERP </v>
          </cell>
          <cell r="F846">
            <v>20</v>
          </cell>
          <cell r="G846">
            <v>759</v>
          </cell>
          <cell r="H846" t="str">
            <v>not included</v>
          </cell>
          <cell r="I846" t="str">
            <v>EUR</v>
          </cell>
          <cell r="J846">
            <v>0</v>
          </cell>
          <cell r="K846">
            <v>759</v>
          </cell>
          <cell r="L846"/>
          <cell r="M846">
            <v>45930</v>
          </cell>
          <cell r="N846">
            <v>0</v>
          </cell>
          <cell r="O846"/>
          <cell r="P846"/>
          <cell r="Q846" t="str">
            <v>R17820110000053</v>
          </cell>
        </row>
        <row r="847">
          <cell r="A847" t="str">
            <v>MSC</v>
          </cell>
          <cell r="B847" t="str">
            <v>FREETOWNANTWERP 40</v>
          </cell>
          <cell r="C847" t="str">
            <v>SLE</v>
          </cell>
          <cell r="D847" t="str">
            <v>FREETOWN</v>
          </cell>
          <cell r="E847" t="str">
            <v xml:space="preserve">ANTWERP </v>
          </cell>
          <cell r="F847">
            <v>40</v>
          </cell>
          <cell r="G847">
            <v>1378</v>
          </cell>
          <cell r="H847" t="str">
            <v>not included</v>
          </cell>
          <cell r="I847" t="str">
            <v>EUR</v>
          </cell>
          <cell r="J847">
            <v>0</v>
          </cell>
          <cell r="K847">
            <v>1378</v>
          </cell>
          <cell r="L847"/>
          <cell r="M847">
            <v>45930</v>
          </cell>
          <cell r="N847">
            <v>0</v>
          </cell>
          <cell r="O847"/>
          <cell r="P847"/>
          <cell r="Q847" t="str">
            <v>R17820110000053</v>
          </cell>
        </row>
        <row r="848">
          <cell r="A848" t="str">
            <v>MSC</v>
          </cell>
          <cell r="B848" t="str">
            <v>FREETOWNANTWERP 40</v>
          </cell>
          <cell r="C848" t="str">
            <v>SLE</v>
          </cell>
          <cell r="D848" t="str">
            <v>FREETOWN</v>
          </cell>
          <cell r="E848" t="str">
            <v>BARCELONA</v>
          </cell>
          <cell r="F848">
            <v>40</v>
          </cell>
          <cell r="G848">
            <v>1822</v>
          </cell>
          <cell r="H848" t="str">
            <v>not included</v>
          </cell>
          <cell r="I848" t="str">
            <v>EUR</v>
          </cell>
          <cell r="J848">
            <v>0</v>
          </cell>
          <cell r="K848">
            <v>1822</v>
          </cell>
          <cell r="L848"/>
          <cell r="M848">
            <v>45930</v>
          </cell>
          <cell r="N848">
            <v>0</v>
          </cell>
          <cell r="O848"/>
          <cell r="P848"/>
          <cell r="Q848" t="str">
            <v>R17820110000053</v>
          </cell>
        </row>
        <row r="849">
          <cell r="A849" t="str">
            <v>MSC</v>
          </cell>
          <cell r="B849" t="str">
            <v>FREETOWNBARCELONA40</v>
          </cell>
          <cell r="C849" t="str">
            <v>SLE</v>
          </cell>
          <cell r="D849" t="str">
            <v>FREETOWN</v>
          </cell>
          <cell r="E849" t="str">
            <v>GENOA</v>
          </cell>
          <cell r="F849">
            <v>40</v>
          </cell>
          <cell r="G849">
            <v>1572</v>
          </cell>
          <cell r="H849" t="str">
            <v>not included</v>
          </cell>
          <cell r="I849" t="str">
            <v>EUR</v>
          </cell>
          <cell r="J849">
            <v>0</v>
          </cell>
          <cell r="K849">
            <v>1572</v>
          </cell>
          <cell r="L849"/>
          <cell r="M849">
            <v>45930</v>
          </cell>
          <cell r="N849">
            <v>0</v>
          </cell>
          <cell r="O849"/>
          <cell r="P849"/>
          <cell r="Q849" t="str">
            <v>R17820110000053</v>
          </cell>
        </row>
        <row r="850">
          <cell r="A850" t="str">
            <v>MSC</v>
          </cell>
          <cell r="B850" t="str">
            <v>FREETOWNGENOA40</v>
          </cell>
          <cell r="C850" t="str">
            <v>SLE</v>
          </cell>
          <cell r="D850" t="str">
            <v>FREETOWN</v>
          </cell>
          <cell r="E850" t="str">
            <v>GENOA</v>
          </cell>
          <cell r="F850">
            <v>20</v>
          </cell>
          <cell r="G850">
            <v>1026</v>
          </cell>
          <cell r="H850" t="str">
            <v>not included</v>
          </cell>
          <cell r="I850" t="str">
            <v>EUR</v>
          </cell>
          <cell r="J850">
            <v>0</v>
          </cell>
          <cell r="K850">
            <v>1026</v>
          </cell>
          <cell r="L850"/>
          <cell r="M850">
            <v>45930</v>
          </cell>
          <cell r="N850">
            <v>0</v>
          </cell>
          <cell r="O850"/>
          <cell r="P850"/>
          <cell r="Q850" t="str">
            <v>R17820110000053</v>
          </cell>
        </row>
        <row r="851">
          <cell r="A851" t="str">
            <v>MSC</v>
          </cell>
          <cell r="B851" t="str">
            <v>FREETOWNGENOA20</v>
          </cell>
          <cell r="C851" t="str">
            <v>SLE</v>
          </cell>
          <cell r="D851" t="str">
            <v>FREETOWN</v>
          </cell>
          <cell r="E851" t="str">
            <v>HAMBURG</v>
          </cell>
          <cell r="F851">
            <v>40</v>
          </cell>
          <cell r="G851">
            <v>1603</v>
          </cell>
          <cell r="H851" t="str">
            <v>not included</v>
          </cell>
          <cell r="I851" t="str">
            <v>EUR</v>
          </cell>
          <cell r="J851">
            <v>0</v>
          </cell>
          <cell r="K851">
            <v>1603</v>
          </cell>
          <cell r="L851"/>
          <cell r="M851">
            <v>45930</v>
          </cell>
          <cell r="N851">
            <v>0</v>
          </cell>
          <cell r="O851"/>
          <cell r="P851"/>
          <cell r="Q851" t="str">
            <v>R17820110000053</v>
          </cell>
        </row>
        <row r="852">
          <cell r="A852" t="str">
            <v>MSC</v>
          </cell>
          <cell r="B852" t="str">
            <v>FREETOWNHAMBURG40</v>
          </cell>
          <cell r="C852" t="str">
            <v>SLE</v>
          </cell>
          <cell r="D852" t="str">
            <v>FREETOWN</v>
          </cell>
          <cell r="E852" t="str">
            <v>PASIR GUDANG</v>
          </cell>
          <cell r="F852">
            <v>40</v>
          </cell>
          <cell r="G852">
            <v>1519</v>
          </cell>
          <cell r="H852" t="str">
            <v>not included</v>
          </cell>
          <cell r="I852" t="str">
            <v>USD</v>
          </cell>
          <cell r="J852">
            <v>0</v>
          </cell>
          <cell r="K852">
            <v>1519</v>
          </cell>
          <cell r="L852"/>
          <cell r="M852">
            <v>45930</v>
          </cell>
          <cell r="N852">
            <v>0</v>
          </cell>
          <cell r="O852"/>
          <cell r="P852"/>
          <cell r="Q852" t="str">
            <v>R17820110000053</v>
          </cell>
        </row>
        <row r="853">
          <cell r="A853" t="str">
            <v>MSC</v>
          </cell>
          <cell r="B853" t="str">
            <v>FREETOWNPORT KLANG40</v>
          </cell>
          <cell r="C853" t="str">
            <v>SLE</v>
          </cell>
          <cell r="D853" t="str">
            <v>FREETOWN</v>
          </cell>
          <cell r="E853" t="str">
            <v>PORT KLANG</v>
          </cell>
          <cell r="F853">
            <v>40</v>
          </cell>
          <cell r="G853">
            <v>1969</v>
          </cell>
          <cell r="H853" t="str">
            <v>not included</v>
          </cell>
          <cell r="I853" t="str">
            <v>USD</v>
          </cell>
          <cell r="J853">
            <v>0</v>
          </cell>
          <cell r="K853">
            <v>1969</v>
          </cell>
          <cell r="L853"/>
          <cell r="M853">
            <v>45930</v>
          </cell>
          <cell r="N853">
            <v>0</v>
          </cell>
          <cell r="O853"/>
          <cell r="P853"/>
          <cell r="Q853" t="str">
            <v>R17820110000053</v>
          </cell>
        </row>
        <row r="854">
          <cell r="A854" t="str">
            <v>MSC</v>
          </cell>
          <cell r="B854" t="str">
            <v>FREETOWNSURABAYA40</v>
          </cell>
          <cell r="C854" t="str">
            <v>SLE</v>
          </cell>
          <cell r="D854" t="str">
            <v>FREETOWN</v>
          </cell>
          <cell r="E854" t="str">
            <v>SURABAYA</v>
          </cell>
          <cell r="F854">
            <v>40</v>
          </cell>
          <cell r="G854">
            <v>1397</v>
          </cell>
          <cell r="H854" t="str">
            <v>not included</v>
          </cell>
          <cell r="I854" t="str">
            <v>USD</v>
          </cell>
          <cell r="J854">
            <v>0</v>
          </cell>
          <cell r="K854">
            <v>1397</v>
          </cell>
          <cell r="L854"/>
          <cell r="M854">
            <v>45930</v>
          </cell>
          <cell r="N854">
            <v>0</v>
          </cell>
          <cell r="O854"/>
          <cell r="P854"/>
          <cell r="Q854" t="str">
            <v>R17820110000053</v>
          </cell>
        </row>
        <row r="855">
          <cell r="A855" t="str">
            <v>MSC</v>
          </cell>
          <cell r="B855" t="str">
            <v>FREETOWNPTP40</v>
          </cell>
          <cell r="C855" t="str">
            <v>SLE</v>
          </cell>
          <cell r="D855" t="str">
            <v>FREETOWN</v>
          </cell>
          <cell r="E855" t="str">
            <v>PTP</v>
          </cell>
          <cell r="F855">
            <v>40</v>
          </cell>
          <cell r="G855">
            <v>1519</v>
          </cell>
          <cell r="H855" t="str">
            <v>not included</v>
          </cell>
          <cell r="I855" t="str">
            <v>USD</v>
          </cell>
          <cell r="J855">
            <v>0</v>
          </cell>
          <cell r="K855">
            <v>1519</v>
          </cell>
          <cell r="L855"/>
          <cell r="M855">
            <v>45930</v>
          </cell>
          <cell r="N855">
            <v>0</v>
          </cell>
          <cell r="Q855" t="str">
            <v>R17820110000053</v>
          </cell>
        </row>
        <row r="856">
          <cell r="A856" t="str">
            <v>MSC</v>
          </cell>
          <cell r="B856" t="str">
            <v>FREETOWNVALENCIA 40</v>
          </cell>
          <cell r="C856" t="str">
            <v>SLE</v>
          </cell>
          <cell r="D856" t="str">
            <v>FREETOWN</v>
          </cell>
          <cell r="E856" t="str">
            <v xml:space="preserve">VALENCIA </v>
          </cell>
          <cell r="F856">
            <v>40</v>
          </cell>
          <cell r="G856">
            <v>1822</v>
          </cell>
          <cell r="H856" t="str">
            <v>not included</v>
          </cell>
          <cell r="I856" t="str">
            <v>EUR</v>
          </cell>
          <cell r="J856">
            <v>0</v>
          </cell>
          <cell r="K856">
            <v>1822</v>
          </cell>
          <cell r="L856"/>
          <cell r="M856">
            <v>45930</v>
          </cell>
          <cell r="N856">
            <v>0</v>
          </cell>
          <cell r="Q856" t="str">
            <v>R17820110000053</v>
          </cell>
        </row>
        <row r="857">
          <cell r="A857" t="str">
            <v>MSC</v>
          </cell>
          <cell r="B857" t="str">
            <v>FREETOWNWELLINGTON40</v>
          </cell>
          <cell r="C857" t="str">
            <v>SLE</v>
          </cell>
          <cell r="D857" t="str">
            <v>FREETOWN</v>
          </cell>
          <cell r="E857" t="str">
            <v>WELLINGTON</v>
          </cell>
          <cell r="F857">
            <v>40</v>
          </cell>
          <cell r="G857">
            <v>6187</v>
          </cell>
          <cell r="H857" t="str">
            <v>not included</v>
          </cell>
          <cell r="I857" t="str">
            <v>USD</v>
          </cell>
          <cell r="J857">
            <v>0</v>
          </cell>
          <cell r="K857">
            <v>6187</v>
          </cell>
          <cell r="L857"/>
          <cell r="M857">
            <v>45930</v>
          </cell>
          <cell r="N857">
            <v>0</v>
          </cell>
          <cell r="Q857" t="str">
            <v>R17820110000053</v>
          </cell>
        </row>
        <row r="858">
          <cell r="A858" t="str">
            <v>MSC</v>
          </cell>
          <cell r="B858" t="str">
            <v>LOMEAMSTERDAM 40</v>
          </cell>
          <cell r="C858" t="str">
            <v>TOG</v>
          </cell>
          <cell r="D858" t="str">
            <v>LOME</v>
          </cell>
          <cell r="E858" t="str">
            <v xml:space="preserve">AMSTERDAM </v>
          </cell>
          <cell r="F858">
            <v>40</v>
          </cell>
          <cell r="G858">
            <v>874</v>
          </cell>
          <cell r="H858" t="str">
            <v>not included</v>
          </cell>
          <cell r="I858" t="str">
            <v>EUR</v>
          </cell>
          <cell r="J858">
            <v>0</v>
          </cell>
          <cell r="K858">
            <v>874</v>
          </cell>
          <cell r="L858"/>
          <cell r="M858">
            <v>45930</v>
          </cell>
          <cell r="N858">
            <v>0</v>
          </cell>
          <cell r="Q858" t="str">
            <v>R17820110000053</v>
          </cell>
        </row>
        <row r="859">
          <cell r="A859" t="str">
            <v>MSC</v>
          </cell>
          <cell r="B859" t="str">
            <v>LOMEANTWERP 40</v>
          </cell>
          <cell r="C859" t="str">
            <v>TOG</v>
          </cell>
          <cell r="D859" t="str">
            <v>LOME</v>
          </cell>
          <cell r="E859" t="str">
            <v xml:space="preserve">ANTWERP </v>
          </cell>
          <cell r="F859">
            <v>40</v>
          </cell>
          <cell r="G859">
            <v>734</v>
          </cell>
          <cell r="H859" t="str">
            <v>not included</v>
          </cell>
          <cell r="I859" t="str">
            <v>EUR</v>
          </cell>
          <cell r="J859">
            <v>1</v>
          </cell>
          <cell r="K859">
            <v>734</v>
          </cell>
          <cell r="L859"/>
          <cell r="M859">
            <v>45930</v>
          </cell>
          <cell r="N859">
            <v>0</v>
          </cell>
          <cell r="Q859" t="str">
            <v>R17820110000053</v>
          </cell>
        </row>
        <row r="860">
          <cell r="A860" t="str">
            <v>MSC</v>
          </cell>
          <cell r="B860" t="str">
            <v>LOMEANTWERP 20</v>
          </cell>
          <cell r="C860" t="str">
            <v>TOG</v>
          </cell>
          <cell r="D860" t="str">
            <v>LOME</v>
          </cell>
          <cell r="E860" t="str">
            <v xml:space="preserve">ANTWERP </v>
          </cell>
          <cell r="F860">
            <v>20</v>
          </cell>
          <cell r="G860">
            <v>462</v>
          </cell>
          <cell r="H860" t="str">
            <v>not included</v>
          </cell>
          <cell r="I860" t="str">
            <v>EUR</v>
          </cell>
          <cell r="J860">
            <v>0</v>
          </cell>
          <cell r="K860">
            <v>462</v>
          </cell>
          <cell r="L860"/>
          <cell r="M860">
            <v>45930</v>
          </cell>
          <cell r="N860">
            <v>0</v>
          </cell>
          <cell r="Q860" t="str">
            <v>R17820110000053</v>
          </cell>
        </row>
        <row r="861">
          <cell r="A861" t="str">
            <v>MSC</v>
          </cell>
          <cell r="B861" t="str">
            <v>LOMEBARCELONA40</v>
          </cell>
          <cell r="C861" t="str">
            <v>TOG</v>
          </cell>
          <cell r="D861" t="str">
            <v>LOME</v>
          </cell>
          <cell r="E861" t="str">
            <v>BARCELONA</v>
          </cell>
          <cell r="F861">
            <v>40</v>
          </cell>
          <cell r="G861">
            <v>988</v>
          </cell>
          <cell r="H861" t="str">
            <v>not included</v>
          </cell>
          <cell r="I861" t="str">
            <v>EUR</v>
          </cell>
          <cell r="J861">
            <v>0</v>
          </cell>
          <cell r="K861">
            <v>988</v>
          </cell>
          <cell r="L861"/>
          <cell r="M861">
            <v>45930</v>
          </cell>
          <cell r="N861">
            <v>0</v>
          </cell>
          <cell r="Q861" t="str">
            <v>R17820110000053</v>
          </cell>
        </row>
        <row r="862">
          <cell r="A862" t="str">
            <v>MSC</v>
          </cell>
          <cell r="B862" t="str">
            <v>LOMEBATAM via Singapore40</v>
          </cell>
          <cell r="C862" t="str">
            <v>TOG</v>
          </cell>
          <cell r="D862" t="str">
            <v>LOME</v>
          </cell>
          <cell r="E862" t="str">
            <v>BATAM via Singapore</v>
          </cell>
          <cell r="F862">
            <v>40</v>
          </cell>
          <cell r="G862">
            <v>1095</v>
          </cell>
          <cell r="H862" t="str">
            <v>not included</v>
          </cell>
          <cell r="I862" t="str">
            <v>USD</v>
          </cell>
          <cell r="J862">
            <v>0</v>
          </cell>
          <cell r="K862">
            <v>1095</v>
          </cell>
          <cell r="L862"/>
          <cell r="M862">
            <v>45930</v>
          </cell>
          <cell r="N862">
            <v>0</v>
          </cell>
          <cell r="Q862" t="str">
            <v>R17820110000053</v>
          </cell>
        </row>
        <row r="863">
          <cell r="A863" t="str">
            <v>MSC</v>
          </cell>
          <cell r="B863" t="str">
            <v>LOMEGENOA40</v>
          </cell>
          <cell r="C863" t="str">
            <v>TOG</v>
          </cell>
          <cell r="D863" t="str">
            <v>LOME</v>
          </cell>
          <cell r="E863" t="str">
            <v>GENOA</v>
          </cell>
          <cell r="F863">
            <v>40</v>
          </cell>
          <cell r="G863">
            <v>838</v>
          </cell>
          <cell r="H863" t="str">
            <v>not included</v>
          </cell>
          <cell r="I863" t="str">
            <v>EUR</v>
          </cell>
          <cell r="J863">
            <v>0</v>
          </cell>
          <cell r="K863">
            <v>838</v>
          </cell>
          <cell r="L863"/>
          <cell r="M863">
            <v>45930</v>
          </cell>
          <cell r="N863">
            <v>0</v>
          </cell>
          <cell r="Q863" t="str">
            <v>R17820110000053</v>
          </cell>
        </row>
        <row r="864">
          <cell r="A864" t="str">
            <v>MSC</v>
          </cell>
          <cell r="B864" t="str">
            <v>LOMEHAMBURG40</v>
          </cell>
          <cell r="C864" t="str">
            <v>TOG</v>
          </cell>
          <cell r="D864" t="str">
            <v>LOME</v>
          </cell>
          <cell r="E864" t="str">
            <v>HAMBURG</v>
          </cell>
          <cell r="F864">
            <v>40</v>
          </cell>
          <cell r="G864">
            <v>889</v>
          </cell>
          <cell r="H864" t="str">
            <v>not included</v>
          </cell>
          <cell r="I864" t="str">
            <v>EUR</v>
          </cell>
          <cell r="J864">
            <v>0</v>
          </cell>
          <cell r="K864">
            <v>889</v>
          </cell>
          <cell r="L864"/>
          <cell r="M864">
            <v>45930</v>
          </cell>
          <cell r="N864">
            <v>0</v>
          </cell>
          <cell r="Q864" t="str">
            <v>R17820110000053</v>
          </cell>
        </row>
        <row r="865">
          <cell r="A865" t="str">
            <v>MSC</v>
          </cell>
          <cell r="B865" t="str">
            <v>LOMEISTANBUL40</v>
          </cell>
          <cell r="C865" t="str">
            <v>TOG</v>
          </cell>
          <cell r="D865" t="str">
            <v>LOME</v>
          </cell>
          <cell r="E865" t="str">
            <v>ISTANBUL</v>
          </cell>
          <cell r="F865">
            <v>40</v>
          </cell>
          <cell r="G865">
            <v>910</v>
          </cell>
          <cell r="H865" t="str">
            <v>not included</v>
          </cell>
          <cell r="I865" t="str">
            <v>USD</v>
          </cell>
          <cell r="J865">
            <v>0</v>
          </cell>
          <cell r="K865">
            <v>910</v>
          </cell>
          <cell r="L865"/>
          <cell r="M865">
            <v>45930</v>
          </cell>
          <cell r="N865">
            <v>0</v>
          </cell>
          <cell r="Q865" t="str">
            <v>R17820110000053</v>
          </cell>
        </row>
        <row r="866">
          <cell r="A866" t="str">
            <v>MSC</v>
          </cell>
          <cell r="B866" t="str">
            <v>LOMEJAKARTA40</v>
          </cell>
          <cell r="C866" t="str">
            <v>TOG</v>
          </cell>
          <cell r="D866" t="str">
            <v>LOME</v>
          </cell>
          <cell r="E866" t="str">
            <v>JAKARTA</v>
          </cell>
          <cell r="F866">
            <v>40</v>
          </cell>
          <cell r="G866">
            <v>705</v>
          </cell>
          <cell r="H866" t="str">
            <v>not included</v>
          </cell>
          <cell r="I866" t="str">
            <v>USD</v>
          </cell>
          <cell r="J866">
            <v>0</v>
          </cell>
          <cell r="K866">
            <v>705</v>
          </cell>
          <cell r="L866"/>
          <cell r="M866">
            <v>45930</v>
          </cell>
          <cell r="N866">
            <v>0</v>
          </cell>
          <cell r="O866"/>
          <cell r="P866"/>
          <cell r="Q866" t="str">
            <v>R17820110000053</v>
          </cell>
        </row>
        <row r="867">
          <cell r="A867" t="str">
            <v>MSC</v>
          </cell>
          <cell r="B867" t="str">
            <v>LOMEPASIR GUDANG40</v>
          </cell>
          <cell r="C867" t="str">
            <v>TOG</v>
          </cell>
          <cell r="D867" t="str">
            <v>LOME</v>
          </cell>
          <cell r="E867" t="str">
            <v>PASIR GUDANG</v>
          </cell>
          <cell r="F867">
            <v>40</v>
          </cell>
          <cell r="G867">
            <v>827</v>
          </cell>
          <cell r="H867" t="str">
            <v>not included</v>
          </cell>
          <cell r="I867" t="str">
            <v>USD</v>
          </cell>
          <cell r="J867">
            <v>0</v>
          </cell>
          <cell r="K867">
            <v>827</v>
          </cell>
          <cell r="L867"/>
          <cell r="M867">
            <v>45930</v>
          </cell>
          <cell r="N867">
            <v>0</v>
          </cell>
          <cell r="O867"/>
          <cell r="P867"/>
          <cell r="Q867" t="str">
            <v>R17820110000053</v>
          </cell>
        </row>
        <row r="868">
          <cell r="A868" t="str">
            <v>MSC</v>
          </cell>
          <cell r="B868" t="str">
            <v>LOMEPHILADELPHIA40</v>
          </cell>
          <cell r="C868" t="str">
            <v>TOG</v>
          </cell>
          <cell r="D868" t="str">
            <v>LOME</v>
          </cell>
          <cell r="E868" t="str">
            <v>PHILADELPHIA</v>
          </cell>
          <cell r="F868">
            <v>40</v>
          </cell>
          <cell r="G868">
            <v>2083</v>
          </cell>
          <cell r="H868" t="str">
            <v>not included</v>
          </cell>
          <cell r="I868" t="str">
            <v>USD</v>
          </cell>
          <cell r="J868">
            <v>0</v>
          </cell>
          <cell r="K868">
            <v>2083</v>
          </cell>
          <cell r="L868"/>
          <cell r="M868">
            <v>45930</v>
          </cell>
          <cell r="N868">
            <v>0</v>
          </cell>
          <cell r="O868"/>
          <cell r="P868"/>
          <cell r="Q868" t="str">
            <v>R17820110000053</v>
          </cell>
        </row>
        <row r="869">
          <cell r="A869" t="str">
            <v>MSC</v>
          </cell>
          <cell r="B869" t="str">
            <v>LOMESURABAYA40</v>
          </cell>
          <cell r="C869" t="str">
            <v>TOG</v>
          </cell>
          <cell r="D869" t="str">
            <v>LOME</v>
          </cell>
          <cell r="E869" t="str">
            <v>SURABAYA</v>
          </cell>
          <cell r="F869">
            <v>40</v>
          </cell>
          <cell r="G869">
            <v>625</v>
          </cell>
          <cell r="H869" t="str">
            <v>not included</v>
          </cell>
          <cell r="I869" t="str">
            <v>USD</v>
          </cell>
          <cell r="J869">
            <v>0</v>
          </cell>
          <cell r="K869">
            <v>625</v>
          </cell>
          <cell r="L869"/>
          <cell r="M869">
            <v>45930</v>
          </cell>
          <cell r="N869">
            <v>0</v>
          </cell>
          <cell r="O869"/>
          <cell r="P869"/>
          <cell r="Q869" t="str">
            <v>R17820110000053</v>
          </cell>
        </row>
        <row r="870">
          <cell r="A870" t="str">
            <v>MSC</v>
          </cell>
          <cell r="B870" t="str">
            <v>LOMEPTP40</v>
          </cell>
          <cell r="C870" t="str">
            <v>TOG</v>
          </cell>
          <cell r="D870" t="str">
            <v>LOME</v>
          </cell>
          <cell r="E870" t="str">
            <v>PTP</v>
          </cell>
          <cell r="F870">
            <v>40</v>
          </cell>
          <cell r="G870">
            <v>647</v>
          </cell>
          <cell r="H870" t="str">
            <v>not included</v>
          </cell>
          <cell r="I870" t="str">
            <v>USD</v>
          </cell>
          <cell r="J870">
            <v>0</v>
          </cell>
          <cell r="K870">
            <v>647</v>
          </cell>
          <cell r="L870"/>
          <cell r="M870">
            <v>45930</v>
          </cell>
          <cell r="N870">
            <v>0</v>
          </cell>
          <cell r="O870"/>
          <cell r="P870"/>
          <cell r="Q870" t="str">
            <v>R17820110000053</v>
          </cell>
        </row>
        <row r="871">
          <cell r="A871" t="str">
            <v>MSC</v>
          </cell>
          <cell r="B871" t="str">
            <v>LOMEWELLINGTON20</v>
          </cell>
          <cell r="C871" t="str">
            <v>TOG</v>
          </cell>
          <cell r="D871" t="str">
            <v>LOME</v>
          </cell>
          <cell r="E871" t="str">
            <v>WELLINGTON</v>
          </cell>
          <cell r="F871">
            <v>20</v>
          </cell>
          <cell r="G871">
            <v>3382</v>
          </cell>
          <cell r="H871" t="str">
            <v>not included</v>
          </cell>
          <cell r="I871" t="str">
            <v>USD</v>
          </cell>
          <cell r="J871">
            <v>0</v>
          </cell>
          <cell r="K871">
            <v>3382</v>
          </cell>
          <cell r="L871"/>
          <cell r="M871">
            <v>45930</v>
          </cell>
          <cell r="N871">
            <v>0</v>
          </cell>
          <cell r="O871"/>
          <cell r="P871"/>
          <cell r="Q871" t="str">
            <v>R17820110000053</v>
          </cell>
        </row>
        <row r="872">
          <cell r="A872" t="str">
            <v>MSC</v>
          </cell>
          <cell r="B872" t="str">
            <v>LOMEWELLINGTON40</v>
          </cell>
          <cell r="C872" t="str">
            <v>TOG</v>
          </cell>
          <cell r="D872" t="str">
            <v>LOME</v>
          </cell>
          <cell r="E872" t="str">
            <v>WELLINGTON</v>
          </cell>
          <cell r="F872">
            <v>40</v>
          </cell>
          <cell r="G872">
            <v>5653</v>
          </cell>
          <cell r="H872" t="str">
            <v>not included</v>
          </cell>
          <cell r="I872" t="str">
            <v>USD</v>
          </cell>
          <cell r="J872">
            <v>0</v>
          </cell>
          <cell r="K872">
            <v>5653</v>
          </cell>
          <cell r="L872"/>
          <cell r="M872">
            <v>45930</v>
          </cell>
          <cell r="N872"/>
          <cell r="O872"/>
          <cell r="P872"/>
          <cell r="Q872" t="str">
            <v>R17820110000053</v>
          </cell>
        </row>
        <row r="873">
          <cell r="A873" t="str">
            <v>MSC</v>
          </cell>
          <cell r="B873" t="str">
            <v>MatadiAMSTERDAM40</v>
          </cell>
          <cell r="C873" t="str">
            <v>CONG</v>
          </cell>
          <cell r="D873" t="str">
            <v>Matadi</v>
          </cell>
          <cell r="E873" t="str">
            <v>AMSTERDAM</v>
          </cell>
          <cell r="F873">
            <v>40</v>
          </cell>
          <cell r="G873">
            <v>2478</v>
          </cell>
          <cell r="H873" t="str">
            <v>not included</v>
          </cell>
          <cell r="I873" t="str">
            <v>EUR</v>
          </cell>
          <cell r="J873">
            <v>0</v>
          </cell>
          <cell r="K873">
            <v>2478</v>
          </cell>
          <cell r="L873"/>
          <cell r="M873">
            <v>45930</v>
          </cell>
          <cell r="N873">
            <v>0</v>
          </cell>
          <cell r="O873"/>
          <cell r="P873"/>
          <cell r="Q873" t="str">
            <v>R17820110000053</v>
          </cell>
        </row>
        <row r="874">
          <cell r="A874" t="str">
            <v>MSC</v>
          </cell>
          <cell r="B874" t="str">
            <v>MatadiANTWERP 40</v>
          </cell>
          <cell r="C874" t="str">
            <v>CONG</v>
          </cell>
          <cell r="D874" t="str">
            <v>Matadi</v>
          </cell>
          <cell r="E874" t="str">
            <v xml:space="preserve">ANTWERP </v>
          </cell>
          <cell r="F874">
            <v>40</v>
          </cell>
          <cell r="G874">
            <v>2098</v>
          </cell>
          <cell r="H874" t="str">
            <v>not included</v>
          </cell>
          <cell r="I874" t="str">
            <v>EUR</v>
          </cell>
          <cell r="J874">
            <v>0</v>
          </cell>
          <cell r="K874">
            <v>2098</v>
          </cell>
          <cell r="L874"/>
          <cell r="M874">
            <v>45930</v>
          </cell>
          <cell r="N874">
            <v>0</v>
          </cell>
          <cell r="O874"/>
          <cell r="P874"/>
          <cell r="Q874" t="str">
            <v>R17820110000053</v>
          </cell>
        </row>
        <row r="875">
          <cell r="A875" t="str">
            <v>MSC</v>
          </cell>
          <cell r="B875" t="str">
            <v>MatadiBARCELONA40</v>
          </cell>
          <cell r="C875" t="str">
            <v>CONG</v>
          </cell>
          <cell r="D875" t="str">
            <v>Matadi</v>
          </cell>
          <cell r="E875" t="str">
            <v>BARCELONA</v>
          </cell>
          <cell r="F875">
            <v>40</v>
          </cell>
          <cell r="G875">
            <v>2572</v>
          </cell>
          <cell r="H875" t="str">
            <v>not included</v>
          </cell>
          <cell r="I875" t="str">
            <v>EUR</v>
          </cell>
          <cell r="J875">
            <v>0</v>
          </cell>
          <cell r="K875">
            <v>2572</v>
          </cell>
          <cell r="L875"/>
          <cell r="M875">
            <v>45930</v>
          </cell>
          <cell r="N875">
            <v>0</v>
          </cell>
          <cell r="O875"/>
          <cell r="P875"/>
          <cell r="Q875" t="str">
            <v>R17820110000053</v>
          </cell>
        </row>
        <row r="876">
          <cell r="A876" t="str">
            <v>MSC</v>
          </cell>
          <cell r="B876" t="str">
            <v>MatadiHAMBURG40</v>
          </cell>
          <cell r="C876" t="str">
            <v>CONG</v>
          </cell>
          <cell r="D876" t="str">
            <v>Matadi</v>
          </cell>
          <cell r="E876" t="str">
            <v>HAMBURG</v>
          </cell>
          <cell r="F876">
            <v>40</v>
          </cell>
          <cell r="G876">
            <v>2543</v>
          </cell>
          <cell r="H876" t="str">
            <v>not included</v>
          </cell>
          <cell r="I876" t="str">
            <v>EUR</v>
          </cell>
          <cell r="J876">
            <v>0</v>
          </cell>
          <cell r="K876">
            <v>2543</v>
          </cell>
          <cell r="L876"/>
          <cell r="M876">
            <v>45930</v>
          </cell>
          <cell r="N876">
            <v>0</v>
          </cell>
          <cell r="O876"/>
          <cell r="P876"/>
          <cell r="Q876" t="str">
            <v>R17820110000053</v>
          </cell>
        </row>
        <row r="877">
          <cell r="A877" t="str">
            <v>MSC</v>
          </cell>
          <cell r="B877" t="str">
            <v>MatadiJAKARTA40</v>
          </cell>
          <cell r="C877" t="str">
            <v>CONG</v>
          </cell>
          <cell r="D877" t="str">
            <v>Matadi</v>
          </cell>
          <cell r="E877" t="str">
            <v>JAKARTA</v>
          </cell>
          <cell r="F877">
            <v>40</v>
          </cell>
          <cell r="G877">
            <v>2867</v>
          </cell>
          <cell r="H877" t="str">
            <v>not included</v>
          </cell>
          <cell r="I877" t="str">
            <v>USD</v>
          </cell>
          <cell r="J877">
            <v>0</v>
          </cell>
          <cell r="K877">
            <v>2867</v>
          </cell>
          <cell r="L877"/>
          <cell r="M877">
            <v>45930</v>
          </cell>
          <cell r="N877">
            <v>0</v>
          </cell>
          <cell r="O877"/>
          <cell r="P877"/>
          <cell r="Q877" t="str">
            <v>R17820110000053</v>
          </cell>
        </row>
        <row r="878">
          <cell r="A878" t="str">
            <v>MSC</v>
          </cell>
          <cell r="B878" t="str">
            <v>MatadiPASIR GUDANG40</v>
          </cell>
          <cell r="C878" t="str">
            <v>CONG</v>
          </cell>
          <cell r="D878" t="str">
            <v>Matadi</v>
          </cell>
          <cell r="E878" t="str">
            <v>PASIR GUDANG</v>
          </cell>
          <cell r="F878">
            <v>40</v>
          </cell>
          <cell r="G878">
            <v>2889</v>
          </cell>
          <cell r="H878" t="str">
            <v>not included</v>
          </cell>
          <cell r="I878" t="str">
            <v>USD</v>
          </cell>
          <cell r="J878">
            <v>0</v>
          </cell>
          <cell r="K878">
            <v>2889</v>
          </cell>
          <cell r="L878"/>
          <cell r="M878">
            <v>45930</v>
          </cell>
          <cell r="N878">
            <v>0</v>
          </cell>
          <cell r="O878"/>
          <cell r="P878"/>
          <cell r="Q878" t="str">
            <v>R17820110000053</v>
          </cell>
        </row>
        <row r="879">
          <cell r="A879" t="str">
            <v>MSC</v>
          </cell>
          <cell r="B879" t="str">
            <v>MatadiSINGAPORE40</v>
          </cell>
          <cell r="C879" t="str">
            <v>CONG</v>
          </cell>
          <cell r="D879" t="str">
            <v>Matadi</v>
          </cell>
          <cell r="E879" t="str">
            <v>SINGAPORE</v>
          </cell>
          <cell r="F879">
            <v>40</v>
          </cell>
          <cell r="G879">
            <v>2867</v>
          </cell>
          <cell r="H879" t="str">
            <v>not included</v>
          </cell>
          <cell r="I879" t="str">
            <v>USD</v>
          </cell>
          <cell r="J879">
            <v>0</v>
          </cell>
          <cell r="K879">
            <v>2867</v>
          </cell>
          <cell r="L879"/>
          <cell r="M879">
            <v>45930</v>
          </cell>
          <cell r="N879">
            <v>0</v>
          </cell>
          <cell r="O879"/>
          <cell r="P879"/>
          <cell r="Q879" t="str">
            <v>R17820110000053</v>
          </cell>
        </row>
        <row r="880">
          <cell r="A880" t="str">
            <v>MSC</v>
          </cell>
          <cell r="B880" t="str">
            <v>MatadiPTP40</v>
          </cell>
          <cell r="C880" t="str">
            <v>CONG</v>
          </cell>
          <cell r="D880" t="str">
            <v>Matadi</v>
          </cell>
          <cell r="E880" t="str">
            <v>PTP</v>
          </cell>
          <cell r="F880">
            <v>40</v>
          </cell>
          <cell r="G880">
            <v>2889</v>
          </cell>
          <cell r="H880" t="str">
            <v>not included</v>
          </cell>
          <cell r="I880" t="str">
            <v>USD</v>
          </cell>
          <cell r="J880">
            <v>0</v>
          </cell>
          <cell r="K880">
            <v>2889</v>
          </cell>
          <cell r="L880"/>
          <cell r="M880">
            <v>45930</v>
          </cell>
          <cell r="N880">
            <v>0</v>
          </cell>
          <cell r="O880"/>
          <cell r="P880"/>
          <cell r="Q880" t="str">
            <v>R17820110000053</v>
          </cell>
        </row>
        <row r="881">
          <cell r="A881" t="str">
            <v>MSC</v>
          </cell>
          <cell r="B881" t="str">
            <v>MatadiVALENCIA 40</v>
          </cell>
          <cell r="C881" t="str">
            <v>CONG</v>
          </cell>
          <cell r="D881" t="str">
            <v>Matadi</v>
          </cell>
          <cell r="E881" t="str">
            <v xml:space="preserve">VALENCIA </v>
          </cell>
          <cell r="F881">
            <v>40</v>
          </cell>
          <cell r="G881">
            <v>2822</v>
          </cell>
          <cell r="H881" t="str">
            <v>not included</v>
          </cell>
          <cell r="I881" t="str">
            <v>EUR</v>
          </cell>
          <cell r="J881">
            <v>0</v>
          </cell>
          <cell r="K881">
            <v>2822</v>
          </cell>
          <cell r="L881"/>
          <cell r="M881">
            <v>45930</v>
          </cell>
          <cell r="N881">
            <v>0</v>
          </cell>
          <cell r="O881"/>
          <cell r="P881"/>
          <cell r="Q881" t="str">
            <v>R17820110000053</v>
          </cell>
        </row>
        <row r="882">
          <cell r="A882" t="str">
            <v>MSC</v>
          </cell>
          <cell r="B882" t="str">
            <v>MONROVIAAMSTERDAM 20</v>
          </cell>
          <cell r="C882" t="str">
            <v>LIB</v>
          </cell>
          <cell r="D882" t="str">
            <v>MONROVIA</v>
          </cell>
          <cell r="E882" t="str">
            <v xml:space="preserve">AMSTERDAM </v>
          </cell>
          <cell r="F882">
            <v>20</v>
          </cell>
          <cell r="G882">
            <v>764</v>
          </cell>
          <cell r="H882" t="str">
            <v>not included</v>
          </cell>
          <cell r="I882" t="str">
            <v>EUR</v>
          </cell>
          <cell r="J882">
            <v>0</v>
          </cell>
          <cell r="K882">
            <v>764</v>
          </cell>
          <cell r="L882"/>
          <cell r="M882">
            <v>45930</v>
          </cell>
          <cell r="N882">
            <v>0</v>
          </cell>
          <cell r="O882"/>
          <cell r="P882"/>
          <cell r="Q882" t="str">
            <v>R17820110000053</v>
          </cell>
        </row>
        <row r="883">
          <cell r="A883" t="str">
            <v>MSC</v>
          </cell>
          <cell r="B883" t="str">
            <v>MONROVIAANTWERP 40</v>
          </cell>
          <cell r="C883" t="str">
            <v>LIB</v>
          </cell>
          <cell r="D883" t="str">
            <v>MONROVIA</v>
          </cell>
          <cell r="E883" t="str">
            <v xml:space="preserve">ANTWERP </v>
          </cell>
          <cell r="F883">
            <v>40</v>
          </cell>
          <cell r="G883">
            <v>1078</v>
          </cell>
          <cell r="H883" t="str">
            <v>not included</v>
          </cell>
          <cell r="I883" t="str">
            <v>EUR</v>
          </cell>
          <cell r="J883">
            <v>0</v>
          </cell>
          <cell r="K883">
            <v>1078</v>
          </cell>
          <cell r="L883"/>
          <cell r="M883">
            <v>45930</v>
          </cell>
          <cell r="N883">
            <v>0</v>
          </cell>
          <cell r="O883"/>
          <cell r="P883"/>
          <cell r="Q883" t="str">
            <v>R17820110000053</v>
          </cell>
        </row>
        <row r="884">
          <cell r="A884" t="str">
            <v>MSC</v>
          </cell>
          <cell r="B884" t="str">
            <v>MONROVIAANTWERP 20</v>
          </cell>
          <cell r="C884" t="str">
            <v>LIB</v>
          </cell>
          <cell r="D884" t="str">
            <v>MONROVIA</v>
          </cell>
          <cell r="E884" t="str">
            <v xml:space="preserve">ANTWERP </v>
          </cell>
          <cell r="F884">
            <v>20</v>
          </cell>
          <cell r="G884">
            <v>684</v>
          </cell>
          <cell r="H884" t="str">
            <v>not included</v>
          </cell>
          <cell r="I884" t="str">
            <v>EUR</v>
          </cell>
          <cell r="J884">
            <v>0</v>
          </cell>
          <cell r="K884">
            <v>684</v>
          </cell>
          <cell r="L884"/>
          <cell r="M884">
            <v>45930</v>
          </cell>
          <cell r="N884">
            <v>0</v>
          </cell>
          <cell r="O884"/>
          <cell r="P884"/>
          <cell r="Q884" t="str">
            <v>R17820110000053</v>
          </cell>
        </row>
        <row r="885">
          <cell r="A885" t="str">
            <v>MSC</v>
          </cell>
          <cell r="B885" t="str">
            <v>MONROVIABARCELONA40</v>
          </cell>
          <cell r="C885" t="str">
            <v>LIB</v>
          </cell>
          <cell r="D885" t="str">
            <v>MONROVIA</v>
          </cell>
          <cell r="E885" t="str">
            <v>BARCELONA</v>
          </cell>
          <cell r="F885">
            <v>40</v>
          </cell>
          <cell r="G885">
            <v>1272</v>
          </cell>
          <cell r="H885" t="str">
            <v>not included</v>
          </cell>
          <cell r="I885" t="str">
            <v>EUR</v>
          </cell>
          <cell r="J885">
            <v>0</v>
          </cell>
          <cell r="K885">
            <v>1272</v>
          </cell>
          <cell r="L885"/>
          <cell r="M885">
            <v>45930</v>
          </cell>
          <cell r="N885">
            <v>0</v>
          </cell>
          <cell r="O885"/>
          <cell r="P885"/>
          <cell r="Q885" t="str">
            <v>R17820110000053</v>
          </cell>
        </row>
        <row r="886">
          <cell r="A886" t="str">
            <v>MSC</v>
          </cell>
          <cell r="B886" t="str">
            <v>MONROVIABatam40</v>
          </cell>
          <cell r="C886" t="str">
            <v>LIB</v>
          </cell>
          <cell r="D886" t="str">
            <v>MONROVIA</v>
          </cell>
          <cell r="E886" t="str">
            <v>Batam</v>
          </cell>
          <cell r="F886">
            <v>40</v>
          </cell>
          <cell r="G886">
            <v>1887</v>
          </cell>
          <cell r="H886" t="str">
            <v>not included</v>
          </cell>
          <cell r="I886" t="str">
            <v>USD</v>
          </cell>
          <cell r="J886">
            <v>0</v>
          </cell>
          <cell r="K886">
            <v>1887</v>
          </cell>
          <cell r="L886"/>
          <cell r="M886">
            <v>45930</v>
          </cell>
          <cell r="N886">
            <v>0</v>
          </cell>
          <cell r="O886"/>
          <cell r="P886"/>
          <cell r="Q886" t="str">
            <v>R17820110000053</v>
          </cell>
        </row>
        <row r="887">
          <cell r="A887" t="str">
            <v>MSC</v>
          </cell>
          <cell r="B887" t="str">
            <v>MONROVIAHAMBURG40</v>
          </cell>
          <cell r="C887" t="str">
            <v>LIB</v>
          </cell>
          <cell r="D887" t="str">
            <v>MONROVIA</v>
          </cell>
          <cell r="E887" t="str">
            <v>HAMBURG</v>
          </cell>
          <cell r="F887">
            <v>40</v>
          </cell>
          <cell r="G887">
            <v>1203</v>
          </cell>
          <cell r="H887" t="str">
            <v>not included</v>
          </cell>
          <cell r="I887" t="str">
            <v>EUR</v>
          </cell>
          <cell r="J887">
            <v>0</v>
          </cell>
          <cell r="K887">
            <v>1203</v>
          </cell>
          <cell r="L887"/>
          <cell r="M887">
            <v>45930</v>
          </cell>
          <cell r="N887">
            <v>0</v>
          </cell>
          <cell r="O887"/>
          <cell r="P887"/>
          <cell r="Q887" t="str">
            <v>R17820110000053</v>
          </cell>
        </row>
        <row r="888">
          <cell r="A888" t="str">
            <v>MSC</v>
          </cell>
          <cell r="B888" t="str">
            <v>MONROVIAPASIR GUDANG40</v>
          </cell>
          <cell r="C888" t="str">
            <v>LIB</v>
          </cell>
          <cell r="D888" t="str">
            <v>MONROVIA</v>
          </cell>
          <cell r="E888" t="str">
            <v>PASIR GUDANG</v>
          </cell>
          <cell r="F888">
            <v>40</v>
          </cell>
          <cell r="G888">
            <v>964</v>
          </cell>
          <cell r="H888" t="str">
            <v>not included</v>
          </cell>
          <cell r="I888" t="str">
            <v>USD</v>
          </cell>
          <cell r="J888">
            <v>0</v>
          </cell>
          <cell r="K888">
            <v>964</v>
          </cell>
          <cell r="L888"/>
          <cell r="M888">
            <v>45930</v>
          </cell>
          <cell r="N888">
            <v>0</v>
          </cell>
          <cell r="O888"/>
          <cell r="P888"/>
          <cell r="Q888" t="str">
            <v>R17820110000053</v>
          </cell>
        </row>
        <row r="889">
          <cell r="A889" t="str">
            <v>MSC</v>
          </cell>
          <cell r="B889" t="str">
            <v>MONROVIAPORT KLANG40</v>
          </cell>
          <cell r="C889" t="str">
            <v>LIB</v>
          </cell>
          <cell r="D889" t="str">
            <v>MONROVIA</v>
          </cell>
          <cell r="E889" t="str">
            <v>PORT KLANG</v>
          </cell>
          <cell r="F889">
            <v>40</v>
          </cell>
          <cell r="G889">
            <v>1289</v>
          </cell>
          <cell r="H889" t="str">
            <v>not included</v>
          </cell>
          <cell r="I889" t="str">
            <v>USD</v>
          </cell>
          <cell r="J889">
            <v>0</v>
          </cell>
          <cell r="K889">
            <v>1289</v>
          </cell>
          <cell r="L889"/>
          <cell r="M889">
            <v>45930</v>
          </cell>
          <cell r="N889">
            <v>0</v>
          </cell>
          <cell r="O889"/>
          <cell r="P889"/>
          <cell r="Q889" t="str">
            <v>R17820110000053</v>
          </cell>
        </row>
        <row r="890">
          <cell r="A890" t="str">
            <v>MSC</v>
          </cell>
          <cell r="B890" t="str">
            <v>MONROVIASURABAYA40</v>
          </cell>
          <cell r="C890" t="str">
            <v>LIB</v>
          </cell>
          <cell r="D890" t="str">
            <v>MONROVIA</v>
          </cell>
          <cell r="E890" t="str">
            <v>SURABAYA</v>
          </cell>
          <cell r="F890">
            <v>40</v>
          </cell>
          <cell r="G890">
            <v>1267</v>
          </cell>
          <cell r="H890" t="str">
            <v>not included</v>
          </cell>
          <cell r="I890" t="str">
            <v>USD</v>
          </cell>
          <cell r="J890">
            <v>0</v>
          </cell>
          <cell r="K890">
            <v>1267</v>
          </cell>
          <cell r="L890"/>
          <cell r="M890">
            <v>45930</v>
          </cell>
          <cell r="N890">
            <v>0</v>
          </cell>
          <cell r="O890"/>
          <cell r="P890"/>
          <cell r="Q890" t="str">
            <v>R17820110000053</v>
          </cell>
        </row>
        <row r="891">
          <cell r="A891" t="str">
            <v>MSC</v>
          </cell>
          <cell r="B891" t="str">
            <v>MONROVIAPTP40</v>
          </cell>
          <cell r="C891" t="str">
            <v>LIB</v>
          </cell>
          <cell r="D891" t="str">
            <v>MONROVIA</v>
          </cell>
          <cell r="E891" t="str">
            <v>PTP</v>
          </cell>
          <cell r="F891">
            <v>40</v>
          </cell>
          <cell r="G891">
            <v>1339</v>
          </cell>
          <cell r="H891" t="str">
            <v>not included</v>
          </cell>
          <cell r="I891" t="str">
            <v>USD</v>
          </cell>
          <cell r="J891">
            <v>0</v>
          </cell>
          <cell r="K891">
            <v>1339</v>
          </cell>
          <cell r="L891"/>
          <cell r="M891">
            <v>45930</v>
          </cell>
          <cell r="N891">
            <v>0</v>
          </cell>
          <cell r="O891"/>
          <cell r="P891"/>
          <cell r="Q891" t="str">
            <v>R17820110000053</v>
          </cell>
        </row>
        <row r="892">
          <cell r="A892" t="str">
            <v>MSC</v>
          </cell>
          <cell r="B892" t="str">
            <v>MONROVIAVALENCIA 40</v>
          </cell>
          <cell r="C892" t="str">
            <v>LIB</v>
          </cell>
          <cell r="D892" t="str">
            <v>MONROVIA</v>
          </cell>
          <cell r="E892" t="str">
            <v xml:space="preserve">VALENCIA </v>
          </cell>
          <cell r="F892">
            <v>40</v>
          </cell>
          <cell r="G892">
            <v>1122</v>
          </cell>
          <cell r="H892" t="str">
            <v>not included</v>
          </cell>
          <cell r="I892" t="str">
            <v>EUR</v>
          </cell>
          <cell r="J892">
            <v>0</v>
          </cell>
          <cell r="K892">
            <v>1122</v>
          </cell>
          <cell r="L892"/>
          <cell r="M892">
            <v>45930</v>
          </cell>
          <cell r="N892">
            <v>0</v>
          </cell>
          <cell r="O892"/>
          <cell r="P892"/>
          <cell r="Q892" t="str">
            <v>R17820110000053</v>
          </cell>
        </row>
        <row r="893">
          <cell r="A893" t="str">
            <v>MSC</v>
          </cell>
          <cell r="B893" t="str">
            <v>SAN PEDROAMSTERDAM 20</v>
          </cell>
          <cell r="C893" t="str">
            <v>IVC</v>
          </cell>
          <cell r="D893" t="str">
            <v>SAN PEDRO</v>
          </cell>
          <cell r="E893" t="str">
            <v xml:space="preserve">AMSTERDAM </v>
          </cell>
          <cell r="F893">
            <v>20</v>
          </cell>
          <cell r="G893">
            <v>592</v>
          </cell>
          <cell r="H893" t="str">
            <v>not included</v>
          </cell>
          <cell r="I893" t="str">
            <v>EUR</v>
          </cell>
          <cell r="J893">
            <v>0</v>
          </cell>
          <cell r="K893">
            <v>592</v>
          </cell>
          <cell r="L893"/>
          <cell r="M893">
            <v>45930</v>
          </cell>
          <cell r="N893">
            <v>0</v>
          </cell>
          <cell r="O893"/>
          <cell r="P893"/>
          <cell r="Q893" t="str">
            <v>R17820110000053</v>
          </cell>
        </row>
        <row r="894">
          <cell r="A894" t="str">
            <v>MSC</v>
          </cell>
          <cell r="B894" t="str">
            <v>SAN PEDROAMSTERDAM 40</v>
          </cell>
          <cell r="C894" t="str">
            <v>IVC</v>
          </cell>
          <cell r="D894" t="str">
            <v>SAN PEDRO</v>
          </cell>
          <cell r="E894" t="str">
            <v xml:space="preserve">AMSTERDAM </v>
          </cell>
          <cell r="F894">
            <v>40</v>
          </cell>
          <cell r="G894">
            <v>874</v>
          </cell>
          <cell r="H894" t="str">
            <v>not included</v>
          </cell>
          <cell r="I894" t="str">
            <v>EUR</v>
          </cell>
          <cell r="J894">
            <v>0</v>
          </cell>
          <cell r="K894">
            <v>874</v>
          </cell>
          <cell r="L894"/>
          <cell r="M894">
            <v>45930</v>
          </cell>
          <cell r="N894">
            <v>0</v>
          </cell>
          <cell r="O894"/>
          <cell r="P894"/>
          <cell r="Q894" t="str">
            <v>R17820110000053</v>
          </cell>
        </row>
        <row r="895">
          <cell r="A895" t="str">
            <v>MSC</v>
          </cell>
          <cell r="B895" t="str">
            <v>SAN PEDROANTWERP 20</v>
          </cell>
          <cell r="C895" t="str">
            <v>IVC</v>
          </cell>
          <cell r="D895" t="str">
            <v>SAN PEDRO</v>
          </cell>
          <cell r="E895" t="str">
            <v xml:space="preserve">ANTWERP </v>
          </cell>
          <cell r="F895">
            <v>20</v>
          </cell>
          <cell r="G895">
            <v>437</v>
          </cell>
          <cell r="H895" t="str">
            <v>not included</v>
          </cell>
          <cell r="I895" t="str">
            <v>EUR</v>
          </cell>
          <cell r="J895">
            <v>0</v>
          </cell>
          <cell r="K895">
            <v>437</v>
          </cell>
          <cell r="L895"/>
          <cell r="M895">
            <v>45930</v>
          </cell>
          <cell r="N895">
            <v>0</v>
          </cell>
          <cell r="O895"/>
          <cell r="P895"/>
          <cell r="Q895" t="str">
            <v>R17820110000053</v>
          </cell>
        </row>
        <row r="896">
          <cell r="A896" t="str">
            <v>MSC</v>
          </cell>
          <cell r="B896" t="str">
            <v>SAN PEDROANTWERP 40</v>
          </cell>
          <cell r="C896" t="str">
            <v>IVC</v>
          </cell>
          <cell r="D896" t="str">
            <v>SAN PEDRO</v>
          </cell>
          <cell r="E896" t="str">
            <v xml:space="preserve">ANTWERP </v>
          </cell>
          <cell r="F896">
            <v>40</v>
          </cell>
          <cell r="G896">
            <v>694</v>
          </cell>
          <cell r="H896" t="str">
            <v>not included</v>
          </cell>
          <cell r="I896" t="str">
            <v>EUR</v>
          </cell>
          <cell r="J896">
            <v>0</v>
          </cell>
          <cell r="K896">
            <v>694</v>
          </cell>
          <cell r="L896"/>
          <cell r="M896">
            <v>45930</v>
          </cell>
          <cell r="N896">
            <v>0</v>
          </cell>
          <cell r="O896"/>
          <cell r="P896"/>
          <cell r="Q896" t="str">
            <v>R17820110000053</v>
          </cell>
        </row>
        <row r="897">
          <cell r="A897" t="str">
            <v>MSC</v>
          </cell>
          <cell r="B897" t="str">
            <v>SAN PEDROBatam40</v>
          </cell>
          <cell r="C897" t="str">
            <v>IVC</v>
          </cell>
          <cell r="D897" t="str">
            <v>SAN PEDRO</v>
          </cell>
          <cell r="E897" t="str">
            <v>Batam</v>
          </cell>
          <cell r="F897">
            <v>40</v>
          </cell>
          <cell r="G897">
            <v>1403</v>
          </cell>
          <cell r="H897" t="str">
            <v>not included</v>
          </cell>
          <cell r="I897" t="str">
            <v>USD</v>
          </cell>
          <cell r="J897">
            <v>0</v>
          </cell>
          <cell r="K897">
            <v>1403</v>
          </cell>
          <cell r="L897"/>
          <cell r="M897">
            <v>45930</v>
          </cell>
          <cell r="N897">
            <v>0</v>
          </cell>
          <cell r="O897"/>
          <cell r="P897"/>
          <cell r="Q897" t="str">
            <v>R17820110000053</v>
          </cell>
        </row>
        <row r="898">
          <cell r="A898" t="str">
            <v>MSC</v>
          </cell>
          <cell r="B898" t="str">
            <v>SAN PEDROGENOA40</v>
          </cell>
          <cell r="C898" t="str">
            <v>IVC</v>
          </cell>
          <cell r="D898" t="str">
            <v>SAN PEDRO</v>
          </cell>
          <cell r="E898" t="str">
            <v>GENOA</v>
          </cell>
          <cell r="F898">
            <v>40</v>
          </cell>
          <cell r="G898">
            <v>888</v>
          </cell>
          <cell r="H898" t="str">
            <v>not included</v>
          </cell>
          <cell r="I898" t="str">
            <v>EUR</v>
          </cell>
          <cell r="J898">
            <v>0</v>
          </cell>
          <cell r="K898">
            <v>888</v>
          </cell>
          <cell r="L898"/>
          <cell r="M898">
            <v>45930</v>
          </cell>
          <cell r="N898">
            <v>0</v>
          </cell>
          <cell r="O898"/>
          <cell r="P898"/>
          <cell r="Q898" t="str">
            <v>R17820110000053</v>
          </cell>
        </row>
        <row r="899">
          <cell r="A899" t="str">
            <v>MSC</v>
          </cell>
          <cell r="B899" t="str">
            <v>SAN PEDROHAMBURG40</v>
          </cell>
          <cell r="C899" t="str">
            <v>IVC</v>
          </cell>
          <cell r="D899" t="str">
            <v>SAN PEDRO</v>
          </cell>
          <cell r="E899" t="str">
            <v>HAMBURG</v>
          </cell>
          <cell r="F899">
            <v>40</v>
          </cell>
          <cell r="G899">
            <v>989</v>
          </cell>
          <cell r="H899" t="str">
            <v>not included</v>
          </cell>
          <cell r="I899" t="str">
            <v>EUR</v>
          </cell>
          <cell r="J899">
            <v>0</v>
          </cell>
          <cell r="K899">
            <v>989</v>
          </cell>
          <cell r="L899"/>
          <cell r="M899">
            <v>45930</v>
          </cell>
          <cell r="N899">
            <v>0</v>
          </cell>
          <cell r="O899"/>
          <cell r="P899"/>
          <cell r="Q899" t="str">
            <v>R17820110000053</v>
          </cell>
        </row>
        <row r="900">
          <cell r="A900" t="str">
            <v>MSC</v>
          </cell>
          <cell r="B900" t="str">
            <v>SAN PEDROISTANBUL40</v>
          </cell>
          <cell r="C900" t="str">
            <v>IVC</v>
          </cell>
          <cell r="D900" t="str">
            <v>SAN PEDRO</v>
          </cell>
          <cell r="E900" t="str">
            <v>ISTANBUL</v>
          </cell>
          <cell r="F900">
            <v>40</v>
          </cell>
          <cell r="G900">
            <v>710</v>
          </cell>
          <cell r="H900" t="str">
            <v>not included</v>
          </cell>
          <cell r="I900" t="str">
            <v>USD</v>
          </cell>
          <cell r="J900">
            <v>0</v>
          </cell>
          <cell r="K900">
            <v>710</v>
          </cell>
          <cell r="L900"/>
          <cell r="M900">
            <v>45930</v>
          </cell>
          <cell r="N900">
            <v>0</v>
          </cell>
          <cell r="O900"/>
          <cell r="P900"/>
          <cell r="Q900" t="str">
            <v>R17820110000053</v>
          </cell>
        </row>
        <row r="901">
          <cell r="A901" t="str">
            <v>MSC</v>
          </cell>
          <cell r="B901" t="str">
            <v>SAN PEDROJAKARTA40</v>
          </cell>
          <cell r="C901" t="str">
            <v>IVC</v>
          </cell>
          <cell r="D901" t="str">
            <v>SAN PEDRO</v>
          </cell>
          <cell r="E901" t="str">
            <v>JAKARTA</v>
          </cell>
          <cell r="F901">
            <v>40</v>
          </cell>
          <cell r="G901">
            <v>833</v>
          </cell>
          <cell r="H901" t="str">
            <v>not included</v>
          </cell>
          <cell r="I901" t="str">
            <v>USD</v>
          </cell>
          <cell r="J901">
            <v>0</v>
          </cell>
          <cell r="K901">
            <v>833</v>
          </cell>
          <cell r="L901"/>
          <cell r="M901">
            <v>45930</v>
          </cell>
          <cell r="N901">
            <v>0</v>
          </cell>
          <cell r="O901"/>
          <cell r="P901"/>
          <cell r="Q901" t="str">
            <v>R17820110000053</v>
          </cell>
        </row>
        <row r="902">
          <cell r="A902" t="str">
            <v>MSC</v>
          </cell>
          <cell r="B902" t="str">
            <v>SAN PEDROPASIR GUDANG40</v>
          </cell>
          <cell r="C902" t="str">
            <v>IVC</v>
          </cell>
          <cell r="D902" t="str">
            <v>SAN PEDRO</v>
          </cell>
          <cell r="E902" t="str">
            <v>PASIR GUDANG</v>
          </cell>
          <cell r="F902">
            <v>40</v>
          </cell>
          <cell r="G902">
            <v>855</v>
          </cell>
          <cell r="H902" t="str">
            <v>not included</v>
          </cell>
          <cell r="I902" t="str">
            <v>USD</v>
          </cell>
          <cell r="J902">
            <v>0</v>
          </cell>
          <cell r="K902">
            <v>855</v>
          </cell>
          <cell r="L902"/>
          <cell r="M902">
            <v>45930</v>
          </cell>
          <cell r="N902">
            <v>0</v>
          </cell>
          <cell r="O902"/>
          <cell r="P902"/>
          <cell r="Q902" t="str">
            <v>R17820110000053</v>
          </cell>
        </row>
        <row r="903">
          <cell r="A903" t="str">
            <v>MSC</v>
          </cell>
          <cell r="B903" t="str">
            <v>SAN PEDROPHILADELPHIA40</v>
          </cell>
          <cell r="C903" t="str">
            <v>IVC</v>
          </cell>
          <cell r="D903" t="str">
            <v>SAN PEDRO</v>
          </cell>
          <cell r="E903" t="str">
            <v>PHILADELPHIA</v>
          </cell>
          <cell r="F903">
            <v>40</v>
          </cell>
          <cell r="G903">
            <v>2083</v>
          </cell>
          <cell r="H903" t="str">
            <v>not included</v>
          </cell>
          <cell r="I903" t="str">
            <v>USD</v>
          </cell>
          <cell r="J903">
            <v>0</v>
          </cell>
          <cell r="K903">
            <v>2083</v>
          </cell>
          <cell r="L903"/>
          <cell r="M903">
            <v>45930</v>
          </cell>
          <cell r="N903">
            <v>0</v>
          </cell>
          <cell r="O903"/>
          <cell r="P903"/>
          <cell r="Q903" t="str">
            <v>R17820110000053</v>
          </cell>
        </row>
        <row r="904">
          <cell r="A904" t="str">
            <v>MSC</v>
          </cell>
          <cell r="B904" t="str">
            <v>SAN PEDROPORT KLANG40</v>
          </cell>
          <cell r="C904" t="str">
            <v>IVC</v>
          </cell>
          <cell r="D904" t="str">
            <v>SAN PEDRO</v>
          </cell>
          <cell r="E904" t="str">
            <v>PORT KLANG</v>
          </cell>
          <cell r="F904">
            <v>40</v>
          </cell>
          <cell r="G904">
            <v>855</v>
          </cell>
          <cell r="H904" t="str">
            <v>not included</v>
          </cell>
          <cell r="I904" t="str">
            <v>USD</v>
          </cell>
          <cell r="J904">
            <v>0</v>
          </cell>
          <cell r="K904">
            <v>855</v>
          </cell>
          <cell r="L904"/>
          <cell r="M904">
            <v>45930</v>
          </cell>
          <cell r="N904">
            <v>0</v>
          </cell>
          <cell r="O904"/>
          <cell r="P904"/>
          <cell r="Q904" t="str">
            <v>R17820110000053</v>
          </cell>
        </row>
        <row r="905">
          <cell r="A905" t="str">
            <v>MSC</v>
          </cell>
          <cell r="B905" t="str">
            <v>SAN PEDROSURABAYA40</v>
          </cell>
          <cell r="C905" t="str">
            <v>IVC</v>
          </cell>
          <cell r="D905" t="str">
            <v>SAN PEDRO</v>
          </cell>
          <cell r="E905" t="str">
            <v>SURABAYA</v>
          </cell>
          <cell r="F905">
            <v>40</v>
          </cell>
          <cell r="G905">
            <v>833</v>
          </cell>
          <cell r="H905" t="str">
            <v>not included</v>
          </cell>
          <cell r="I905" t="str">
            <v>USD</v>
          </cell>
          <cell r="J905">
            <v>0</v>
          </cell>
          <cell r="K905">
            <v>833</v>
          </cell>
          <cell r="L905"/>
          <cell r="M905">
            <v>45930</v>
          </cell>
          <cell r="N905">
            <v>0</v>
          </cell>
          <cell r="O905"/>
          <cell r="P905"/>
          <cell r="Q905" t="str">
            <v>R17820110000053</v>
          </cell>
        </row>
        <row r="906">
          <cell r="A906" t="str">
            <v>MSC</v>
          </cell>
          <cell r="B906" t="str">
            <v>SAN PEDROPTP40</v>
          </cell>
          <cell r="C906" t="str">
            <v>IVC</v>
          </cell>
          <cell r="D906" t="str">
            <v>SAN PEDRO</v>
          </cell>
          <cell r="E906" t="str">
            <v>PTP</v>
          </cell>
          <cell r="F906">
            <v>40</v>
          </cell>
          <cell r="G906">
            <v>855</v>
          </cell>
          <cell r="H906" t="str">
            <v>not included</v>
          </cell>
          <cell r="I906" t="str">
            <v>USD</v>
          </cell>
          <cell r="J906">
            <v>0</v>
          </cell>
          <cell r="K906">
            <v>855</v>
          </cell>
          <cell r="L906"/>
          <cell r="M906">
            <v>45930</v>
          </cell>
          <cell r="N906">
            <v>0</v>
          </cell>
          <cell r="O906"/>
          <cell r="P906"/>
          <cell r="Q906" t="str">
            <v>R17820110000053</v>
          </cell>
        </row>
        <row r="907">
          <cell r="A907" t="str">
            <v>MSC</v>
          </cell>
          <cell r="B907" t="str">
            <v>SAN PEDROVALENCIA 40</v>
          </cell>
          <cell r="C907" t="str">
            <v>IVC</v>
          </cell>
          <cell r="D907" t="str">
            <v>SAN PEDRO</v>
          </cell>
          <cell r="E907" t="str">
            <v xml:space="preserve">VALENCIA </v>
          </cell>
          <cell r="F907">
            <v>40</v>
          </cell>
          <cell r="G907">
            <v>838</v>
          </cell>
          <cell r="H907" t="str">
            <v>not included</v>
          </cell>
          <cell r="I907" t="str">
            <v>EUR</v>
          </cell>
          <cell r="J907">
            <v>0</v>
          </cell>
          <cell r="K907">
            <v>838</v>
          </cell>
          <cell r="L907"/>
          <cell r="M907">
            <v>45930</v>
          </cell>
          <cell r="N907">
            <v>0</v>
          </cell>
          <cell r="O907"/>
          <cell r="P907"/>
          <cell r="Q907" t="str">
            <v>R17820110000053</v>
          </cell>
        </row>
        <row r="908">
          <cell r="A908" t="str">
            <v>MSC</v>
          </cell>
          <cell r="B908" t="str">
            <v>SAN PEDROWELLINGTON20</v>
          </cell>
          <cell r="C908" t="str">
            <v>IVC</v>
          </cell>
          <cell r="D908" t="str">
            <v>SAN PEDRO</v>
          </cell>
          <cell r="E908" t="str">
            <v>WELLINGTON</v>
          </cell>
          <cell r="F908">
            <v>20</v>
          </cell>
          <cell r="G908">
            <v>3532</v>
          </cell>
          <cell r="H908" t="str">
            <v>not included</v>
          </cell>
          <cell r="I908" t="str">
            <v>USD</v>
          </cell>
          <cell r="J908">
            <v>0</v>
          </cell>
          <cell r="K908">
            <v>3532</v>
          </cell>
          <cell r="L908"/>
          <cell r="M908">
            <v>45930</v>
          </cell>
          <cell r="N908">
            <v>0</v>
          </cell>
          <cell r="O908"/>
          <cell r="P908"/>
          <cell r="Q908" t="str">
            <v>R17820110000053</v>
          </cell>
        </row>
        <row r="909">
          <cell r="A909" t="str">
            <v>MSC</v>
          </cell>
          <cell r="B909" t="str">
            <v>SAN PEDROWELLINGTON40</v>
          </cell>
          <cell r="C909" t="str">
            <v>IVC</v>
          </cell>
          <cell r="D909" t="str">
            <v>SAN PEDRO</v>
          </cell>
          <cell r="E909" t="str">
            <v>WELLINGTON</v>
          </cell>
          <cell r="F909">
            <v>40</v>
          </cell>
          <cell r="G909">
            <v>5953</v>
          </cell>
          <cell r="H909" t="str">
            <v>not included</v>
          </cell>
          <cell r="I909" t="str">
            <v>USD</v>
          </cell>
          <cell r="J909">
            <v>0</v>
          </cell>
          <cell r="K909">
            <v>5953</v>
          </cell>
          <cell r="L909"/>
          <cell r="M909">
            <v>45930</v>
          </cell>
          <cell r="N909">
            <v>0</v>
          </cell>
          <cell r="O909"/>
          <cell r="P909"/>
          <cell r="Q909" t="str">
            <v>R17820110000053</v>
          </cell>
        </row>
        <row r="910">
          <cell r="A910" t="str">
            <v>MSC</v>
          </cell>
          <cell r="B910" t="str">
            <v>TAKORADIAMSTERDAM20</v>
          </cell>
          <cell r="C910" t="str">
            <v>GHA</v>
          </cell>
          <cell r="D910" t="str">
            <v>TAKORADI</v>
          </cell>
          <cell r="E910" t="str">
            <v>AMSTERDAM</v>
          </cell>
          <cell r="F910">
            <v>20</v>
          </cell>
          <cell r="G910">
            <v>902</v>
          </cell>
          <cell r="H910" t="str">
            <v>not included</v>
          </cell>
          <cell r="I910" t="str">
            <v>EUR</v>
          </cell>
          <cell r="J910">
            <v>0</v>
          </cell>
          <cell r="K910">
            <v>902</v>
          </cell>
          <cell r="L910"/>
          <cell r="M910">
            <v>45930</v>
          </cell>
          <cell r="N910">
            <v>0</v>
          </cell>
          <cell r="O910"/>
          <cell r="P910"/>
          <cell r="Q910" t="str">
            <v>R17820110000053</v>
          </cell>
        </row>
        <row r="911">
          <cell r="A911" t="str">
            <v>MSC</v>
          </cell>
          <cell r="B911" t="str">
            <v>TAKORADIBARCELONA20</v>
          </cell>
          <cell r="C911" t="str">
            <v>GHA</v>
          </cell>
          <cell r="D911" t="str">
            <v>TAKORADI</v>
          </cell>
          <cell r="E911" t="str">
            <v>BARCELONA</v>
          </cell>
          <cell r="F911">
            <v>20</v>
          </cell>
          <cell r="G911">
            <v>974</v>
          </cell>
          <cell r="H911" t="str">
            <v>not included</v>
          </cell>
          <cell r="I911" t="str">
            <v>EUR</v>
          </cell>
          <cell r="J911">
            <v>0</v>
          </cell>
          <cell r="K911">
            <v>974</v>
          </cell>
          <cell r="L911"/>
          <cell r="M911">
            <v>45930</v>
          </cell>
          <cell r="N911">
            <v>0</v>
          </cell>
          <cell r="O911"/>
          <cell r="P911"/>
          <cell r="Q911" t="str">
            <v>R17820110000053</v>
          </cell>
        </row>
        <row r="912">
          <cell r="A912" t="str">
            <v>MSC</v>
          </cell>
          <cell r="B912" t="str">
            <v>TAKORADIHAMBURG20</v>
          </cell>
          <cell r="C912" t="str">
            <v>GHA</v>
          </cell>
          <cell r="D912" t="str">
            <v>TAKORADI</v>
          </cell>
          <cell r="E912" t="str">
            <v>HAMBURG</v>
          </cell>
          <cell r="F912">
            <v>20</v>
          </cell>
          <cell r="G912">
            <v>1047</v>
          </cell>
          <cell r="H912" t="str">
            <v>not included</v>
          </cell>
          <cell r="I912" t="str">
            <v>EUR</v>
          </cell>
          <cell r="J912">
            <v>0</v>
          </cell>
          <cell r="K912">
            <v>1047</v>
          </cell>
          <cell r="L912"/>
          <cell r="M912">
            <v>45930</v>
          </cell>
          <cell r="N912">
            <v>0</v>
          </cell>
          <cell r="O912"/>
          <cell r="P912"/>
          <cell r="Q912" t="str">
            <v>R17820110000053</v>
          </cell>
        </row>
        <row r="913">
          <cell r="A913" t="str">
            <v>MSC</v>
          </cell>
          <cell r="B913" t="str">
            <v>TAKORADIJAKARTA40</v>
          </cell>
          <cell r="C913" t="str">
            <v>GHA</v>
          </cell>
          <cell r="D913" t="str">
            <v>TAKORADI</v>
          </cell>
          <cell r="E913" t="str">
            <v>JAKARTA</v>
          </cell>
          <cell r="F913">
            <v>40</v>
          </cell>
          <cell r="G913">
            <v>1404</v>
          </cell>
          <cell r="H913" t="str">
            <v>not included</v>
          </cell>
          <cell r="I913" t="str">
            <v>USD</v>
          </cell>
          <cell r="J913">
            <v>0</v>
          </cell>
          <cell r="K913">
            <v>1404</v>
          </cell>
          <cell r="L913"/>
          <cell r="M913">
            <v>45930</v>
          </cell>
          <cell r="N913">
            <v>0</v>
          </cell>
          <cell r="O913"/>
          <cell r="P913"/>
          <cell r="Q913" t="str">
            <v>R17820110000053</v>
          </cell>
        </row>
        <row r="914">
          <cell r="A914" t="str">
            <v>MSC</v>
          </cell>
          <cell r="B914" t="str">
            <v>TAKORADIPASIR GUDANG40</v>
          </cell>
          <cell r="C914" t="str">
            <v>GHA</v>
          </cell>
          <cell r="D914" t="str">
            <v>TAKORADI</v>
          </cell>
          <cell r="E914" t="str">
            <v>PASIR GUDANG</v>
          </cell>
          <cell r="F914">
            <v>40</v>
          </cell>
          <cell r="G914">
            <v>1421</v>
          </cell>
          <cell r="H914" t="str">
            <v>not included</v>
          </cell>
          <cell r="I914" t="str">
            <v>USD</v>
          </cell>
          <cell r="J914">
            <v>0</v>
          </cell>
          <cell r="K914">
            <v>1421</v>
          </cell>
          <cell r="L914"/>
          <cell r="M914">
            <v>45930</v>
          </cell>
          <cell r="N914">
            <v>0</v>
          </cell>
          <cell r="O914"/>
          <cell r="P914"/>
          <cell r="Q914" t="str">
            <v>R17820110000053</v>
          </cell>
        </row>
        <row r="915">
          <cell r="A915" t="str">
            <v>MSC</v>
          </cell>
          <cell r="B915" t="str">
            <v>TAKORADISURABAYA40</v>
          </cell>
          <cell r="C915" t="str">
            <v>GHA</v>
          </cell>
          <cell r="D915" t="str">
            <v>TAKORADI</v>
          </cell>
          <cell r="E915" t="str">
            <v>SURABAYA</v>
          </cell>
          <cell r="F915">
            <v>40</v>
          </cell>
          <cell r="G915">
            <v>1399</v>
          </cell>
          <cell r="H915" t="str">
            <v>not included</v>
          </cell>
          <cell r="I915" t="str">
            <v>USD</v>
          </cell>
          <cell r="J915">
            <v>0</v>
          </cell>
          <cell r="K915">
            <v>1399</v>
          </cell>
          <cell r="L915"/>
          <cell r="M915">
            <v>45930</v>
          </cell>
          <cell r="N915">
            <v>0</v>
          </cell>
          <cell r="O915"/>
          <cell r="P915"/>
          <cell r="Q915" t="str">
            <v>R17820110000053</v>
          </cell>
        </row>
        <row r="916">
          <cell r="A916" t="str">
            <v>MSC</v>
          </cell>
          <cell r="B916" t="str">
            <v>TAKORADIPTP40</v>
          </cell>
          <cell r="C916" t="str">
            <v>GHA</v>
          </cell>
          <cell r="D916" t="str">
            <v>TAKORADI</v>
          </cell>
          <cell r="E916" t="str">
            <v>PTP</v>
          </cell>
          <cell r="F916">
            <v>40</v>
          </cell>
          <cell r="G916">
            <v>1421</v>
          </cell>
          <cell r="H916" t="str">
            <v>not included</v>
          </cell>
          <cell r="I916" t="str">
            <v>USD</v>
          </cell>
          <cell r="J916">
            <v>0</v>
          </cell>
          <cell r="K916">
            <v>1421</v>
          </cell>
          <cell r="L916"/>
          <cell r="M916">
            <v>45930</v>
          </cell>
          <cell r="N916">
            <v>0</v>
          </cell>
          <cell r="O916"/>
          <cell r="P916"/>
          <cell r="Q916" t="str">
            <v>R17820110000053</v>
          </cell>
        </row>
        <row r="917">
          <cell r="A917" t="str">
            <v>MSC</v>
          </cell>
          <cell r="B917" t="str">
            <v>TAKORADIVALENCIA 20</v>
          </cell>
          <cell r="C917" t="str">
            <v>GHA</v>
          </cell>
          <cell r="D917" t="str">
            <v>TAKORADI</v>
          </cell>
          <cell r="E917" t="str">
            <v xml:space="preserve">VALENCIA </v>
          </cell>
          <cell r="F917">
            <v>20</v>
          </cell>
          <cell r="G917">
            <v>974</v>
          </cell>
          <cell r="H917" t="str">
            <v>not included</v>
          </cell>
          <cell r="I917" t="str">
            <v>EUR</v>
          </cell>
          <cell r="J917">
            <v>0</v>
          </cell>
          <cell r="K917">
            <v>974</v>
          </cell>
          <cell r="L917"/>
          <cell r="M917">
            <v>45930</v>
          </cell>
          <cell r="N917">
            <v>0</v>
          </cell>
          <cell r="O917"/>
          <cell r="P917"/>
          <cell r="Q917" t="str">
            <v>R17820110000053</v>
          </cell>
        </row>
        <row r="918">
          <cell r="A918" t="str">
            <v>MSC</v>
          </cell>
          <cell r="B918" t="str">
            <v>TAKORADIWELLINGTON40</v>
          </cell>
          <cell r="C918" t="str">
            <v>GHA</v>
          </cell>
          <cell r="D918" t="str">
            <v>TAKORADI</v>
          </cell>
          <cell r="E918" t="str">
            <v>WELLINGTON</v>
          </cell>
          <cell r="F918">
            <v>40</v>
          </cell>
          <cell r="G918">
            <v>2649</v>
          </cell>
          <cell r="H918" t="str">
            <v>not included</v>
          </cell>
          <cell r="I918" t="str">
            <v>USD</v>
          </cell>
          <cell r="J918">
            <v>0</v>
          </cell>
          <cell r="K918">
            <v>2649</v>
          </cell>
          <cell r="L918"/>
          <cell r="M918">
            <v>45930</v>
          </cell>
          <cell r="N918">
            <v>0</v>
          </cell>
          <cell r="O918"/>
          <cell r="P918"/>
          <cell r="Q918" t="str">
            <v>R17820110000053</v>
          </cell>
        </row>
        <row r="919">
          <cell r="A919" t="str">
            <v>MSC</v>
          </cell>
          <cell r="B919" t="str">
            <v>TEMABATAM via Singapore40</v>
          </cell>
          <cell r="C919" t="str">
            <v>GHA</v>
          </cell>
          <cell r="D919" t="str">
            <v>TEMA</v>
          </cell>
          <cell r="E919" t="str">
            <v>BATAM via Singapore</v>
          </cell>
          <cell r="F919">
            <v>40</v>
          </cell>
          <cell r="G919">
            <v>2699</v>
          </cell>
          <cell r="H919" t="str">
            <v>not included</v>
          </cell>
          <cell r="I919" t="str">
            <v>USD</v>
          </cell>
          <cell r="J919">
            <v>0</v>
          </cell>
          <cell r="K919">
            <v>2699</v>
          </cell>
          <cell r="L919"/>
          <cell r="M919">
            <v>45930</v>
          </cell>
          <cell r="N919">
            <v>0</v>
          </cell>
          <cell r="O919"/>
          <cell r="P919"/>
          <cell r="Q919" t="str">
            <v>R17820110000053</v>
          </cell>
        </row>
        <row r="920">
          <cell r="A920" t="str">
            <v>MSC</v>
          </cell>
          <cell r="B920" t="str">
            <v>TEMAISTANBUL40</v>
          </cell>
          <cell r="C920" t="str">
            <v>GHA</v>
          </cell>
          <cell r="D920" t="str">
            <v>TEMA</v>
          </cell>
          <cell r="E920" t="str">
            <v>ISTANBUL</v>
          </cell>
          <cell r="F920">
            <v>40</v>
          </cell>
          <cell r="G920">
            <v>1126</v>
          </cell>
          <cell r="H920" t="str">
            <v>not included</v>
          </cell>
          <cell r="I920" t="str">
            <v>USD</v>
          </cell>
          <cell r="J920">
            <v>0</v>
          </cell>
          <cell r="K920">
            <v>1126</v>
          </cell>
          <cell r="L920"/>
          <cell r="M920">
            <v>45930</v>
          </cell>
          <cell r="N920">
            <v>0</v>
          </cell>
          <cell r="O920"/>
          <cell r="P920"/>
          <cell r="Q920" t="str">
            <v>R17820110000053</v>
          </cell>
        </row>
        <row r="921">
          <cell r="A921" t="str">
            <v>MSC</v>
          </cell>
          <cell r="B921" t="str">
            <v>TEMAJAKARTA40</v>
          </cell>
          <cell r="C921" t="str">
            <v>GHA</v>
          </cell>
          <cell r="D921" t="str">
            <v>TEMA</v>
          </cell>
          <cell r="E921" t="str">
            <v>JAKARTA</v>
          </cell>
          <cell r="F921">
            <v>40</v>
          </cell>
          <cell r="G921">
            <v>1209</v>
          </cell>
          <cell r="H921" t="str">
            <v>not included</v>
          </cell>
          <cell r="I921" t="str">
            <v>USD</v>
          </cell>
          <cell r="J921">
            <v>0</v>
          </cell>
          <cell r="K921">
            <v>1209</v>
          </cell>
          <cell r="L921"/>
          <cell r="M921">
            <v>45930</v>
          </cell>
          <cell r="N921">
            <v>0</v>
          </cell>
          <cell r="O921"/>
          <cell r="P921"/>
          <cell r="Q921" t="str">
            <v>R17820110000053</v>
          </cell>
        </row>
        <row r="922">
          <cell r="A922" t="str">
            <v>MSC</v>
          </cell>
          <cell r="B922" t="str">
            <v>TEMAPASIR GUDANG40</v>
          </cell>
          <cell r="C922" t="str">
            <v>GHA</v>
          </cell>
          <cell r="D922" t="str">
            <v>TEMA</v>
          </cell>
          <cell r="E922" t="str">
            <v>PASIR GUDANG</v>
          </cell>
          <cell r="F922">
            <v>40</v>
          </cell>
          <cell r="G922">
            <v>1231</v>
          </cell>
          <cell r="H922" t="str">
            <v>not included</v>
          </cell>
          <cell r="I922" t="str">
            <v>USD</v>
          </cell>
          <cell r="J922">
            <v>0</v>
          </cell>
          <cell r="K922">
            <v>1231</v>
          </cell>
          <cell r="L922"/>
          <cell r="M922">
            <v>45930</v>
          </cell>
          <cell r="N922">
            <v>0</v>
          </cell>
          <cell r="O922"/>
          <cell r="P922"/>
          <cell r="Q922" t="str">
            <v>R17820110000053</v>
          </cell>
        </row>
        <row r="923">
          <cell r="A923" t="str">
            <v>MSC</v>
          </cell>
          <cell r="B923" t="str">
            <v>TEMAPHILADELPHIA40</v>
          </cell>
          <cell r="C923" t="str">
            <v>GHA</v>
          </cell>
          <cell r="D923" t="str">
            <v>TEMA</v>
          </cell>
          <cell r="E923" t="str">
            <v>PHILADELPHIA</v>
          </cell>
          <cell r="F923">
            <v>40</v>
          </cell>
          <cell r="G923">
            <v>2209</v>
          </cell>
          <cell r="H923" t="str">
            <v>not included</v>
          </cell>
          <cell r="I923" t="str">
            <v>USD</v>
          </cell>
          <cell r="J923">
            <v>0</v>
          </cell>
          <cell r="K923">
            <v>2209</v>
          </cell>
          <cell r="L923"/>
          <cell r="M923">
            <v>45930</v>
          </cell>
          <cell r="N923">
            <v>0</v>
          </cell>
          <cell r="O923"/>
          <cell r="P923"/>
          <cell r="Q923" t="str">
            <v>R17820110000053</v>
          </cell>
        </row>
        <row r="924">
          <cell r="A924" t="str">
            <v>MSC</v>
          </cell>
          <cell r="B924" t="str">
            <v>TEMASURABAYA40</v>
          </cell>
          <cell r="C924" t="str">
            <v>GHA</v>
          </cell>
          <cell r="D924" t="str">
            <v>TEMA</v>
          </cell>
          <cell r="E924" t="str">
            <v>SURABAYA</v>
          </cell>
          <cell r="F924">
            <v>40</v>
          </cell>
          <cell r="G924">
            <v>1299</v>
          </cell>
          <cell r="H924" t="str">
            <v>not included</v>
          </cell>
          <cell r="I924" t="str">
            <v>USD</v>
          </cell>
          <cell r="J924">
            <v>0</v>
          </cell>
          <cell r="K924">
            <v>1299</v>
          </cell>
          <cell r="L924"/>
          <cell r="M924">
            <v>45930</v>
          </cell>
          <cell r="N924">
            <v>0</v>
          </cell>
          <cell r="O924"/>
          <cell r="P924"/>
          <cell r="Q924" t="str">
            <v>R17820110000053</v>
          </cell>
        </row>
        <row r="925">
          <cell r="A925" t="str">
            <v>MSC</v>
          </cell>
          <cell r="B925" t="str">
            <v>TEMAPTP40</v>
          </cell>
          <cell r="C925" t="str">
            <v>GHA</v>
          </cell>
          <cell r="D925" t="str">
            <v>TEMA</v>
          </cell>
          <cell r="E925" t="str">
            <v>PTP</v>
          </cell>
          <cell r="F925">
            <v>40</v>
          </cell>
          <cell r="G925">
            <v>1221</v>
          </cell>
          <cell r="H925" t="str">
            <v>not included</v>
          </cell>
          <cell r="I925" t="str">
            <v>USD</v>
          </cell>
          <cell r="J925">
            <v>0</v>
          </cell>
          <cell r="K925">
            <v>1221</v>
          </cell>
          <cell r="L925"/>
          <cell r="M925">
            <v>45930</v>
          </cell>
          <cell r="N925">
            <v>0</v>
          </cell>
          <cell r="O925"/>
          <cell r="P925"/>
          <cell r="Q925" t="str">
            <v>R17820110000053</v>
          </cell>
        </row>
        <row r="926">
          <cell r="A926" t="str">
            <v>MSC</v>
          </cell>
          <cell r="B926" t="str">
            <v>TEMAWELLINGTON40</v>
          </cell>
          <cell r="C926" t="str">
            <v>GHA</v>
          </cell>
          <cell r="D926" t="str">
            <v>TEMA</v>
          </cell>
          <cell r="E926" t="str">
            <v>WELLINGTON</v>
          </cell>
          <cell r="F926">
            <v>40</v>
          </cell>
          <cell r="G926">
            <v>2549</v>
          </cell>
          <cell r="H926" t="str">
            <v>not included</v>
          </cell>
          <cell r="I926" t="str">
            <v>USD</v>
          </cell>
          <cell r="J926">
            <v>0</v>
          </cell>
          <cell r="K926">
            <v>2549</v>
          </cell>
          <cell r="L926"/>
          <cell r="M926">
            <v>45930</v>
          </cell>
          <cell r="N926">
            <v>0</v>
          </cell>
          <cell r="O926"/>
          <cell r="P926"/>
          <cell r="Q926" t="str">
            <v>R17820110000053</v>
          </cell>
        </row>
        <row r="927">
          <cell r="A927" t="str">
            <v>MSC</v>
          </cell>
          <cell r="B927" t="str">
            <v>Tin CanAMSTERDAM20</v>
          </cell>
          <cell r="C927" t="str">
            <v>NIG</v>
          </cell>
          <cell r="D927" t="str">
            <v>Tin Can</v>
          </cell>
          <cell r="E927" t="str">
            <v>AMSTERDAM</v>
          </cell>
          <cell r="F927">
            <v>20</v>
          </cell>
          <cell r="G927">
            <v>684</v>
          </cell>
          <cell r="H927" t="str">
            <v>not included</v>
          </cell>
          <cell r="I927" t="str">
            <v>EUR</v>
          </cell>
          <cell r="J927">
            <v>0</v>
          </cell>
          <cell r="K927">
            <v>684</v>
          </cell>
          <cell r="L927"/>
          <cell r="M927">
            <v>45930</v>
          </cell>
          <cell r="N927">
            <v>0</v>
          </cell>
          <cell r="O927"/>
          <cell r="P927"/>
          <cell r="Q927" t="str">
            <v>R17820110000053</v>
          </cell>
        </row>
        <row r="928">
          <cell r="A928" t="str">
            <v>MSC</v>
          </cell>
          <cell r="B928" t="str">
            <v>Tin CanAMSTERDAM40</v>
          </cell>
          <cell r="C928" t="str">
            <v>NIG</v>
          </cell>
          <cell r="D928" t="str">
            <v>Tin Can</v>
          </cell>
          <cell r="E928" t="str">
            <v>AMSTERDAM</v>
          </cell>
          <cell r="F928">
            <v>40</v>
          </cell>
          <cell r="G928">
            <v>1108</v>
          </cell>
          <cell r="H928" t="str">
            <v>not included</v>
          </cell>
          <cell r="I928" t="str">
            <v>EUR</v>
          </cell>
          <cell r="J928">
            <v>0</v>
          </cell>
          <cell r="K928">
            <v>1108</v>
          </cell>
          <cell r="L928"/>
          <cell r="M928">
            <v>45930</v>
          </cell>
          <cell r="N928">
            <v>0</v>
          </cell>
          <cell r="O928"/>
          <cell r="P928"/>
          <cell r="Q928" t="str">
            <v>R17820110000053</v>
          </cell>
        </row>
        <row r="929">
          <cell r="A929" t="str">
            <v>MSC</v>
          </cell>
          <cell r="B929" t="str">
            <v>Tin CanANTWERP 20</v>
          </cell>
          <cell r="C929" t="str">
            <v>NIG</v>
          </cell>
          <cell r="D929" t="str">
            <v>Tin Can</v>
          </cell>
          <cell r="E929" t="str">
            <v xml:space="preserve">ANTWERP </v>
          </cell>
          <cell r="F929">
            <v>20</v>
          </cell>
          <cell r="G929">
            <v>604</v>
          </cell>
          <cell r="H929" t="str">
            <v>not included</v>
          </cell>
          <cell r="I929" t="str">
            <v>EUR</v>
          </cell>
          <cell r="J929">
            <v>0</v>
          </cell>
          <cell r="K929">
            <v>604</v>
          </cell>
          <cell r="L929"/>
          <cell r="M929">
            <v>45930</v>
          </cell>
          <cell r="N929">
            <v>0</v>
          </cell>
          <cell r="O929"/>
          <cell r="P929"/>
          <cell r="Q929" t="str">
            <v>R17820110000053</v>
          </cell>
        </row>
        <row r="930">
          <cell r="A930" t="str">
            <v>MSC</v>
          </cell>
          <cell r="B930" t="str">
            <v>Tin CanANTWERP 40</v>
          </cell>
          <cell r="C930" t="str">
            <v>NIG</v>
          </cell>
          <cell r="D930" t="str">
            <v>Tin Can</v>
          </cell>
          <cell r="E930" t="str">
            <v xml:space="preserve">ANTWERP </v>
          </cell>
          <cell r="F930">
            <v>40</v>
          </cell>
          <cell r="G930">
            <v>1028</v>
          </cell>
          <cell r="H930" t="str">
            <v>not included</v>
          </cell>
          <cell r="I930" t="str">
            <v>EUR</v>
          </cell>
          <cell r="J930">
            <v>0</v>
          </cell>
          <cell r="K930">
            <v>1028</v>
          </cell>
          <cell r="L930"/>
          <cell r="M930">
            <v>45930</v>
          </cell>
          <cell r="N930">
            <v>0</v>
          </cell>
          <cell r="O930"/>
          <cell r="P930"/>
          <cell r="Q930" t="str">
            <v>R17820110000053</v>
          </cell>
        </row>
        <row r="931">
          <cell r="A931" t="str">
            <v>MSC</v>
          </cell>
          <cell r="B931" t="str">
            <v>Tin CanBARCELONA40</v>
          </cell>
          <cell r="C931" t="str">
            <v>NIG</v>
          </cell>
          <cell r="D931" t="str">
            <v>Tin Can</v>
          </cell>
          <cell r="E931" t="str">
            <v>BARCELONA</v>
          </cell>
          <cell r="F931">
            <v>40</v>
          </cell>
          <cell r="G931">
            <v>1122</v>
          </cell>
          <cell r="H931" t="str">
            <v>not included</v>
          </cell>
          <cell r="I931" t="str">
            <v>EUR</v>
          </cell>
          <cell r="J931">
            <v>0</v>
          </cell>
          <cell r="K931">
            <v>1122</v>
          </cell>
          <cell r="L931"/>
          <cell r="M931">
            <v>45930</v>
          </cell>
          <cell r="N931">
            <v>0</v>
          </cell>
          <cell r="O931"/>
          <cell r="P931"/>
          <cell r="Q931" t="str">
            <v>R17820110000053</v>
          </cell>
        </row>
        <row r="932">
          <cell r="A932" t="str">
            <v>MSC</v>
          </cell>
          <cell r="B932" t="str">
            <v>Tin CanBatam40</v>
          </cell>
          <cell r="C932" t="str">
            <v>NIG</v>
          </cell>
          <cell r="D932" t="str">
            <v>Tin Can</v>
          </cell>
          <cell r="E932" t="str">
            <v>Batam</v>
          </cell>
          <cell r="F932">
            <v>40</v>
          </cell>
          <cell r="G932">
            <v>1437</v>
          </cell>
          <cell r="H932" t="str">
            <v>not included</v>
          </cell>
          <cell r="I932" t="str">
            <v>USD</v>
          </cell>
          <cell r="J932">
            <v>0</v>
          </cell>
          <cell r="K932">
            <v>1437</v>
          </cell>
          <cell r="L932"/>
          <cell r="M932">
            <v>45930</v>
          </cell>
          <cell r="N932">
            <v>0</v>
          </cell>
          <cell r="O932"/>
          <cell r="P932"/>
          <cell r="Q932" t="str">
            <v>R17820110000053</v>
          </cell>
        </row>
        <row r="933">
          <cell r="A933" t="str">
            <v>MSC</v>
          </cell>
          <cell r="B933" t="str">
            <v>Tin CanHAMBURG40</v>
          </cell>
          <cell r="C933" t="str">
            <v>NIG</v>
          </cell>
          <cell r="D933" t="str">
            <v>Tin Can</v>
          </cell>
          <cell r="E933" t="str">
            <v>HAMBURG</v>
          </cell>
          <cell r="F933">
            <v>40</v>
          </cell>
          <cell r="G933">
            <v>1153</v>
          </cell>
          <cell r="H933" t="str">
            <v>not included</v>
          </cell>
          <cell r="I933" t="str">
            <v>EUR</v>
          </cell>
          <cell r="J933">
            <v>0</v>
          </cell>
          <cell r="K933">
            <v>1153</v>
          </cell>
          <cell r="L933"/>
          <cell r="M933">
            <v>45930</v>
          </cell>
          <cell r="N933">
            <v>0</v>
          </cell>
          <cell r="O933"/>
          <cell r="P933"/>
          <cell r="Q933" t="str">
            <v>R17820110000053</v>
          </cell>
        </row>
        <row r="934">
          <cell r="A934" t="str">
            <v>MSC</v>
          </cell>
          <cell r="B934" t="str">
            <v>Tin CanPASIR GUDANG40</v>
          </cell>
          <cell r="C934" t="str">
            <v>NIG</v>
          </cell>
          <cell r="D934" t="str">
            <v>Tin Can</v>
          </cell>
          <cell r="E934" t="str">
            <v>PASIR GUDANG</v>
          </cell>
          <cell r="F934">
            <v>40</v>
          </cell>
          <cell r="G934">
            <v>889</v>
          </cell>
          <cell r="H934" t="str">
            <v>not included</v>
          </cell>
          <cell r="I934" t="str">
            <v>USD</v>
          </cell>
          <cell r="J934">
            <v>0</v>
          </cell>
          <cell r="K934">
            <v>889</v>
          </cell>
          <cell r="L934"/>
          <cell r="M934">
            <v>45930</v>
          </cell>
          <cell r="N934">
            <v>0</v>
          </cell>
          <cell r="O934"/>
          <cell r="P934"/>
          <cell r="Q934" t="str">
            <v>R17820110000053</v>
          </cell>
        </row>
        <row r="935">
          <cell r="A935" t="str">
            <v>MSC</v>
          </cell>
          <cell r="B935" t="str">
            <v>Tin CanPHILADELPHIA40</v>
          </cell>
          <cell r="C935" t="str">
            <v>NIG</v>
          </cell>
          <cell r="D935" t="str">
            <v>Tin Can</v>
          </cell>
          <cell r="E935" t="str">
            <v>PHILADELPHIA</v>
          </cell>
          <cell r="F935">
            <v>40</v>
          </cell>
          <cell r="G935">
            <v>2157</v>
          </cell>
          <cell r="H935" t="str">
            <v>not included</v>
          </cell>
          <cell r="I935" t="str">
            <v>USD</v>
          </cell>
          <cell r="J935">
            <v>0</v>
          </cell>
          <cell r="K935">
            <v>2157</v>
          </cell>
          <cell r="L935"/>
          <cell r="M935">
            <v>45930</v>
          </cell>
          <cell r="N935">
            <v>0</v>
          </cell>
          <cell r="O935"/>
          <cell r="P935"/>
          <cell r="Q935" t="str">
            <v>R17820110000053</v>
          </cell>
        </row>
        <row r="936">
          <cell r="A936" t="str">
            <v>MSC</v>
          </cell>
          <cell r="B936" t="str">
            <v>Tin CanSURABAYA40</v>
          </cell>
          <cell r="C936" t="str">
            <v>NIG</v>
          </cell>
          <cell r="D936" t="str">
            <v>Tin Can</v>
          </cell>
          <cell r="E936" t="str">
            <v>SURABAYA</v>
          </cell>
          <cell r="F936">
            <v>40</v>
          </cell>
          <cell r="G936">
            <v>867</v>
          </cell>
          <cell r="H936" t="str">
            <v>not included</v>
          </cell>
          <cell r="I936" t="str">
            <v>USD</v>
          </cell>
          <cell r="J936">
            <v>0</v>
          </cell>
          <cell r="K936">
            <v>867</v>
          </cell>
          <cell r="L936"/>
          <cell r="M936">
            <v>45930</v>
          </cell>
          <cell r="N936">
            <v>0</v>
          </cell>
          <cell r="O936"/>
          <cell r="P936"/>
          <cell r="Q936" t="str">
            <v>R17820110000053</v>
          </cell>
        </row>
        <row r="937">
          <cell r="A937" t="str">
            <v>MSC</v>
          </cell>
          <cell r="B937" t="str">
            <v>Tin CanPTP40</v>
          </cell>
          <cell r="C937" t="str">
            <v>NIG</v>
          </cell>
          <cell r="D937" t="str">
            <v>Tin Can</v>
          </cell>
          <cell r="E937" t="str">
            <v>PTP</v>
          </cell>
          <cell r="F937">
            <v>40</v>
          </cell>
          <cell r="G937">
            <v>889</v>
          </cell>
          <cell r="H937" t="str">
            <v>not included</v>
          </cell>
          <cell r="I937" t="str">
            <v>USD</v>
          </cell>
          <cell r="J937">
            <v>0</v>
          </cell>
          <cell r="K937">
            <v>889</v>
          </cell>
          <cell r="L937"/>
          <cell r="M937">
            <v>45930</v>
          </cell>
          <cell r="N937">
            <v>0</v>
          </cell>
          <cell r="O937"/>
          <cell r="P937"/>
          <cell r="Q937" t="str">
            <v>R17820110000053</v>
          </cell>
        </row>
        <row r="938">
          <cell r="A938" t="str">
            <v>MSC</v>
          </cell>
          <cell r="B938" t="str">
            <v>Tin CanVALENCIA 40</v>
          </cell>
          <cell r="C938" t="str">
            <v>NIG</v>
          </cell>
          <cell r="D938" t="str">
            <v>Tin Can</v>
          </cell>
          <cell r="E938" t="str">
            <v xml:space="preserve">VALENCIA </v>
          </cell>
          <cell r="F938">
            <v>40</v>
          </cell>
          <cell r="G938">
            <v>1079</v>
          </cell>
          <cell r="H938" t="str">
            <v>not included</v>
          </cell>
          <cell r="I938" t="str">
            <v>EUR</v>
          </cell>
          <cell r="J938">
            <v>0</v>
          </cell>
          <cell r="K938">
            <v>1079</v>
          </cell>
          <cell r="L938"/>
          <cell r="M938">
            <v>45930</v>
          </cell>
          <cell r="N938">
            <v>0</v>
          </cell>
          <cell r="O938"/>
          <cell r="P938"/>
          <cell r="Q938" t="str">
            <v>R17820110000053</v>
          </cell>
        </row>
        <row r="939">
          <cell r="A939" t="str">
            <v>OOCL</v>
          </cell>
          <cell r="B939" t="str">
            <v>AbidjanJakarta40</v>
          </cell>
          <cell r="C939" t="str">
            <v>IVC</v>
          </cell>
          <cell r="D939" t="str">
            <v>Abidjan</v>
          </cell>
          <cell r="E939" t="str">
            <v>Jakarta</v>
          </cell>
          <cell r="F939">
            <v>40</v>
          </cell>
          <cell r="G939">
            <v>900</v>
          </cell>
          <cell r="H939" t="str">
            <v>not included</v>
          </cell>
          <cell r="I939" t="str">
            <v>USD</v>
          </cell>
          <cell r="J939">
            <v>0</v>
          </cell>
          <cell r="K939">
            <v>900</v>
          </cell>
          <cell r="L939">
            <v>41</v>
          </cell>
          <cell r="M939">
            <v>45382</v>
          </cell>
          <cell r="N939">
            <v>0</v>
          </cell>
          <cell r="O939">
            <v>92949</v>
          </cell>
          <cell r="P939"/>
          <cell r="Q939">
            <v>92949</v>
          </cell>
        </row>
        <row r="940">
          <cell r="A940" t="str">
            <v>OOCL</v>
          </cell>
          <cell r="B940" t="str">
            <v>AbidjanPasir Gudang40</v>
          </cell>
          <cell r="C940" t="str">
            <v>IVC</v>
          </cell>
          <cell r="D940" t="str">
            <v>Abidjan</v>
          </cell>
          <cell r="E940" t="str">
            <v>Pasir Gudang</v>
          </cell>
          <cell r="F940">
            <v>40</v>
          </cell>
          <cell r="G940">
            <v>900</v>
          </cell>
          <cell r="H940" t="str">
            <v>not included</v>
          </cell>
          <cell r="I940" t="str">
            <v>USD</v>
          </cell>
          <cell r="J940">
            <v>0</v>
          </cell>
          <cell r="K940">
            <v>900</v>
          </cell>
          <cell r="L940">
            <v>38</v>
          </cell>
          <cell r="M940">
            <v>45382</v>
          </cell>
          <cell r="N940">
            <v>0</v>
          </cell>
          <cell r="O940">
            <v>92949</v>
          </cell>
          <cell r="P940"/>
          <cell r="Q940">
            <v>92949</v>
          </cell>
        </row>
        <row r="941">
          <cell r="A941" t="str">
            <v>OOCL</v>
          </cell>
          <cell r="B941" t="str">
            <v>AbidjanPort Klang40</v>
          </cell>
          <cell r="C941" t="str">
            <v>IVC</v>
          </cell>
          <cell r="D941" t="str">
            <v>Abidjan</v>
          </cell>
          <cell r="E941" t="str">
            <v>Port Klang</v>
          </cell>
          <cell r="F941">
            <v>40</v>
          </cell>
          <cell r="G941">
            <v>900</v>
          </cell>
          <cell r="H941" t="str">
            <v>not included</v>
          </cell>
          <cell r="I941" t="str">
            <v>USD</v>
          </cell>
          <cell r="J941">
            <v>0</v>
          </cell>
          <cell r="K941">
            <v>900</v>
          </cell>
          <cell r="L941">
            <v>31</v>
          </cell>
          <cell r="M941">
            <v>45382</v>
          </cell>
          <cell r="N941">
            <v>0</v>
          </cell>
          <cell r="O941">
            <v>92949</v>
          </cell>
          <cell r="P941"/>
          <cell r="Q941">
            <v>92949</v>
          </cell>
        </row>
        <row r="942">
          <cell r="A942" t="str">
            <v>OOCL</v>
          </cell>
          <cell r="B942" t="str">
            <v>AbidjanBatam40</v>
          </cell>
          <cell r="C942" t="str">
            <v>IVC</v>
          </cell>
          <cell r="D942" t="str">
            <v>Abidjan</v>
          </cell>
          <cell r="E942" t="str">
            <v>Batam</v>
          </cell>
          <cell r="F942">
            <v>40</v>
          </cell>
          <cell r="G942">
            <v>1400</v>
          </cell>
          <cell r="H942" t="str">
            <v>not included</v>
          </cell>
          <cell r="I942" t="str">
            <v>USD</v>
          </cell>
          <cell r="J942">
            <v>0</v>
          </cell>
          <cell r="K942">
            <v>1400</v>
          </cell>
          <cell r="L942">
            <v>31</v>
          </cell>
          <cell r="M942">
            <v>45382</v>
          </cell>
          <cell r="N942">
            <v>0</v>
          </cell>
          <cell r="O942">
            <v>92949</v>
          </cell>
          <cell r="P942"/>
          <cell r="Q942">
            <v>92949</v>
          </cell>
        </row>
        <row r="943">
          <cell r="A943" t="str">
            <v>OOCL</v>
          </cell>
          <cell r="B943" t="str">
            <v>AbidjanPTP40</v>
          </cell>
          <cell r="C943" t="str">
            <v>IVC</v>
          </cell>
          <cell r="D943" t="str">
            <v>Abidjan</v>
          </cell>
          <cell r="E943" t="str">
            <v>PTP</v>
          </cell>
          <cell r="F943">
            <v>40</v>
          </cell>
          <cell r="G943">
            <v>900</v>
          </cell>
          <cell r="H943" t="str">
            <v>not included</v>
          </cell>
          <cell r="I943" t="str">
            <v>USD</v>
          </cell>
          <cell r="J943">
            <v>0</v>
          </cell>
          <cell r="K943">
            <v>900</v>
          </cell>
          <cell r="L943">
            <v>34</v>
          </cell>
          <cell r="M943">
            <v>45382</v>
          </cell>
          <cell r="N943">
            <v>0</v>
          </cell>
          <cell r="O943">
            <v>92949</v>
          </cell>
          <cell r="P943"/>
          <cell r="Q943">
            <v>92949</v>
          </cell>
        </row>
        <row r="944">
          <cell r="A944" t="str">
            <v>OOCL</v>
          </cell>
          <cell r="B944" t="str">
            <v>AbidjanAmsterdam20</v>
          </cell>
          <cell r="C944" t="str">
            <v>IVC</v>
          </cell>
          <cell r="D944" t="str">
            <v>Abidjan</v>
          </cell>
          <cell r="E944" t="str">
            <v>Amsterdam</v>
          </cell>
          <cell r="F944">
            <v>20</v>
          </cell>
          <cell r="G944">
            <v>825</v>
          </cell>
          <cell r="H944" t="str">
            <v>not included</v>
          </cell>
          <cell r="I944" t="str">
            <v>EUR</v>
          </cell>
          <cell r="J944">
            <v>0</v>
          </cell>
          <cell r="K944">
            <v>825</v>
          </cell>
          <cell r="L944">
            <v>32</v>
          </cell>
          <cell r="M944">
            <v>45382</v>
          </cell>
          <cell r="N944">
            <v>0</v>
          </cell>
          <cell r="O944">
            <v>92949</v>
          </cell>
          <cell r="P944"/>
          <cell r="Q944">
            <v>92949</v>
          </cell>
        </row>
        <row r="945">
          <cell r="A945" t="str">
            <v>OOCL</v>
          </cell>
          <cell r="B945" t="str">
            <v>AbidjanAmsterdam40</v>
          </cell>
          <cell r="C945" t="str">
            <v>IVC</v>
          </cell>
          <cell r="D945" t="str">
            <v>Abidjan</v>
          </cell>
          <cell r="E945" t="str">
            <v>Amsterdam</v>
          </cell>
          <cell r="F945">
            <v>40</v>
          </cell>
          <cell r="G945">
            <v>950</v>
          </cell>
          <cell r="H945" t="str">
            <v>not included</v>
          </cell>
          <cell r="I945" t="str">
            <v>EUR</v>
          </cell>
          <cell r="J945">
            <v>0</v>
          </cell>
          <cell r="K945">
            <v>950</v>
          </cell>
          <cell r="L945">
            <v>32</v>
          </cell>
          <cell r="M945">
            <v>45382</v>
          </cell>
          <cell r="N945">
            <v>0</v>
          </cell>
          <cell r="O945">
            <v>92949</v>
          </cell>
          <cell r="P945"/>
          <cell r="Q945">
            <v>92949</v>
          </cell>
        </row>
        <row r="946">
          <cell r="A946" t="str">
            <v>OOCL</v>
          </cell>
          <cell r="B946" t="str">
            <v>AbidjanAntwerp20</v>
          </cell>
          <cell r="C946" t="str">
            <v>IVC</v>
          </cell>
          <cell r="D946" t="str">
            <v>Abidjan</v>
          </cell>
          <cell r="E946" t="str">
            <v>Antwerp</v>
          </cell>
          <cell r="F946">
            <v>20</v>
          </cell>
          <cell r="G946">
            <v>625</v>
          </cell>
          <cell r="H946" t="str">
            <v>not included</v>
          </cell>
          <cell r="I946" t="str">
            <v>EUR</v>
          </cell>
          <cell r="J946">
            <v>0</v>
          </cell>
          <cell r="K946">
            <v>625</v>
          </cell>
          <cell r="L946">
            <v>30</v>
          </cell>
          <cell r="M946">
            <v>45382</v>
          </cell>
          <cell r="N946">
            <v>0</v>
          </cell>
          <cell r="O946">
            <v>92949</v>
          </cell>
          <cell r="P946"/>
          <cell r="Q946">
            <v>92949</v>
          </cell>
        </row>
        <row r="947">
          <cell r="A947" t="str">
            <v>OOCL</v>
          </cell>
          <cell r="B947" t="str">
            <v>AbidjanAntwerp40</v>
          </cell>
          <cell r="C947" t="str">
            <v>IVC</v>
          </cell>
          <cell r="D947" t="str">
            <v>Abidjan</v>
          </cell>
          <cell r="E947" t="str">
            <v>Antwerp</v>
          </cell>
          <cell r="F947">
            <v>40</v>
          </cell>
          <cell r="G947">
            <v>850</v>
          </cell>
          <cell r="H947" t="str">
            <v>not included</v>
          </cell>
          <cell r="I947" t="str">
            <v>EUR</v>
          </cell>
          <cell r="J947">
            <v>0</v>
          </cell>
          <cell r="K947">
            <v>850</v>
          </cell>
          <cell r="L947">
            <v>30</v>
          </cell>
          <cell r="M947">
            <v>45382</v>
          </cell>
          <cell r="N947">
            <v>0</v>
          </cell>
          <cell r="O947">
            <v>92949</v>
          </cell>
          <cell r="P947"/>
          <cell r="Q947">
            <v>92949</v>
          </cell>
        </row>
        <row r="948">
          <cell r="A948" t="str">
            <v>OOCL</v>
          </cell>
          <cell r="B948" t="str">
            <v>AbidjanBarcelona40</v>
          </cell>
          <cell r="C948" t="str">
            <v>IVC</v>
          </cell>
          <cell r="D948" t="str">
            <v>Abidjan</v>
          </cell>
          <cell r="E948" t="str">
            <v>Barcelona</v>
          </cell>
          <cell r="F948">
            <v>40</v>
          </cell>
          <cell r="G948">
            <v>800</v>
          </cell>
          <cell r="H948" t="str">
            <v>not included</v>
          </cell>
          <cell r="I948" t="str">
            <v>EUR</v>
          </cell>
          <cell r="J948">
            <v>0</v>
          </cell>
          <cell r="K948">
            <v>800</v>
          </cell>
          <cell r="L948">
            <v>13</v>
          </cell>
          <cell r="M948">
            <v>45382</v>
          </cell>
          <cell r="N948">
            <v>0</v>
          </cell>
          <cell r="O948">
            <v>92949</v>
          </cell>
          <cell r="P948"/>
          <cell r="Q948">
            <v>92949</v>
          </cell>
        </row>
        <row r="949">
          <cell r="A949" t="str">
            <v>OOCL</v>
          </cell>
          <cell r="B949" t="str">
            <v>AbidjanHamburg20</v>
          </cell>
          <cell r="C949" t="str">
            <v>IVC</v>
          </cell>
          <cell r="D949" t="str">
            <v>Abidjan</v>
          </cell>
          <cell r="E949" t="str">
            <v>Hamburg</v>
          </cell>
          <cell r="F949">
            <v>20</v>
          </cell>
          <cell r="G949">
            <v>625</v>
          </cell>
          <cell r="H949" t="str">
            <v>not included</v>
          </cell>
          <cell r="I949" t="str">
            <v>EUR</v>
          </cell>
          <cell r="J949">
            <v>0</v>
          </cell>
          <cell r="K949">
            <v>625</v>
          </cell>
          <cell r="L949">
            <v>13</v>
          </cell>
          <cell r="M949">
            <v>45382</v>
          </cell>
          <cell r="N949">
            <v>0</v>
          </cell>
          <cell r="O949">
            <v>92949</v>
          </cell>
          <cell r="P949"/>
          <cell r="Q949">
            <v>92949</v>
          </cell>
        </row>
        <row r="950">
          <cell r="A950" t="str">
            <v>OOCL</v>
          </cell>
          <cell r="B950" t="str">
            <v>AbidjanHamburg40</v>
          </cell>
          <cell r="C950" t="str">
            <v>IVC</v>
          </cell>
          <cell r="D950" t="str">
            <v>Abidjan</v>
          </cell>
          <cell r="E950" t="str">
            <v>Hamburg</v>
          </cell>
          <cell r="F950">
            <v>40</v>
          </cell>
          <cell r="G950">
            <v>850</v>
          </cell>
          <cell r="H950" t="str">
            <v>not included</v>
          </cell>
          <cell r="I950" t="str">
            <v>EUR</v>
          </cell>
          <cell r="J950">
            <v>0</v>
          </cell>
          <cell r="K950">
            <v>850</v>
          </cell>
          <cell r="L950">
            <v>13</v>
          </cell>
          <cell r="M950">
            <v>45382</v>
          </cell>
          <cell r="N950">
            <v>0</v>
          </cell>
          <cell r="O950">
            <v>92949</v>
          </cell>
          <cell r="P950"/>
          <cell r="Q950">
            <v>92949</v>
          </cell>
        </row>
        <row r="951">
          <cell r="A951" t="str">
            <v>OOCL</v>
          </cell>
          <cell r="B951" t="str">
            <v>AbidjanValencia40</v>
          </cell>
          <cell r="C951" t="str">
            <v>IVC</v>
          </cell>
          <cell r="D951" t="str">
            <v>Abidjan</v>
          </cell>
          <cell r="E951" t="str">
            <v>Valencia</v>
          </cell>
          <cell r="F951">
            <v>40</v>
          </cell>
          <cell r="G951">
            <v>750</v>
          </cell>
          <cell r="H951" t="str">
            <v>not included</v>
          </cell>
          <cell r="I951" t="str">
            <v>EUR</v>
          </cell>
          <cell r="J951">
            <v>0</v>
          </cell>
          <cell r="K951">
            <v>750</v>
          </cell>
          <cell r="L951">
            <v>9</v>
          </cell>
          <cell r="M951">
            <v>45382</v>
          </cell>
          <cell r="N951">
            <v>0</v>
          </cell>
          <cell r="O951">
            <v>92949</v>
          </cell>
          <cell r="P951"/>
          <cell r="Q951">
            <v>92949</v>
          </cell>
        </row>
        <row r="952">
          <cell r="A952" t="str">
            <v>OOCL</v>
          </cell>
          <cell r="B952" t="str">
            <v>AbidjanTallin40</v>
          </cell>
          <cell r="C952" t="str">
            <v>IVC</v>
          </cell>
          <cell r="D952" t="str">
            <v>Abidjan</v>
          </cell>
          <cell r="E952" t="str">
            <v>Tallin</v>
          </cell>
          <cell r="F952">
            <v>40</v>
          </cell>
          <cell r="G952">
            <v>1300</v>
          </cell>
          <cell r="H952" t="str">
            <v>not included</v>
          </cell>
          <cell r="I952" t="str">
            <v>EUR</v>
          </cell>
          <cell r="J952">
            <v>0</v>
          </cell>
          <cell r="K952">
            <v>1300</v>
          </cell>
          <cell r="L952">
            <v>35</v>
          </cell>
          <cell r="M952">
            <v>45382</v>
          </cell>
          <cell r="N952">
            <v>0</v>
          </cell>
          <cell r="O952">
            <v>92949</v>
          </cell>
          <cell r="P952"/>
          <cell r="Q952">
            <v>92949</v>
          </cell>
        </row>
        <row r="953">
          <cell r="A953" t="str">
            <v>OOCL</v>
          </cell>
          <cell r="B953" t="str">
            <v>AbidjanAmbarli40</v>
          </cell>
          <cell r="C953" t="str">
            <v>IVC</v>
          </cell>
          <cell r="D953" t="str">
            <v>Abidjan</v>
          </cell>
          <cell r="E953" t="str">
            <v>Ambarli</v>
          </cell>
          <cell r="F953">
            <v>40</v>
          </cell>
          <cell r="G953">
            <v>975</v>
          </cell>
          <cell r="H953" t="str">
            <v>not included</v>
          </cell>
          <cell r="I953" t="str">
            <v>EUR</v>
          </cell>
          <cell r="J953">
            <v>0</v>
          </cell>
          <cell r="K953">
            <v>975</v>
          </cell>
          <cell r="L953">
            <v>35</v>
          </cell>
          <cell r="M953">
            <v>45382</v>
          </cell>
          <cell r="N953">
            <v>0</v>
          </cell>
          <cell r="O953">
            <v>92949</v>
          </cell>
          <cell r="P953"/>
          <cell r="Q953"/>
        </row>
        <row r="954">
          <cell r="A954" t="str">
            <v>OOCL</v>
          </cell>
          <cell r="B954" t="str">
            <v>ApapaAmsterdam20</v>
          </cell>
          <cell r="C954" t="str">
            <v>NIG</v>
          </cell>
          <cell r="D954" t="str">
            <v>Apapa</v>
          </cell>
          <cell r="E954" t="str">
            <v>Amsterdam</v>
          </cell>
          <cell r="F954">
            <v>20</v>
          </cell>
          <cell r="G954">
            <v>1000</v>
          </cell>
          <cell r="H954" t="str">
            <v>not included</v>
          </cell>
          <cell r="I954" t="str">
            <v>EUR</v>
          </cell>
          <cell r="J954">
            <v>0</v>
          </cell>
          <cell r="K954">
            <v>1000</v>
          </cell>
          <cell r="L954">
            <v>45</v>
          </cell>
          <cell r="M954">
            <v>45382</v>
          </cell>
          <cell r="N954">
            <v>0</v>
          </cell>
          <cell r="O954">
            <v>92949</v>
          </cell>
          <cell r="P954"/>
          <cell r="Q954">
            <v>92949</v>
          </cell>
        </row>
        <row r="955">
          <cell r="A955" t="str">
            <v>OOCL</v>
          </cell>
          <cell r="B955" t="str">
            <v>ApapaAmsterdam40</v>
          </cell>
          <cell r="C955" t="str">
            <v>NIG</v>
          </cell>
          <cell r="D955" t="str">
            <v>Apapa</v>
          </cell>
          <cell r="E955" t="str">
            <v>Amsterdam</v>
          </cell>
          <cell r="F955">
            <v>40</v>
          </cell>
          <cell r="G955">
            <v>1100</v>
          </cell>
          <cell r="H955" t="str">
            <v>not included</v>
          </cell>
          <cell r="I955" t="str">
            <v>EUR</v>
          </cell>
          <cell r="J955">
            <v>0</v>
          </cell>
          <cell r="K955">
            <v>1100</v>
          </cell>
          <cell r="L955">
            <v>45</v>
          </cell>
          <cell r="M955">
            <v>45382</v>
          </cell>
          <cell r="N955">
            <v>0</v>
          </cell>
          <cell r="O955">
            <v>92949</v>
          </cell>
          <cell r="P955"/>
          <cell r="Q955">
            <v>92949</v>
          </cell>
        </row>
        <row r="956">
          <cell r="A956" t="str">
            <v>OOCL</v>
          </cell>
          <cell r="B956" t="str">
            <v>ApapaAntwerp20</v>
          </cell>
          <cell r="C956" t="str">
            <v>NIG</v>
          </cell>
          <cell r="D956" t="str">
            <v>Apapa</v>
          </cell>
          <cell r="E956" t="str">
            <v>Antwerp</v>
          </cell>
          <cell r="F956">
            <v>20</v>
          </cell>
          <cell r="G956">
            <v>800</v>
          </cell>
          <cell r="H956" t="str">
            <v>not included</v>
          </cell>
          <cell r="I956" t="str">
            <v>EUR</v>
          </cell>
          <cell r="J956">
            <v>0</v>
          </cell>
          <cell r="K956">
            <v>800</v>
          </cell>
          <cell r="L956">
            <v>40</v>
          </cell>
          <cell r="M956">
            <v>45382</v>
          </cell>
          <cell r="N956">
            <v>0</v>
          </cell>
          <cell r="O956">
            <v>92949</v>
          </cell>
          <cell r="P956"/>
          <cell r="Q956">
            <v>92949</v>
          </cell>
        </row>
        <row r="957">
          <cell r="A957" t="str">
            <v>OOCL</v>
          </cell>
          <cell r="B957" t="str">
            <v>ApapaAntwerp40</v>
          </cell>
          <cell r="C957" t="str">
            <v>NIG</v>
          </cell>
          <cell r="D957" t="str">
            <v>Apapa</v>
          </cell>
          <cell r="E957" t="str">
            <v>Antwerp</v>
          </cell>
          <cell r="F957">
            <v>40</v>
          </cell>
          <cell r="G957">
            <v>1000</v>
          </cell>
          <cell r="H957" t="str">
            <v>not included</v>
          </cell>
          <cell r="I957" t="str">
            <v>EUR</v>
          </cell>
          <cell r="J957">
            <v>0</v>
          </cell>
          <cell r="K957">
            <v>1000</v>
          </cell>
          <cell r="L957">
            <v>40</v>
          </cell>
          <cell r="M957">
            <v>45382</v>
          </cell>
          <cell r="N957">
            <v>0</v>
          </cell>
          <cell r="O957">
            <v>92949</v>
          </cell>
          <cell r="P957"/>
          <cell r="Q957">
            <v>92949</v>
          </cell>
        </row>
        <row r="958">
          <cell r="A958" t="str">
            <v>OOCL</v>
          </cell>
          <cell r="B958" t="str">
            <v>ApapaValencia40</v>
          </cell>
          <cell r="C958" t="str">
            <v>NIG</v>
          </cell>
          <cell r="D958" t="str">
            <v>Apapa</v>
          </cell>
          <cell r="E958" t="str">
            <v>Valencia</v>
          </cell>
          <cell r="F958">
            <v>40</v>
          </cell>
          <cell r="G958">
            <v>950</v>
          </cell>
          <cell r="H958" t="str">
            <v>not included</v>
          </cell>
          <cell r="I958" t="str">
            <v>EUR</v>
          </cell>
          <cell r="J958">
            <v>0</v>
          </cell>
          <cell r="K958">
            <v>950</v>
          </cell>
          <cell r="L958">
            <v>40</v>
          </cell>
          <cell r="M958">
            <v>45382</v>
          </cell>
          <cell r="N958">
            <v>0</v>
          </cell>
          <cell r="O958">
            <v>92949</v>
          </cell>
          <cell r="P958"/>
          <cell r="Q958">
            <v>92949</v>
          </cell>
        </row>
        <row r="959">
          <cell r="A959" t="str">
            <v>OOCL</v>
          </cell>
          <cell r="B959" t="str">
            <v>ApapaBatam40</v>
          </cell>
          <cell r="C959" t="str">
            <v>NIG</v>
          </cell>
          <cell r="D959" t="str">
            <v>Apapa</v>
          </cell>
          <cell r="E959" t="str">
            <v>Batam</v>
          </cell>
          <cell r="F959">
            <v>40</v>
          </cell>
          <cell r="G959">
            <v>1600</v>
          </cell>
          <cell r="H959" t="str">
            <v>not included</v>
          </cell>
          <cell r="I959" t="str">
            <v>USD</v>
          </cell>
          <cell r="J959">
            <v>0</v>
          </cell>
          <cell r="K959">
            <v>1600</v>
          </cell>
          <cell r="L959">
            <v>26</v>
          </cell>
          <cell r="M959">
            <v>45382</v>
          </cell>
          <cell r="N959">
            <v>0</v>
          </cell>
          <cell r="O959">
            <v>92949</v>
          </cell>
          <cell r="P959"/>
          <cell r="Q959"/>
        </row>
        <row r="960">
          <cell r="A960" t="str">
            <v>OOCL</v>
          </cell>
          <cell r="B960" t="str">
            <v>ApapaShanghai40</v>
          </cell>
          <cell r="C960" t="str">
            <v>NIG</v>
          </cell>
          <cell r="D960" t="str">
            <v>Apapa</v>
          </cell>
          <cell r="E960" t="str">
            <v>Shanghai</v>
          </cell>
          <cell r="F960">
            <v>40</v>
          </cell>
          <cell r="G960">
            <v>750</v>
          </cell>
          <cell r="H960" t="str">
            <v>not included</v>
          </cell>
          <cell r="I960" t="str">
            <v>USD</v>
          </cell>
          <cell r="J960">
            <v>0</v>
          </cell>
          <cell r="K960">
            <v>750</v>
          </cell>
          <cell r="L960">
            <v>26</v>
          </cell>
          <cell r="M960">
            <v>45382</v>
          </cell>
          <cell r="N960">
            <v>0</v>
          </cell>
          <cell r="O960">
            <v>92949</v>
          </cell>
          <cell r="P960"/>
          <cell r="Q960"/>
        </row>
        <row r="961">
          <cell r="A961" t="str">
            <v>OOCL</v>
          </cell>
          <cell r="B961" t="str">
            <v>ApapaJakarta40</v>
          </cell>
          <cell r="C961" t="str">
            <v>NIG</v>
          </cell>
          <cell r="D961" t="str">
            <v>Apapa</v>
          </cell>
          <cell r="E961" t="str">
            <v>Jakarta</v>
          </cell>
          <cell r="F961">
            <v>40</v>
          </cell>
          <cell r="G961">
            <v>1100</v>
          </cell>
          <cell r="H961" t="str">
            <v>not included</v>
          </cell>
          <cell r="I961" t="str">
            <v>USD</v>
          </cell>
          <cell r="J961">
            <v>0</v>
          </cell>
          <cell r="K961">
            <v>1100</v>
          </cell>
          <cell r="L961">
            <v>40</v>
          </cell>
          <cell r="M961">
            <v>45382</v>
          </cell>
          <cell r="N961">
            <v>0</v>
          </cell>
          <cell r="O961">
            <v>92949</v>
          </cell>
          <cell r="P961"/>
          <cell r="Q961">
            <v>92949</v>
          </cell>
        </row>
        <row r="962">
          <cell r="A962" t="str">
            <v>OOCL</v>
          </cell>
          <cell r="B962" t="str">
            <v>ApapaPasir Gudang40</v>
          </cell>
          <cell r="C962" t="str">
            <v>NIG</v>
          </cell>
          <cell r="D962" t="str">
            <v>Apapa</v>
          </cell>
          <cell r="E962" t="str">
            <v>Pasir Gudang</v>
          </cell>
          <cell r="F962">
            <v>40</v>
          </cell>
          <cell r="G962">
            <v>1100</v>
          </cell>
          <cell r="H962" t="str">
            <v>not included</v>
          </cell>
          <cell r="I962" t="str">
            <v>USD</v>
          </cell>
          <cell r="J962">
            <v>0</v>
          </cell>
          <cell r="K962">
            <v>1100</v>
          </cell>
          <cell r="L962">
            <v>37</v>
          </cell>
          <cell r="M962">
            <v>45382</v>
          </cell>
          <cell r="N962">
            <v>0</v>
          </cell>
          <cell r="O962">
            <v>92949</v>
          </cell>
          <cell r="P962"/>
          <cell r="Q962">
            <v>92949</v>
          </cell>
        </row>
        <row r="963">
          <cell r="A963" t="str">
            <v>OOCL</v>
          </cell>
          <cell r="B963" t="str">
            <v>ApapaPTP40</v>
          </cell>
          <cell r="C963" t="str">
            <v>NIG</v>
          </cell>
          <cell r="D963" t="str">
            <v>Apapa</v>
          </cell>
          <cell r="E963" t="str">
            <v>PTP</v>
          </cell>
          <cell r="F963">
            <v>40</v>
          </cell>
          <cell r="G963">
            <v>1100</v>
          </cell>
          <cell r="H963" t="str">
            <v>not included</v>
          </cell>
          <cell r="I963" t="str">
            <v>USD</v>
          </cell>
          <cell r="J963">
            <v>0</v>
          </cell>
          <cell r="K963">
            <v>1100</v>
          </cell>
          <cell r="L963">
            <v>38</v>
          </cell>
          <cell r="M963">
            <v>45382</v>
          </cell>
          <cell r="N963">
            <v>0</v>
          </cell>
          <cell r="O963">
            <v>92949</v>
          </cell>
          <cell r="P963"/>
          <cell r="Q963">
            <v>92949</v>
          </cell>
        </row>
        <row r="964">
          <cell r="A964" t="str">
            <v>OOCL</v>
          </cell>
          <cell r="B964" t="str">
            <v>TemaAmbarli40</v>
          </cell>
          <cell r="C964" t="str">
            <v>GHA</v>
          </cell>
          <cell r="D964" t="str">
            <v>Tema</v>
          </cell>
          <cell r="E964" t="str">
            <v>Ambarli</v>
          </cell>
          <cell r="F964">
            <v>40</v>
          </cell>
          <cell r="G964">
            <v>950</v>
          </cell>
          <cell r="H964" t="str">
            <v>not included</v>
          </cell>
          <cell r="I964" t="str">
            <v>EUR</v>
          </cell>
          <cell r="J964">
            <v>0</v>
          </cell>
          <cell r="K964">
            <v>950</v>
          </cell>
          <cell r="L964">
            <v>35</v>
          </cell>
          <cell r="M964">
            <v>45382</v>
          </cell>
          <cell r="N964">
            <v>0</v>
          </cell>
          <cell r="O964">
            <v>92949</v>
          </cell>
          <cell r="P964"/>
          <cell r="Q964">
            <v>92949</v>
          </cell>
        </row>
        <row r="965">
          <cell r="A965" t="str">
            <v>OOCL</v>
          </cell>
          <cell r="B965" t="str">
            <v>TemaJakarta40</v>
          </cell>
          <cell r="C965" t="str">
            <v>GHA</v>
          </cell>
          <cell r="D965" t="str">
            <v>Tema</v>
          </cell>
          <cell r="E965" t="str">
            <v>Jakarta</v>
          </cell>
          <cell r="F965">
            <v>40</v>
          </cell>
          <cell r="G965">
            <v>900</v>
          </cell>
          <cell r="H965" t="str">
            <v>not included</v>
          </cell>
          <cell r="I965" t="str">
            <v>USD</v>
          </cell>
          <cell r="J965">
            <v>0</v>
          </cell>
          <cell r="K965">
            <v>900</v>
          </cell>
          <cell r="L965">
            <v>35</v>
          </cell>
          <cell r="M965">
            <v>45382</v>
          </cell>
          <cell r="N965">
            <v>0</v>
          </cell>
          <cell r="O965">
            <v>92949</v>
          </cell>
          <cell r="P965"/>
          <cell r="Q965">
            <v>92949</v>
          </cell>
        </row>
        <row r="966">
          <cell r="A966" t="str">
            <v>OOCL</v>
          </cell>
          <cell r="B966" t="str">
            <v>TemaPasir Gudang40</v>
          </cell>
          <cell r="C966" t="str">
            <v>GHA</v>
          </cell>
          <cell r="D966" t="str">
            <v>Tema</v>
          </cell>
          <cell r="E966" t="str">
            <v>Pasir Gudang</v>
          </cell>
          <cell r="F966">
            <v>40</v>
          </cell>
          <cell r="G966">
            <v>900</v>
          </cell>
          <cell r="H966" t="str">
            <v>not included</v>
          </cell>
          <cell r="I966" t="str">
            <v>USD</v>
          </cell>
          <cell r="J966">
            <v>0</v>
          </cell>
          <cell r="K966">
            <v>900</v>
          </cell>
          <cell r="L966">
            <v>32</v>
          </cell>
          <cell r="M966">
            <v>45382</v>
          </cell>
          <cell r="N966">
            <v>0</v>
          </cell>
          <cell r="O966">
            <v>92949</v>
          </cell>
          <cell r="P966"/>
          <cell r="Q966">
            <v>92949</v>
          </cell>
        </row>
        <row r="967">
          <cell r="A967" t="str">
            <v>OOCL</v>
          </cell>
          <cell r="B967" t="str">
            <v>TemaPTP40</v>
          </cell>
          <cell r="C967" t="str">
            <v>GHA</v>
          </cell>
          <cell r="D967" t="str">
            <v>Tema</v>
          </cell>
          <cell r="E967" t="str">
            <v>PTP</v>
          </cell>
          <cell r="F967">
            <v>40</v>
          </cell>
          <cell r="G967">
            <v>900</v>
          </cell>
          <cell r="H967" t="str">
            <v>not included</v>
          </cell>
          <cell r="I967" t="str">
            <v>USD</v>
          </cell>
          <cell r="J967">
            <v>0</v>
          </cell>
          <cell r="K967">
            <v>900</v>
          </cell>
          <cell r="L967">
            <v>35</v>
          </cell>
          <cell r="M967">
            <v>45382</v>
          </cell>
          <cell r="N967">
            <v>0</v>
          </cell>
          <cell r="O967">
            <v>92949</v>
          </cell>
          <cell r="P967"/>
          <cell r="Q967">
            <v>92949</v>
          </cell>
        </row>
        <row r="968">
          <cell r="A968" t="str">
            <v>OOCL</v>
          </cell>
          <cell r="B968" t="str">
            <v>TemaBatam40</v>
          </cell>
          <cell r="C968" t="str">
            <v>GHA</v>
          </cell>
          <cell r="D968" t="str">
            <v>Tema</v>
          </cell>
          <cell r="E968" t="str">
            <v>Batam</v>
          </cell>
          <cell r="F968">
            <v>40</v>
          </cell>
          <cell r="G968">
            <v>1400</v>
          </cell>
          <cell r="H968" t="str">
            <v>not included</v>
          </cell>
          <cell r="I968" t="str">
            <v>USD</v>
          </cell>
          <cell r="J968">
            <v>0</v>
          </cell>
          <cell r="K968">
            <v>1400</v>
          </cell>
          <cell r="L968">
            <v>27</v>
          </cell>
          <cell r="M968">
            <v>45382</v>
          </cell>
          <cell r="N968">
            <v>0</v>
          </cell>
          <cell r="O968">
            <v>92949</v>
          </cell>
          <cell r="P968"/>
          <cell r="Q968">
            <v>92949</v>
          </cell>
        </row>
        <row r="969">
          <cell r="A969" t="str">
            <v>OOCL</v>
          </cell>
          <cell r="B969" t="str">
            <v>Tin CanAmsterdam20</v>
          </cell>
          <cell r="C969" t="str">
            <v>NIG</v>
          </cell>
          <cell r="D969" t="str">
            <v>Tin Can</v>
          </cell>
          <cell r="E969" t="str">
            <v>Amsterdam</v>
          </cell>
          <cell r="F969">
            <v>20</v>
          </cell>
          <cell r="G969">
            <v>1000</v>
          </cell>
          <cell r="H969" t="str">
            <v>not included</v>
          </cell>
          <cell r="I969" t="str">
            <v>EUR</v>
          </cell>
          <cell r="J969">
            <v>0</v>
          </cell>
          <cell r="K969">
            <v>1000</v>
          </cell>
          <cell r="L969">
            <v>45</v>
          </cell>
          <cell r="M969">
            <v>45382</v>
          </cell>
          <cell r="N969">
            <v>0</v>
          </cell>
          <cell r="O969">
            <v>92949</v>
          </cell>
          <cell r="P969"/>
          <cell r="Q969">
            <v>92949</v>
          </cell>
        </row>
        <row r="970">
          <cell r="A970" t="str">
            <v>OOCL</v>
          </cell>
          <cell r="B970" t="str">
            <v>Tin CanAmsterdam40</v>
          </cell>
          <cell r="C970" t="str">
            <v>NIG</v>
          </cell>
          <cell r="D970" t="str">
            <v>Tin Can</v>
          </cell>
          <cell r="E970" t="str">
            <v>Amsterdam</v>
          </cell>
          <cell r="F970">
            <v>40</v>
          </cell>
          <cell r="G970">
            <v>1100</v>
          </cell>
          <cell r="H970" t="str">
            <v>not included</v>
          </cell>
          <cell r="I970" t="str">
            <v>EUR</v>
          </cell>
          <cell r="J970">
            <v>0</v>
          </cell>
          <cell r="K970">
            <v>1100</v>
          </cell>
          <cell r="L970">
            <v>45</v>
          </cell>
          <cell r="M970">
            <v>45382</v>
          </cell>
          <cell r="N970">
            <v>0</v>
          </cell>
          <cell r="O970">
            <v>92949</v>
          </cell>
          <cell r="P970"/>
          <cell r="Q970">
            <v>92949</v>
          </cell>
        </row>
        <row r="971">
          <cell r="A971" t="str">
            <v>OOCL</v>
          </cell>
          <cell r="B971" t="str">
            <v>Tin CanAntwerp20</v>
          </cell>
          <cell r="C971" t="str">
            <v>NIG</v>
          </cell>
          <cell r="D971" t="str">
            <v>Tin Can</v>
          </cell>
          <cell r="E971" t="str">
            <v>Antwerp</v>
          </cell>
          <cell r="F971">
            <v>20</v>
          </cell>
          <cell r="G971">
            <v>800</v>
          </cell>
          <cell r="H971" t="str">
            <v>not included</v>
          </cell>
          <cell r="I971" t="str">
            <v>EUR</v>
          </cell>
          <cell r="J971">
            <v>0</v>
          </cell>
          <cell r="K971">
            <v>800</v>
          </cell>
          <cell r="L971">
            <v>40</v>
          </cell>
          <cell r="M971">
            <v>45382</v>
          </cell>
          <cell r="N971">
            <v>0</v>
          </cell>
          <cell r="O971">
            <v>92949</v>
          </cell>
          <cell r="P971"/>
          <cell r="Q971">
            <v>92949</v>
          </cell>
        </row>
        <row r="972">
          <cell r="A972" t="str">
            <v>OOCL</v>
          </cell>
          <cell r="B972" t="str">
            <v>Tin CanAntwerp40</v>
          </cell>
          <cell r="C972" t="str">
            <v>NIG</v>
          </cell>
          <cell r="D972" t="str">
            <v>Tin Can</v>
          </cell>
          <cell r="E972" t="str">
            <v>Antwerp</v>
          </cell>
          <cell r="F972">
            <v>40</v>
          </cell>
          <cell r="G972">
            <v>1000</v>
          </cell>
          <cell r="H972" t="str">
            <v>not included</v>
          </cell>
          <cell r="I972" t="str">
            <v>EUR</v>
          </cell>
          <cell r="J972">
            <v>0</v>
          </cell>
          <cell r="K972">
            <v>1000</v>
          </cell>
          <cell r="L972">
            <v>40</v>
          </cell>
          <cell r="M972">
            <v>45382</v>
          </cell>
          <cell r="N972">
            <v>0</v>
          </cell>
          <cell r="O972">
            <v>92949</v>
          </cell>
          <cell r="P972"/>
          <cell r="Q972">
            <v>92949</v>
          </cell>
        </row>
        <row r="973">
          <cell r="A973" t="str">
            <v>OOCL</v>
          </cell>
          <cell r="B973" t="str">
            <v>Tin CanValencia40</v>
          </cell>
          <cell r="C973" t="str">
            <v>NIG</v>
          </cell>
          <cell r="D973" t="str">
            <v>Tin Can</v>
          </cell>
          <cell r="E973" t="str">
            <v>Valencia</v>
          </cell>
          <cell r="F973">
            <v>40</v>
          </cell>
          <cell r="G973">
            <v>950</v>
          </cell>
          <cell r="H973" t="str">
            <v>not included</v>
          </cell>
          <cell r="I973" t="str">
            <v>EUR</v>
          </cell>
          <cell r="J973">
            <v>0</v>
          </cell>
          <cell r="K973">
            <v>950</v>
          </cell>
          <cell r="L973">
            <v>37</v>
          </cell>
          <cell r="M973">
            <v>45382</v>
          </cell>
          <cell r="N973">
            <v>0</v>
          </cell>
          <cell r="O973">
            <v>92949</v>
          </cell>
          <cell r="P973"/>
          <cell r="Q973"/>
        </row>
        <row r="974">
          <cell r="A974" t="str">
            <v>OOCL</v>
          </cell>
          <cell r="B974" t="str">
            <v>Tin CanJakarta40</v>
          </cell>
          <cell r="C974" t="str">
            <v>NIG</v>
          </cell>
          <cell r="D974" t="str">
            <v>Tin Can</v>
          </cell>
          <cell r="E974" t="str">
            <v>Jakarta</v>
          </cell>
          <cell r="F974">
            <v>40</v>
          </cell>
          <cell r="G974">
            <v>1100</v>
          </cell>
          <cell r="H974" t="str">
            <v>not included</v>
          </cell>
          <cell r="I974" t="str">
            <v>USD</v>
          </cell>
          <cell r="J974">
            <v>0</v>
          </cell>
          <cell r="K974">
            <v>1100</v>
          </cell>
          <cell r="L974">
            <v>37</v>
          </cell>
          <cell r="M974">
            <v>45382</v>
          </cell>
          <cell r="N974">
            <v>0</v>
          </cell>
          <cell r="O974">
            <v>92949</v>
          </cell>
          <cell r="P974"/>
          <cell r="Q974">
            <v>92949</v>
          </cell>
        </row>
        <row r="975">
          <cell r="A975" t="str">
            <v>OOCL</v>
          </cell>
          <cell r="B975" t="str">
            <v>Tin CanPasir Gudang40</v>
          </cell>
          <cell r="C975" t="str">
            <v>NIG</v>
          </cell>
          <cell r="D975" t="str">
            <v>Tin Can</v>
          </cell>
          <cell r="E975" t="str">
            <v>Pasir Gudang</v>
          </cell>
          <cell r="F975">
            <v>40</v>
          </cell>
          <cell r="G975">
            <v>1100</v>
          </cell>
          <cell r="H975" t="str">
            <v>not included</v>
          </cell>
          <cell r="I975" t="str">
            <v>USD</v>
          </cell>
          <cell r="J975">
            <v>0</v>
          </cell>
          <cell r="K975">
            <v>1100</v>
          </cell>
          <cell r="L975">
            <v>34</v>
          </cell>
          <cell r="M975">
            <v>45382</v>
          </cell>
          <cell r="N975">
            <v>0</v>
          </cell>
          <cell r="O975">
            <v>92949</v>
          </cell>
          <cell r="P975"/>
          <cell r="Q975">
            <v>92949</v>
          </cell>
        </row>
        <row r="976">
          <cell r="A976" t="str">
            <v>OOCL</v>
          </cell>
          <cell r="B976" t="str">
            <v>Tin CanPTP40</v>
          </cell>
          <cell r="C976" t="str">
            <v>NIG</v>
          </cell>
          <cell r="D976" t="str">
            <v>Tin Can</v>
          </cell>
          <cell r="E976" t="str">
            <v>PTP</v>
          </cell>
          <cell r="F976">
            <v>40</v>
          </cell>
          <cell r="G976">
            <v>1100</v>
          </cell>
          <cell r="H976" t="str">
            <v>not included</v>
          </cell>
          <cell r="I976" t="str">
            <v>USD</v>
          </cell>
          <cell r="J976">
            <v>0</v>
          </cell>
          <cell r="K976">
            <v>1100</v>
          </cell>
          <cell r="L976">
            <v>40</v>
          </cell>
          <cell r="M976">
            <v>45382</v>
          </cell>
          <cell r="N976">
            <v>0</v>
          </cell>
          <cell r="O976">
            <v>92949</v>
          </cell>
          <cell r="P976"/>
          <cell r="Q976">
            <v>92949</v>
          </cell>
        </row>
        <row r="977">
          <cell r="A977" t="str">
            <v>OOCL</v>
          </cell>
          <cell r="B977" t="str">
            <v>Tin CanShanghai40</v>
          </cell>
          <cell r="C977" t="str">
            <v>NIG</v>
          </cell>
          <cell r="D977" t="str">
            <v>Tin Can</v>
          </cell>
          <cell r="E977" t="str">
            <v>Shanghai</v>
          </cell>
          <cell r="F977">
            <v>40</v>
          </cell>
          <cell r="G977">
            <v>750</v>
          </cell>
          <cell r="H977" t="str">
            <v>not included</v>
          </cell>
          <cell r="I977" t="str">
            <v>USD</v>
          </cell>
          <cell r="J977">
            <v>0</v>
          </cell>
          <cell r="K977">
            <v>750</v>
          </cell>
          <cell r="L977">
            <v>43</v>
          </cell>
          <cell r="M977">
            <v>45382</v>
          </cell>
          <cell r="N977">
            <v>0</v>
          </cell>
          <cell r="O977">
            <v>92949</v>
          </cell>
          <cell r="P977"/>
          <cell r="Q977">
            <v>92949</v>
          </cell>
        </row>
        <row r="978">
          <cell r="A978" t="str">
            <v>OOCL</v>
          </cell>
          <cell r="B978" t="str">
            <v>Tin CanBatam40</v>
          </cell>
          <cell r="C978" t="str">
            <v>NIG</v>
          </cell>
          <cell r="D978" t="str">
            <v>Tin Can</v>
          </cell>
          <cell r="E978" t="str">
            <v>Batam</v>
          </cell>
          <cell r="F978">
            <v>40</v>
          </cell>
          <cell r="G978">
            <v>1600</v>
          </cell>
          <cell r="H978" t="str">
            <v>not included</v>
          </cell>
          <cell r="I978" t="str">
            <v>USD</v>
          </cell>
          <cell r="J978">
            <v>0</v>
          </cell>
          <cell r="K978">
            <v>1600</v>
          </cell>
          <cell r="L978">
            <v>35</v>
          </cell>
          <cell r="M978">
            <v>45382</v>
          </cell>
          <cell r="N978">
            <v>0</v>
          </cell>
          <cell r="O978">
            <v>92949</v>
          </cell>
          <cell r="P978"/>
          <cell r="Q978">
            <v>92949</v>
          </cell>
        </row>
        <row r="979">
          <cell r="A979" t="str">
            <v>OOCL</v>
          </cell>
          <cell r="B979" t="str">
            <v>TakoradiPasir Gudang40</v>
          </cell>
          <cell r="C979" t="str">
            <v>GHA</v>
          </cell>
          <cell r="D979" t="str">
            <v>Takoradi</v>
          </cell>
          <cell r="E979" t="str">
            <v>Pasir Gudang</v>
          </cell>
          <cell r="F979">
            <v>40</v>
          </cell>
          <cell r="G979">
            <v>1200</v>
          </cell>
          <cell r="H979">
            <v>600</v>
          </cell>
          <cell r="I979" t="str">
            <v>USD</v>
          </cell>
          <cell r="J979">
            <v>0</v>
          </cell>
          <cell r="K979">
            <v>1800</v>
          </cell>
          <cell r="L979">
            <v>35</v>
          </cell>
          <cell r="M979">
            <v>45382</v>
          </cell>
          <cell r="N979">
            <v>1</v>
          </cell>
          <cell r="O979">
            <v>92949</v>
          </cell>
          <cell r="P979"/>
          <cell r="Q979"/>
        </row>
        <row r="980">
          <cell r="A980" t="str">
            <v>OOCL</v>
          </cell>
          <cell r="B980" t="str">
            <v>TakoradiPTP40</v>
          </cell>
          <cell r="C980" t="str">
            <v>GHA</v>
          </cell>
          <cell r="D980" t="str">
            <v>Takoradi</v>
          </cell>
          <cell r="E980" t="str">
            <v>PTP</v>
          </cell>
          <cell r="F980">
            <v>40</v>
          </cell>
          <cell r="G980">
            <v>1200</v>
          </cell>
          <cell r="H980">
            <v>600</v>
          </cell>
          <cell r="I980" t="str">
            <v>USD</v>
          </cell>
          <cell r="J980">
            <v>0</v>
          </cell>
          <cell r="K980">
            <v>1800</v>
          </cell>
          <cell r="L980">
            <v>35</v>
          </cell>
          <cell r="M980">
            <v>45382</v>
          </cell>
          <cell r="N980">
            <v>1</v>
          </cell>
          <cell r="O980">
            <v>92949</v>
          </cell>
          <cell r="P980"/>
          <cell r="Q980"/>
        </row>
        <row r="981">
          <cell r="A981" t="str">
            <v>OOCL</v>
          </cell>
          <cell r="B981" t="str">
            <v>TakoradiJakarta40</v>
          </cell>
          <cell r="C981" t="str">
            <v>GHA</v>
          </cell>
          <cell r="D981" t="str">
            <v>Takoradi</v>
          </cell>
          <cell r="E981" t="str">
            <v>Jakarta</v>
          </cell>
          <cell r="F981">
            <v>40</v>
          </cell>
          <cell r="G981">
            <v>1200</v>
          </cell>
          <cell r="H981">
            <v>600</v>
          </cell>
          <cell r="I981" t="str">
            <v>USD</v>
          </cell>
          <cell r="J981">
            <v>0</v>
          </cell>
          <cell r="K981">
            <v>1800</v>
          </cell>
          <cell r="L981">
            <v>35</v>
          </cell>
          <cell r="M981">
            <v>45382</v>
          </cell>
          <cell r="N981">
            <v>1</v>
          </cell>
          <cell r="O981">
            <v>92949</v>
          </cell>
          <cell r="P981"/>
          <cell r="Q981"/>
        </row>
        <row r="982">
          <cell r="A982" t="str">
            <v>OOCL</v>
          </cell>
          <cell r="B982" t="str">
            <v>TakoradiBatam40</v>
          </cell>
          <cell r="C982" t="str">
            <v>GHA</v>
          </cell>
          <cell r="D982" t="str">
            <v>Takoradi</v>
          </cell>
          <cell r="E982" t="str">
            <v>Batam</v>
          </cell>
          <cell r="F982">
            <v>40</v>
          </cell>
          <cell r="G982">
            <v>1700</v>
          </cell>
          <cell r="H982">
            <v>600</v>
          </cell>
          <cell r="I982" t="str">
            <v>USD</v>
          </cell>
          <cell r="J982">
            <v>0</v>
          </cell>
          <cell r="K982">
            <v>2300</v>
          </cell>
          <cell r="L982">
            <v>35</v>
          </cell>
          <cell r="M982">
            <v>45382</v>
          </cell>
          <cell r="N982">
            <v>1</v>
          </cell>
          <cell r="O982">
            <v>92949</v>
          </cell>
          <cell r="P982"/>
          <cell r="Q982"/>
        </row>
        <row r="983">
          <cell r="A983" t="str">
            <v>OOCL</v>
          </cell>
          <cell r="B983" t="str">
            <v>TemaPasir Gudang20</v>
          </cell>
          <cell r="C983" t="str">
            <v>GHA</v>
          </cell>
          <cell r="D983" t="str">
            <v>Tema</v>
          </cell>
          <cell r="E983" t="str">
            <v>Pasir Gudang</v>
          </cell>
          <cell r="F983">
            <v>20</v>
          </cell>
          <cell r="G983">
            <v>800</v>
          </cell>
          <cell r="H983" t="str">
            <v>not included</v>
          </cell>
          <cell r="I983" t="str">
            <v>USD</v>
          </cell>
          <cell r="J983">
            <v>0</v>
          </cell>
          <cell r="K983">
            <v>800</v>
          </cell>
          <cell r="L983">
            <v>32</v>
          </cell>
          <cell r="M983">
            <v>45382</v>
          </cell>
          <cell r="N983">
            <v>0</v>
          </cell>
          <cell r="O983">
            <v>92949</v>
          </cell>
          <cell r="P983"/>
          <cell r="Q983">
            <v>92949</v>
          </cell>
        </row>
        <row r="984">
          <cell r="A984" t="str">
            <v>OOCL</v>
          </cell>
          <cell r="B984" t="str">
            <v>TemaSingapore20</v>
          </cell>
          <cell r="C984" t="str">
            <v>GHA</v>
          </cell>
          <cell r="D984" t="str">
            <v>Tema</v>
          </cell>
          <cell r="E984" t="str">
            <v>Singapore</v>
          </cell>
          <cell r="F984">
            <v>20</v>
          </cell>
          <cell r="G984">
            <v>700</v>
          </cell>
          <cell r="H984" t="str">
            <v>not included</v>
          </cell>
          <cell r="I984" t="str">
            <v>USD</v>
          </cell>
          <cell r="J984">
            <v>0</v>
          </cell>
          <cell r="K984">
            <v>700</v>
          </cell>
          <cell r="L984">
            <v>32</v>
          </cell>
          <cell r="M984">
            <v>45382</v>
          </cell>
          <cell r="N984">
            <v>0</v>
          </cell>
          <cell r="O984">
            <v>92949</v>
          </cell>
          <cell r="P984"/>
          <cell r="Q984"/>
        </row>
        <row r="985">
          <cell r="A985" t="str">
            <v>OOCL</v>
          </cell>
          <cell r="B985" t="str">
            <v>TemaPTP20</v>
          </cell>
          <cell r="C985" t="str">
            <v>GHA</v>
          </cell>
          <cell r="D985" t="str">
            <v>Tema</v>
          </cell>
          <cell r="E985" t="str">
            <v>PTP</v>
          </cell>
          <cell r="F985">
            <v>20</v>
          </cell>
          <cell r="G985">
            <v>800</v>
          </cell>
          <cell r="H985" t="str">
            <v>not included</v>
          </cell>
          <cell r="I985" t="str">
            <v>USD</v>
          </cell>
          <cell r="J985">
            <v>0</v>
          </cell>
          <cell r="K985">
            <v>800</v>
          </cell>
          <cell r="L985">
            <v>32</v>
          </cell>
          <cell r="M985">
            <v>45382</v>
          </cell>
          <cell r="N985">
            <v>0</v>
          </cell>
          <cell r="O985">
            <v>92949</v>
          </cell>
          <cell r="P985"/>
          <cell r="Q985"/>
        </row>
        <row r="986">
          <cell r="A986" t="str">
            <v>OOCL</v>
          </cell>
          <cell r="B986" t="str">
            <v>TemaJakarta20</v>
          </cell>
          <cell r="C986" t="str">
            <v>GHA</v>
          </cell>
          <cell r="D986" t="str">
            <v>Tema</v>
          </cell>
          <cell r="E986" t="str">
            <v>Jakarta</v>
          </cell>
          <cell r="F986">
            <v>20</v>
          </cell>
          <cell r="G986">
            <v>800</v>
          </cell>
          <cell r="H986" t="str">
            <v>not included</v>
          </cell>
          <cell r="I986" t="str">
            <v>USD</v>
          </cell>
          <cell r="J986">
            <v>0</v>
          </cell>
          <cell r="K986">
            <v>800</v>
          </cell>
          <cell r="L986">
            <v>32</v>
          </cell>
          <cell r="M986">
            <v>45382</v>
          </cell>
          <cell r="N986">
            <v>0</v>
          </cell>
          <cell r="O986">
            <v>92949</v>
          </cell>
          <cell r="P986"/>
          <cell r="Q986"/>
        </row>
        <row r="987">
          <cell r="A987" t="str">
            <v>STS_MSC</v>
          </cell>
          <cell r="B987" t="str">
            <v>AbidjanAmsterdam20</v>
          </cell>
          <cell r="C987" t="str">
            <v>IVC</v>
          </cell>
          <cell r="D987" t="str">
            <v>Abidjan</v>
          </cell>
          <cell r="E987" t="str">
            <v>Amsterdam</v>
          </cell>
          <cell r="F987">
            <v>20</v>
          </cell>
          <cell r="G987">
            <v>487</v>
          </cell>
          <cell r="H987" t="str">
            <v>not included</v>
          </cell>
          <cell r="I987" t="str">
            <v>EUR</v>
          </cell>
          <cell r="J987">
            <v>0</v>
          </cell>
          <cell r="K987">
            <v>487</v>
          </cell>
          <cell r="L987" t="str">
            <v>20 days</v>
          </cell>
          <cell r="M987">
            <v>45657</v>
          </cell>
          <cell r="N987">
            <v>0</v>
          </cell>
          <cell r="O987" t="str">
            <v>MSC</v>
          </cell>
          <cell r="P987" t="str">
            <v>14 CD combined</v>
          </cell>
          <cell r="Q987" t="str">
            <v>14 CD free storage</v>
          </cell>
        </row>
        <row r="988">
          <cell r="A988" t="str">
            <v>STS_Grimaldi</v>
          </cell>
          <cell r="B988" t="str">
            <v>AbidjanAmsterdam20</v>
          </cell>
          <cell r="C988" t="str">
            <v>IVC</v>
          </cell>
          <cell r="D988" t="str">
            <v>Abidjan</v>
          </cell>
          <cell r="E988" t="str">
            <v>Amsterdam</v>
          </cell>
          <cell r="F988">
            <v>20</v>
          </cell>
          <cell r="G988">
            <v>796</v>
          </cell>
          <cell r="H988">
            <v>135</v>
          </cell>
          <cell r="I988" t="str">
            <v>EUR</v>
          </cell>
          <cell r="J988">
            <v>0</v>
          </cell>
          <cell r="K988">
            <v>931</v>
          </cell>
          <cell r="L988" t="str">
            <v>13 days</v>
          </cell>
          <cell r="M988">
            <v>45657</v>
          </cell>
          <cell r="N988">
            <v>1</v>
          </cell>
          <cell r="O988" t="str">
            <v>Grimaldi</v>
          </cell>
          <cell r="P988" t="str">
            <v>15 CD Combined</v>
          </cell>
          <cell r="Q988" t="str">
            <v>free storage 14 CD</v>
          </cell>
        </row>
        <row r="989">
          <cell r="A989" t="str">
            <v>STS_OOCL</v>
          </cell>
          <cell r="B989" t="str">
            <v>AbidjanAmsterdam20</v>
          </cell>
          <cell r="C989" t="str">
            <v>IVC</v>
          </cell>
          <cell r="D989" t="str">
            <v>Abidjan</v>
          </cell>
          <cell r="E989" t="str">
            <v>Amsterdam</v>
          </cell>
          <cell r="F989">
            <v>20</v>
          </cell>
          <cell r="G989">
            <v>783</v>
          </cell>
          <cell r="H989" t="str">
            <v>not included</v>
          </cell>
          <cell r="I989" t="str">
            <v>EUR</v>
          </cell>
          <cell r="J989">
            <v>0</v>
          </cell>
          <cell r="K989">
            <v>783</v>
          </cell>
          <cell r="L989" t="str">
            <v>25 days</v>
          </cell>
          <cell r="M989">
            <v>45657</v>
          </cell>
          <cell r="N989">
            <v>0</v>
          </cell>
          <cell r="O989" t="str">
            <v>OOCL</v>
          </cell>
          <cell r="P989" t="str">
            <v>14 CD combined</v>
          </cell>
          <cell r="Q989" t="str">
            <v>storage free time 5 CD</v>
          </cell>
        </row>
        <row r="990">
          <cell r="A990" t="str">
            <v>STS_Hapag-Lloyd</v>
          </cell>
          <cell r="B990" t="str">
            <v>AbidjanAmsterdam20</v>
          </cell>
          <cell r="C990" t="str">
            <v>IVC</v>
          </cell>
          <cell r="D990" t="str">
            <v>Abidjan</v>
          </cell>
          <cell r="E990" t="str">
            <v>Amsterdam</v>
          </cell>
          <cell r="F990">
            <v>20</v>
          </cell>
          <cell r="G990">
            <v>827</v>
          </cell>
          <cell r="H990">
            <v>80</v>
          </cell>
          <cell r="I990" t="str">
            <v>EUR</v>
          </cell>
          <cell r="J990">
            <v>0</v>
          </cell>
          <cell r="K990">
            <v>907</v>
          </cell>
          <cell r="L990" t="str">
            <v>30 days</v>
          </cell>
          <cell r="M990">
            <v>45657</v>
          </cell>
          <cell r="N990">
            <v>1</v>
          </cell>
          <cell r="O990" t="str">
            <v>Hapag-Lloyd</v>
          </cell>
          <cell r="P990" t="str">
            <v>4 CD</v>
          </cell>
          <cell r="Q990" t="str">
            <v>10 CD</v>
          </cell>
        </row>
        <row r="991">
          <cell r="A991" t="str">
            <v>STS_ONE</v>
          </cell>
          <cell r="B991" t="str">
            <v>AbidjanAmsterdam20</v>
          </cell>
          <cell r="C991" t="str">
            <v>IVC</v>
          </cell>
          <cell r="D991" t="str">
            <v>Abidjan</v>
          </cell>
          <cell r="E991" t="str">
            <v>Amsterdam</v>
          </cell>
          <cell r="F991">
            <v>20</v>
          </cell>
          <cell r="G991">
            <v>913</v>
          </cell>
          <cell r="H991" t="str">
            <v>not included</v>
          </cell>
          <cell r="I991" t="str">
            <v>EUR</v>
          </cell>
          <cell r="J991">
            <v>0</v>
          </cell>
          <cell r="K991">
            <v>913</v>
          </cell>
          <cell r="L991" t="str">
            <v>26 days</v>
          </cell>
          <cell r="M991">
            <v>45657</v>
          </cell>
          <cell r="N991">
            <v>0</v>
          </cell>
          <cell r="O991" t="str">
            <v>ONE</v>
          </cell>
          <cell r="P991" t="str">
            <v>14 CD</v>
          </cell>
          <cell r="Q991" t="str">
            <v>14 CD</v>
          </cell>
        </row>
        <row r="992">
          <cell r="A992" t="str">
            <v>STS_ONE</v>
          </cell>
          <cell r="B992" t="str">
            <v>AbidjanAmsterdam40</v>
          </cell>
          <cell r="C992" t="str">
            <v>IVC</v>
          </cell>
          <cell r="D992" t="str">
            <v>Abidjan</v>
          </cell>
          <cell r="E992" t="str">
            <v>Amsterdam</v>
          </cell>
          <cell r="F992">
            <v>40</v>
          </cell>
          <cell r="G992">
            <v>831</v>
          </cell>
          <cell r="H992" t="str">
            <v>not included</v>
          </cell>
          <cell r="I992" t="str">
            <v>EUR</v>
          </cell>
          <cell r="J992">
            <v>0</v>
          </cell>
          <cell r="K992">
            <v>831</v>
          </cell>
          <cell r="L992" t="str">
            <v>26 days</v>
          </cell>
          <cell r="M992">
            <v>45657</v>
          </cell>
          <cell r="N992">
            <v>0</v>
          </cell>
          <cell r="O992" t="str">
            <v>ONE</v>
          </cell>
          <cell r="P992" t="str">
            <v>14 CD</v>
          </cell>
          <cell r="Q992" t="str">
            <v>14 CD</v>
          </cell>
        </row>
        <row r="993">
          <cell r="A993" t="str">
            <v>STS_MSC</v>
          </cell>
          <cell r="B993" t="str">
            <v>AbidjanAmsterdam40</v>
          </cell>
          <cell r="C993" t="str">
            <v>IVC</v>
          </cell>
          <cell r="D993" t="str">
            <v>Abidjan</v>
          </cell>
          <cell r="E993" t="str">
            <v>Amsterdam</v>
          </cell>
          <cell r="F993">
            <v>40</v>
          </cell>
          <cell r="G993">
            <v>759</v>
          </cell>
          <cell r="H993" t="str">
            <v>not included</v>
          </cell>
          <cell r="I993" t="str">
            <v>EUR</v>
          </cell>
          <cell r="J993">
            <v>0</v>
          </cell>
          <cell r="K993">
            <v>759</v>
          </cell>
          <cell r="L993" t="str">
            <v>20 days</v>
          </cell>
          <cell r="M993">
            <v>45657</v>
          </cell>
          <cell r="N993">
            <v>0</v>
          </cell>
          <cell r="O993" t="str">
            <v>MSC</v>
          </cell>
          <cell r="P993" t="str">
            <v>14 CD combined</v>
          </cell>
          <cell r="Q993" t="str">
            <v>14 CD free storage</v>
          </cell>
        </row>
        <row r="994">
          <cell r="A994" t="str">
            <v>STS_OOCL</v>
          </cell>
          <cell r="B994" t="str">
            <v>AbidjanAmsterdam40</v>
          </cell>
          <cell r="C994" t="str">
            <v>IVC</v>
          </cell>
          <cell r="D994" t="str">
            <v>Abidjan</v>
          </cell>
          <cell r="E994" t="str">
            <v>Amsterdam</v>
          </cell>
          <cell r="F994">
            <v>40</v>
          </cell>
          <cell r="G994">
            <v>841</v>
          </cell>
          <cell r="H994" t="str">
            <v>not included</v>
          </cell>
          <cell r="I994" t="str">
            <v>EUR</v>
          </cell>
          <cell r="J994">
            <v>0</v>
          </cell>
          <cell r="K994">
            <v>841</v>
          </cell>
          <cell r="L994" t="str">
            <v>25 days</v>
          </cell>
          <cell r="M994">
            <v>45657</v>
          </cell>
          <cell r="N994">
            <v>0</v>
          </cell>
          <cell r="O994" t="str">
            <v>OOCL</v>
          </cell>
          <cell r="P994" t="str">
            <v>14 CD combined</v>
          </cell>
          <cell r="Q994" t="str">
            <v>storage free time 5 CD</v>
          </cell>
        </row>
        <row r="995">
          <cell r="A995" t="str">
            <v>STS_Grimaldi</v>
          </cell>
          <cell r="B995" t="str">
            <v>AbidjanAmsterdam40</v>
          </cell>
          <cell r="C995" t="str">
            <v>IVC</v>
          </cell>
          <cell r="D995" t="str">
            <v>Abidjan</v>
          </cell>
          <cell r="E995" t="str">
            <v>Amsterdam</v>
          </cell>
          <cell r="F995">
            <v>40</v>
          </cell>
          <cell r="G995">
            <v>1277</v>
          </cell>
          <cell r="H995">
            <v>135</v>
          </cell>
          <cell r="I995" t="str">
            <v>EUR</v>
          </cell>
          <cell r="J995">
            <v>0</v>
          </cell>
          <cell r="K995">
            <v>1412</v>
          </cell>
          <cell r="L995" t="str">
            <v>13 days</v>
          </cell>
          <cell r="M995">
            <v>45657</v>
          </cell>
          <cell r="N995">
            <v>1</v>
          </cell>
          <cell r="O995" t="str">
            <v>Grimaldi</v>
          </cell>
          <cell r="P995" t="str">
            <v>15 CD Combined</v>
          </cell>
          <cell r="Q995" t="str">
            <v>free storage 14 CD</v>
          </cell>
        </row>
        <row r="996">
          <cell r="A996" t="str">
            <v>STS_Hapag-Lloyd</v>
          </cell>
          <cell r="B996" t="str">
            <v>AbidjanAmsterdam40</v>
          </cell>
          <cell r="C996" t="str">
            <v>IVC</v>
          </cell>
          <cell r="D996" t="str">
            <v>Abidjan</v>
          </cell>
          <cell r="E996" t="str">
            <v>Amsterdam</v>
          </cell>
          <cell r="F996">
            <v>40</v>
          </cell>
          <cell r="G996">
            <v>959</v>
          </cell>
          <cell r="H996">
            <v>140</v>
          </cell>
          <cell r="I996" t="str">
            <v>EUR</v>
          </cell>
          <cell r="J996">
            <v>0</v>
          </cell>
          <cell r="K996">
            <v>1099</v>
          </cell>
          <cell r="L996" t="str">
            <v>30 days</v>
          </cell>
          <cell r="M996">
            <v>45657</v>
          </cell>
          <cell r="N996">
            <v>1</v>
          </cell>
          <cell r="O996" t="str">
            <v>Hapag-Lloyd</v>
          </cell>
          <cell r="P996" t="str">
            <v>4 CD</v>
          </cell>
          <cell r="Q996" t="str">
            <v>10 CD</v>
          </cell>
        </row>
        <row r="997">
          <cell r="A997" t="str">
            <v>STS_ONE</v>
          </cell>
          <cell r="B997" t="str">
            <v>AbidjanAntwerp20</v>
          </cell>
          <cell r="C997" t="str">
            <v>IVC</v>
          </cell>
          <cell r="D997" t="str">
            <v>Abidjan</v>
          </cell>
          <cell r="E997" t="str">
            <v>Antwerp</v>
          </cell>
          <cell r="F997">
            <v>20</v>
          </cell>
          <cell r="G997">
            <v>638</v>
          </cell>
          <cell r="H997" t="str">
            <v>not included</v>
          </cell>
          <cell r="I997" t="str">
            <v>EUR</v>
          </cell>
          <cell r="J997">
            <v>0</v>
          </cell>
          <cell r="K997">
            <v>638</v>
          </cell>
          <cell r="L997" t="str">
            <v>25 days</v>
          </cell>
          <cell r="M997">
            <v>45657</v>
          </cell>
          <cell r="N997">
            <v>0</v>
          </cell>
          <cell r="O997" t="str">
            <v>ONE</v>
          </cell>
          <cell r="P997" t="str">
            <v>7 CD</v>
          </cell>
          <cell r="Q997" t="str">
            <v>7 CD</v>
          </cell>
        </row>
        <row r="998">
          <cell r="A998" t="str">
            <v>STS_ONE</v>
          </cell>
          <cell r="B998" t="str">
            <v>AbidjanAntwerp40</v>
          </cell>
          <cell r="C998" t="str">
            <v>IVC</v>
          </cell>
          <cell r="D998" t="str">
            <v>Abidjan</v>
          </cell>
          <cell r="E998" t="str">
            <v>Antwerp</v>
          </cell>
          <cell r="F998">
            <v>40</v>
          </cell>
          <cell r="G998">
            <v>651</v>
          </cell>
          <cell r="H998" t="str">
            <v>not included</v>
          </cell>
          <cell r="I998" t="str">
            <v>EUR</v>
          </cell>
          <cell r="J998">
            <v>0</v>
          </cell>
          <cell r="K998">
            <v>651</v>
          </cell>
          <cell r="L998" t="str">
            <v>25 days</v>
          </cell>
          <cell r="M998">
            <v>45657</v>
          </cell>
          <cell r="N998">
            <v>0</v>
          </cell>
          <cell r="O998" t="str">
            <v>ONE</v>
          </cell>
          <cell r="P998" t="str">
            <v>7 CD</v>
          </cell>
          <cell r="Q998" t="str">
            <v>7 CD</v>
          </cell>
        </row>
        <row r="999">
          <cell r="A999" t="str">
            <v>STS_MSC</v>
          </cell>
          <cell r="B999" t="str">
            <v>AbidjanAntwerp20</v>
          </cell>
          <cell r="C999" t="str">
            <v>IVC</v>
          </cell>
          <cell r="D999" t="str">
            <v>Abidjan</v>
          </cell>
          <cell r="E999" t="str">
            <v>Antwerp</v>
          </cell>
          <cell r="F999">
            <v>20</v>
          </cell>
          <cell r="G999">
            <v>387</v>
          </cell>
          <cell r="H999" t="str">
            <v>not included</v>
          </cell>
          <cell r="I999" t="str">
            <v>EUR</v>
          </cell>
          <cell r="J999">
            <v>0</v>
          </cell>
          <cell r="K999">
            <v>387</v>
          </cell>
          <cell r="L999"/>
          <cell r="M999">
            <v>45657</v>
          </cell>
          <cell r="N999">
            <v>0</v>
          </cell>
          <cell r="O999" t="str">
            <v>MSC</v>
          </cell>
          <cell r="P999" t="str">
            <v>14 CD combined</v>
          </cell>
          <cell r="Q999" t="str">
            <v>7 CD free storage</v>
          </cell>
        </row>
        <row r="1000">
          <cell r="A1000" t="str">
            <v>STS_MSC</v>
          </cell>
          <cell r="B1000" t="str">
            <v>AbidjanAntwerp40</v>
          </cell>
          <cell r="C1000" t="str">
            <v>IVC</v>
          </cell>
          <cell r="D1000" t="str">
            <v>Abidjan</v>
          </cell>
          <cell r="E1000" t="str">
            <v>Antwerp</v>
          </cell>
          <cell r="F1000">
            <v>40</v>
          </cell>
          <cell r="G1000">
            <v>559</v>
          </cell>
          <cell r="H1000" t="str">
            <v>not included</v>
          </cell>
          <cell r="I1000" t="str">
            <v>EUR</v>
          </cell>
          <cell r="J1000">
            <v>0</v>
          </cell>
          <cell r="K1000">
            <v>559</v>
          </cell>
          <cell r="L1000"/>
          <cell r="M1000">
            <v>45657</v>
          </cell>
          <cell r="N1000">
            <v>0</v>
          </cell>
          <cell r="O1000" t="str">
            <v>MSC</v>
          </cell>
          <cell r="P1000" t="str">
            <v>14 CD combined</v>
          </cell>
          <cell r="Q1000" t="str">
            <v>7 CD free storage</v>
          </cell>
        </row>
        <row r="1001">
          <cell r="A1001" t="str">
            <v>STS_Hapag-Lloyd</v>
          </cell>
          <cell r="B1001" t="str">
            <v>AbidjanAntwerp20</v>
          </cell>
          <cell r="C1001" t="str">
            <v>IVC</v>
          </cell>
          <cell r="D1001" t="str">
            <v>Abidjan</v>
          </cell>
          <cell r="E1001" t="str">
            <v>Antwerp</v>
          </cell>
          <cell r="F1001">
            <v>20</v>
          </cell>
          <cell r="G1001">
            <v>497</v>
          </cell>
          <cell r="H1001">
            <v>80</v>
          </cell>
          <cell r="I1001" t="str">
            <v>EUR</v>
          </cell>
          <cell r="J1001">
            <v>0</v>
          </cell>
          <cell r="K1001">
            <v>577</v>
          </cell>
          <cell r="L1001" t="str">
            <v>31 days</v>
          </cell>
          <cell r="M1001">
            <v>45657</v>
          </cell>
          <cell r="N1001">
            <v>1</v>
          </cell>
          <cell r="O1001" t="str">
            <v>Hapag-Lloyd</v>
          </cell>
          <cell r="P1001" t="str">
            <v>4 CD</v>
          </cell>
          <cell r="Q1001" t="str">
            <v>10 CD</v>
          </cell>
        </row>
        <row r="1002">
          <cell r="A1002" t="str">
            <v>STS_OOCL</v>
          </cell>
          <cell r="B1002" t="str">
            <v>AbidjanAntwerp20</v>
          </cell>
          <cell r="C1002" t="str">
            <v>IVC</v>
          </cell>
          <cell r="D1002" t="str">
            <v>Abidjan</v>
          </cell>
          <cell r="E1002" t="str">
            <v>Antwerp</v>
          </cell>
          <cell r="F1002">
            <v>20</v>
          </cell>
          <cell r="G1002">
            <v>460</v>
          </cell>
          <cell r="H1002" t="str">
            <v>not included</v>
          </cell>
          <cell r="I1002" t="str">
            <v>EUR</v>
          </cell>
          <cell r="J1002">
            <v>0</v>
          </cell>
          <cell r="K1002">
            <v>460</v>
          </cell>
          <cell r="L1002" t="str">
            <v>27 days</v>
          </cell>
          <cell r="M1002">
            <v>45657</v>
          </cell>
          <cell r="N1002">
            <v>0</v>
          </cell>
          <cell r="O1002" t="str">
            <v>OOCL</v>
          </cell>
          <cell r="P1002" t="str">
            <v>14 CD combined</v>
          </cell>
          <cell r="Q1002" t="str">
            <v>storage free time 5 CD</v>
          </cell>
        </row>
        <row r="1003">
          <cell r="A1003" t="str">
            <v>STS_OOCL</v>
          </cell>
          <cell r="B1003" t="str">
            <v>AbidjanAntwerp40</v>
          </cell>
          <cell r="C1003" t="str">
            <v>IVC</v>
          </cell>
          <cell r="D1003" t="str">
            <v>Abidjan</v>
          </cell>
          <cell r="E1003" t="str">
            <v>Antwerp</v>
          </cell>
          <cell r="F1003">
            <v>40</v>
          </cell>
          <cell r="G1003">
            <v>590</v>
          </cell>
          <cell r="H1003" t="str">
            <v>not included</v>
          </cell>
          <cell r="I1003" t="str">
            <v>EUR</v>
          </cell>
          <cell r="J1003">
            <v>0</v>
          </cell>
          <cell r="K1003">
            <v>590</v>
          </cell>
          <cell r="L1003" t="str">
            <v>27 days</v>
          </cell>
          <cell r="M1003">
            <v>45657</v>
          </cell>
          <cell r="N1003">
            <v>0</v>
          </cell>
          <cell r="O1003" t="str">
            <v>OOCL</v>
          </cell>
          <cell r="P1003" t="str">
            <v>14 CD combined</v>
          </cell>
          <cell r="Q1003" t="str">
            <v>storage free time 5 CD</v>
          </cell>
        </row>
        <row r="1004">
          <cell r="A1004" t="str">
            <v>STS_Grimaldi</v>
          </cell>
          <cell r="B1004" t="str">
            <v>AbidjanAntwerp20</v>
          </cell>
          <cell r="C1004" t="str">
            <v>IVC</v>
          </cell>
          <cell r="D1004" t="str">
            <v>Abidjan</v>
          </cell>
          <cell r="E1004" t="str">
            <v>Antwerp</v>
          </cell>
          <cell r="F1004">
            <v>20</v>
          </cell>
          <cell r="G1004">
            <v>876</v>
          </cell>
          <cell r="H1004" t="str">
            <v>not included</v>
          </cell>
          <cell r="I1004" t="str">
            <v>EUR</v>
          </cell>
          <cell r="J1004">
            <v>0</v>
          </cell>
          <cell r="K1004">
            <v>876</v>
          </cell>
          <cell r="L1004" t="str">
            <v>20 days</v>
          </cell>
          <cell r="M1004">
            <v>45657</v>
          </cell>
          <cell r="N1004">
            <v>0</v>
          </cell>
          <cell r="O1004" t="str">
            <v>Grimaldi</v>
          </cell>
          <cell r="P1004" t="str">
            <v>15 CD Combined</v>
          </cell>
          <cell r="Q1004" t="str">
            <v>10 CD free storage</v>
          </cell>
        </row>
        <row r="1005">
          <cell r="A1005" t="str">
            <v>STS_Hapag-Lloyd</v>
          </cell>
          <cell r="B1005" t="str">
            <v>AbidjanAntwerp40</v>
          </cell>
          <cell r="C1005" t="str">
            <v>IVC</v>
          </cell>
          <cell r="D1005" t="str">
            <v>Abidjan</v>
          </cell>
          <cell r="E1005" t="str">
            <v>Antwerp</v>
          </cell>
          <cell r="F1005">
            <v>40</v>
          </cell>
          <cell r="G1005">
            <v>629</v>
          </cell>
          <cell r="H1005">
            <v>140</v>
          </cell>
          <cell r="I1005" t="str">
            <v>EUR</v>
          </cell>
          <cell r="J1005">
            <v>0</v>
          </cell>
          <cell r="K1005">
            <v>769</v>
          </cell>
          <cell r="L1005" t="str">
            <v>31 days</v>
          </cell>
          <cell r="M1005">
            <v>45657</v>
          </cell>
          <cell r="N1005">
            <v>1</v>
          </cell>
          <cell r="O1005" t="str">
            <v>Hapag-Lloyd</v>
          </cell>
          <cell r="P1005" t="str">
            <v>4 CD</v>
          </cell>
          <cell r="Q1005" t="str">
            <v>10 CD</v>
          </cell>
        </row>
        <row r="1006">
          <cell r="A1006" t="str">
            <v>STS_Grimaldi</v>
          </cell>
          <cell r="B1006" t="str">
            <v>AbidjanAntwerp40</v>
          </cell>
          <cell r="C1006" t="str">
            <v>IVC</v>
          </cell>
          <cell r="D1006" t="str">
            <v>Abidjan</v>
          </cell>
          <cell r="E1006" t="str">
            <v>Antwerp</v>
          </cell>
          <cell r="F1006">
            <v>40</v>
          </cell>
          <cell r="G1006">
            <v>1177</v>
          </cell>
          <cell r="H1006">
            <v>135</v>
          </cell>
          <cell r="I1006" t="str">
            <v>EUR</v>
          </cell>
          <cell r="J1006">
            <v>0</v>
          </cell>
          <cell r="K1006">
            <v>1312</v>
          </cell>
          <cell r="L1006" t="str">
            <v>18 days</v>
          </cell>
          <cell r="M1006">
            <v>45657</v>
          </cell>
          <cell r="N1006">
            <v>1</v>
          </cell>
          <cell r="O1006" t="str">
            <v>Grimaldi</v>
          </cell>
          <cell r="P1006" t="str">
            <v>15 CD Combined</v>
          </cell>
          <cell r="Q1006" t="str">
            <v>10 CD free storage</v>
          </cell>
        </row>
        <row r="1007">
          <cell r="A1007" t="str">
            <v>STS_MSC</v>
          </cell>
          <cell r="B1007" t="str">
            <v>AbidjanBarcelona20</v>
          </cell>
          <cell r="C1007" t="str">
            <v>IVC</v>
          </cell>
          <cell r="D1007" t="str">
            <v>Abidjan</v>
          </cell>
          <cell r="E1007" t="str">
            <v>Barcelona</v>
          </cell>
          <cell r="F1007">
            <v>20</v>
          </cell>
          <cell r="G1007">
            <v>613</v>
          </cell>
          <cell r="H1007" t="str">
            <v>not included</v>
          </cell>
          <cell r="I1007" t="str">
            <v>EUR</v>
          </cell>
          <cell r="J1007">
            <v>0</v>
          </cell>
          <cell r="K1007">
            <v>613</v>
          </cell>
          <cell r="L1007" t="str">
            <v>25 days</v>
          </cell>
          <cell r="M1007">
            <v>45657</v>
          </cell>
          <cell r="N1007">
            <v>0</v>
          </cell>
          <cell r="O1007" t="str">
            <v>MSC</v>
          </cell>
          <cell r="P1007" t="str">
            <v>14 CD combined</v>
          </cell>
          <cell r="Q1007"/>
        </row>
        <row r="1008">
          <cell r="A1008" t="str">
            <v>STS_ONE</v>
          </cell>
          <cell r="B1008" t="str">
            <v>AbidjanBarcelona20</v>
          </cell>
          <cell r="C1008" t="str">
            <v>IVC</v>
          </cell>
          <cell r="D1008" t="str">
            <v>Abidjan</v>
          </cell>
          <cell r="E1008" t="str">
            <v>Barcelona</v>
          </cell>
          <cell r="F1008">
            <v>20</v>
          </cell>
          <cell r="G1008">
            <v>838</v>
          </cell>
          <cell r="H1008" t="str">
            <v>not included</v>
          </cell>
          <cell r="I1008" t="str">
            <v>EUR</v>
          </cell>
          <cell r="J1008">
            <v>0</v>
          </cell>
          <cell r="K1008">
            <v>838</v>
          </cell>
          <cell r="L1008" t="str">
            <v>20 days</v>
          </cell>
          <cell r="M1008">
            <v>45657</v>
          </cell>
          <cell r="N1008">
            <v>0</v>
          </cell>
          <cell r="O1008" t="str">
            <v>ONE</v>
          </cell>
          <cell r="P1008" t="str">
            <v>5 CD</v>
          </cell>
          <cell r="Q1008" t="str">
            <v>14 CD</v>
          </cell>
        </row>
        <row r="1009">
          <cell r="A1009" t="str">
            <v>STS_ONE</v>
          </cell>
          <cell r="B1009" t="str">
            <v>AbidjanBarcelona40</v>
          </cell>
          <cell r="C1009" t="str">
            <v>IVC</v>
          </cell>
          <cell r="D1009" t="str">
            <v>Abidjan</v>
          </cell>
          <cell r="E1009" t="str">
            <v>Barcelona</v>
          </cell>
          <cell r="F1009">
            <v>40</v>
          </cell>
          <cell r="G1009">
            <v>1261</v>
          </cell>
          <cell r="H1009" t="str">
            <v>not included</v>
          </cell>
          <cell r="I1009" t="str">
            <v>EUR</v>
          </cell>
          <cell r="J1009">
            <v>0</v>
          </cell>
          <cell r="K1009">
            <v>1261</v>
          </cell>
          <cell r="L1009" t="str">
            <v>20 days</v>
          </cell>
          <cell r="M1009">
            <v>45657</v>
          </cell>
          <cell r="N1009">
            <v>0</v>
          </cell>
          <cell r="O1009" t="str">
            <v>ONE</v>
          </cell>
          <cell r="P1009" t="str">
            <v>5 CD</v>
          </cell>
          <cell r="Q1009" t="str">
            <v>14 CD</v>
          </cell>
        </row>
        <row r="1010">
          <cell r="A1010" t="str">
            <v>STS_MSC</v>
          </cell>
          <cell r="B1010" t="str">
            <v>AbidjanBarcelona40</v>
          </cell>
          <cell r="C1010" t="str">
            <v>IVC</v>
          </cell>
          <cell r="D1010" t="str">
            <v>Abidjan</v>
          </cell>
          <cell r="E1010" t="str">
            <v>Barcelona</v>
          </cell>
          <cell r="F1010">
            <v>40</v>
          </cell>
          <cell r="G1010">
            <v>771</v>
          </cell>
          <cell r="H1010" t="str">
            <v>not included</v>
          </cell>
          <cell r="I1010" t="str">
            <v>EUR</v>
          </cell>
          <cell r="J1010">
            <v>0</v>
          </cell>
          <cell r="K1010">
            <v>771</v>
          </cell>
          <cell r="L1010" t="str">
            <v>25 days</v>
          </cell>
          <cell r="M1010">
            <v>45657</v>
          </cell>
          <cell r="N1010">
            <v>0</v>
          </cell>
          <cell r="O1010" t="str">
            <v>MSC</v>
          </cell>
          <cell r="P1010" t="str">
            <v>14 CD combined</v>
          </cell>
          <cell r="Q1010"/>
        </row>
        <row r="1011">
          <cell r="A1011" t="str">
            <v>STS_Hapag-Lloyd</v>
          </cell>
          <cell r="B1011" t="str">
            <v>AbidjanBarcelona20</v>
          </cell>
          <cell r="C1011" t="str">
            <v>IVC</v>
          </cell>
          <cell r="D1011" t="str">
            <v>Abidjan</v>
          </cell>
          <cell r="E1011" t="str">
            <v>Barcelona</v>
          </cell>
          <cell r="F1011">
            <v>20</v>
          </cell>
          <cell r="G1011">
            <v>747</v>
          </cell>
          <cell r="H1011">
            <v>80</v>
          </cell>
          <cell r="I1011" t="str">
            <v>EUR</v>
          </cell>
          <cell r="J1011">
            <v>0</v>
          </cell>
          <cell r="K1011">
            <v>827</v>
          </cell>
          <cell r="L1011" t="str">
            <v>27 days</v>
          </cell>
          <cell r="M1011">
            <v>45657</v>
          </cell>
          <cell r="N1011">
            <v>1</v>
          </cell>
          <cell r="O1011" t="str">
            <v>Hapag-Lloyd</v>
          </cell>
          <cell r="P1011" t="str">
            <v>10 CD combined</v>
          </cell>
          <cell r="Q1011" t="str">
            <v>subject to port storage</v>
          </cell>
        </row>
        <row r="1012">
          <cell r="A1012" t="str">
            <v>STS_OOCL</v>
          </cell>
          <cell r="B1012" t="str">
            <v>AbidjanBarcelona20</v>
          </cell>
          <cell r="C1012" t="str">
            <v>IVC</v>
          </cell>
          <cell r="D1012" t="str">
            <v>Abidjan</v>
          </cell>
          <cell r="E1012" t="str">
            <v>Barcelona</v>
          </cell>
          <cell r="F1012">
            <v>20</v>
          </cell>
          <cell r="G1012">
            <v>760</v>
          </cell>
          <cell r="H1012" t="str">
            <v>not included</v>
          </cell>
          <cell r="I1012" t="str">
            <v>EUR</v>
          </cell>
          <cell r="J1012">
            <v>0</v>
          </cell>
          <cell r="K1012">
            <v>760</v>
          </cell>
          <cell r="L1012" t="str">
            <v>16 days</v>
          </cell>
          <cell r="M1012">
            <v>45657</v>
          </cell>
          <cell r="N1012">
            <v>0</v>
          </cell>
          <cell r="O1012" t="str">
            <v>OOCL</v>
          </cell>
          <cell r="P1012" t="str">
            <v>14 CD combined</v>
          </cell>
          <cell r="Q1012" t="str">
            <v>storage free time 5 CD</v>
          </cell>
        </row>
        <row r="1013">
          <cell r="A1013" t="str">
            <v>STS_OOCL</v>
          </cell>
          <cell r="B1013" t="str">
            <v>AbidjanBarcelona40</v>
          </cell>
          <cell r="C1013" t="str">
            <v>IVC</v>
          </cell>
          <cell r="D1013" t="str">
            <v>Abidjan</v>
          </cell>
          <cell r="E1013" t="str">
            <v>Barcelona</v>
          </cell>
          <cell r="F1013">
            <v>40</v>
          </cell>
          <cell r="G1013">
            <v>922</v>
          </cell>
          <cell r="H1013" t="str">
            <v>not included</v>
          </cell>
          <cell r="I1013" t="str">
            <v>EUR</v>
          </cell>
          <cell r="J1013">
            <v>0</v>
          </cell>
          <cell r="K1013">
            <v>922</v>
          </cell>
          <cell r="L1013" t="str">
            <v>16 days</v>
          </cell>
          <cell r="M1013">
            <v>45657</v>
          </cell>
          <cell r="N1013">
            <v>0</v>
          </cell>
          <cell r="O1013" t="str">
            <v>OOCL</v>
          </cell>
          <cell r="P1013" t="str">
            <v>14 CD combined</v>
          </cell>
          <cell r="Q1013" t="str">
            <v>storage free time 5 CD</v>
          </cell>
        </row>
        <row r="1014">
          <cell r="A1014" t="str">
            <v>STS_Hapag-Lloyd</v>
          </cell>
          <cell r="B1014" t="str">
            <v>AbidjanBarcelona40</v>
          </cell>
          <cell r="C1014" t="str">
            <v>IVC</v>
          </cell>
          <cell r="D1014" t="str">
            <v>Abidjan</v>
          </cell>
          <cell r="E1014" t="str">
            <v>Barcelona</v>
          </cell>
          <cell r="F1014">
            <v>40</v>
          </cell>
          <cell r="G1014">
            <v>914</v>
          </cell>
          <cell r="H1014">
            <v>140</v>
          </cell>
          <cell r="I1014" t="str">
            <v>EUR</v>
          </cell>
          <cell r="J1014">
            <v>0</v>
          </cell>
          <cell r="K1014">
            <v>1054</v>
          </cell>
          <cell r="L1014" t="str">
            <v>27 days</v>
          </cell>
          <cell r="M1014">
            <v>45657</v>
          </cell>
          <cell r="N1014">
            <v>1</v>
          </cell>
          <cell r="O1014" t="str">
            <v>Hapag-Lloyd</v>
          </cell>
          <cell r="P1014" t="str">
            <v>10 CD combined</v>
          </cell>
          <cell r="Q1014" t="str">
            <v>subject to port storage</v>
          </cell>
        </row>
        <row r="1015">
          <cell r="A1015" t="str">
            <v>STS_OOCL</v>
          </cell>
          <cell r="B1015" t="str">
            <v>AbidjanBatam20</v>
          </cell>
          <cell r="C1015" t="str">
            <v>IVC</v>
          </cell>
          <cell r="D1015" t="str">
            <v>Abidjan</v>
          </cell>
          <cell r="E1015" t="str">
            <v>Batam</v>
          </cell>
          <cell r="F1015">
            <v>20</v>
          </cell>
          <cell r="G1015">
            <v>1215</v>
          </cell>
          <cell r="H1015" t="str">
            <v>not included</v>
          </cell>
          <cell r="I1015" t="str">
            <v>USD</v>
          </cell>
          <cell r="J1015">
            <v>0</v>
          </cell>
          <cell r="K1015">
            <v>1215</v>
          </cell>
          <cell r="L1015" t="str">
            <v>45 days</v>
          </cell>
          <cell r="M1015">
            <v>45657</v>
          </cell>
          <cell r="N1015">
            <v>0</v>
          </cell>
          <cell r="O1015" t="str">
            <v>OOCL</v>
          </cell>
          <cell r="P1015" t="str">
            <v>5 CD</v>
          </cell>
          <cell r="Q1015" t="str">
            <v>21 CD</v>
          </cell>
        </row>
        <row r="1016">
          <cell r="A1016" t="str">
            <v>STS_OOCL</v>
          </cell>
          <cell r="B1016" t="str">
            <v>AbidjanBatam40</v>
          </cell>
          <cell r="C1016" t="str">
            <v>IVC</v>
          </cell>
          <cell r="D1016" t="str">
            <v>Abidjan</v>
          </cell>
          <cell r="E1016" t="str">
            <v>Batam</v>
          </cell>
          <cell r="F1016">
            <v>40</v>
          </cell>
          <cell r="G1016">
            <v>1265</v>
          </cell>
          <cell r="H1016" t="str">
            <v>not included</v>
          </cell>
          <cell r="I1016" t="str">
            <v>USD</v>
          </cell>
          <cell r="J1016">
            <v>0</v>
          </cell>
          <cell r="K1016">
            <v>1265</v>
          </cell>
          <cell r="L1016" t="str">
            <v>45 days</v>
          </cell>
          <cell r="M1016">
            <v>45657</v>
          </cell>
          <cell r="N1016">
            <v>0</v>
          </cell>
          <cell r="O1016" t="str">
            <v>OOCL</v>
          </cell>
          <cell r="P1016" t="str">
            <v>5 CD</v>
          </cell>
          <cell r="Q1016" t="str">
            <v>21 CD</v>
          </cell>
        </row>
        <row r="1017">
          <cell r="A1017" t="str">
            <v>STS_ONE</v>
          </cell>
          <cell r="B1017" t="str">
            <v>AbidjanBatam20</v>
          </cell>
          <cell r="C1017" t="str">
            <v>IVC</v>
          </cell>
          <cell r="D1017" t="str">
            <v>Abidjan</v>
          </cell>
          <cell r="E1017" t="str">
            <v>Batam</v>
          </cell>
          <cell r="F1017">
            <v>20</v>
          </cell>
          <cell r="G1017">
            <v>895</v>
          </cell>
          <cell r="H1017" t="str">
            <v>not included</v>
          </cell>
          <cell r="I1017" t="str">
            <v>USD</v>
          </cell>
          <cell r="J1017">
            <v>0</v>
          </cell>
          <cell r="K1017">
            <v>895</v>
          </cell>
          <cell r="L1017" t="str">
            <v>29 days</v>
          </cell>
          <cell r="M1017">
            <v>45657</v>
          </cell>
          <cell r="N1017">
            <v>0</v>
          </cell>
          <cell r="O1017" t="str">
            <v>ONE</v>
          </cell>
          <cell r="P1017" t="str">
            <v>21 CD combined</v>
          </cell>
          <cell r="Q1017" t="str">
            <v xml:space="preserve">Storage by terminal </v>
          </cell>
        </row>
        <row r="1018">
          <cell r="A1018" t="str">
            <v>STS_Hapag-Lloyd</v>
          </cell>
          <cell r="B1018" t="str">
            <v>AbidjanBatam20</v>
          </cell>
          <cell r="C1018" t="str">
            <v>IVC</v>
          </cell>
          <cell r="D1018" t="str">
            <v>Abidjan</v>
          </cell>
          <cell r="E1018" t="str">
            <v>Batam</v>
          </cell>
          <cell r="F1018">
            <v>20</v>
          </cell>
          <cell r="G1018">
            <v>1188</v>
          </cell>
          <cell r="H1018">
            <v>150</v>
          </cell>
          <cell r="I1018" t="str">
            <v>USD</v>
          </cell>
          <cell r="J1018">
            <v>0</v>
          </cell>
          <cell r="K1018">
            <v>1338</v>
          </cell>
          <cell r="L1018" t="str">
            <v>50 days</v>
          </cell>
          <cell r="M1018">
            <v>45657</v>
          </cell>
          <cell r="N1018">
            <v>1</v>
          </cell>
          <cell r="O1018" t="str">
            <v>Hapag-Lloyd</v>
          </cell>
          <cell r="P1018" t="str">
            <v>14 CD combined</v>
          </cell>
          <cell r="Q1018" t="str">
            <v>subject to port storage</v>
          </cell>
        </row>
        <row r="1019">
          <cell r="A1019" t="str">
            <v>STS_ONE</v>
          </cell>
          <cell r="B1019" t="str">
            <v>AbidjanBatam40</v>
          </cell>
          <cell r="C1019" t="str">
            <v>IVC</v>
          </cell>
          <cell r="D1019" t="str">
            <v>Abidjan</v>
          </cell>
          <cell r="E1019" t="str">
            <v>Batam</v>
          </cell>
          <cell r="F1019">
            <v>40</v>
          </cell>
          <cell r="G1019">
            <v>1125</v>
          </cell>
          <cell r="H1019" t="str">
            <v>not included</v>
          </cell>
          <cell r="I1019" t="str">
            <v>USD</v>
          </cell>
          <cell r="J1019">
            <v>0</v>
          </cell>
          <cell r="K1019">
            <v>1125</v>
          </cell>
          <cell r="L1019" t="str">
            <v>29 days</v>
          </cell>
          <cell r="M1019">
            <v>45657</v>
          </cell>
          <cell r="N1019">
            <v>0</v>
          </cell>
          <cell r="O1019" t="str">
            <v>ONE</v>
          </cell>
          <cell r="P1019" t="str">
            <v>21 CD combined</v>
          </cell>
          <cell r="Q1019" t="str">
            <v xml:space="preserve">Storage by terminal </v>
          </cell>
        </row>
        <row r="1020">
          <cell r="A1020" t="str">
            <v>STS_Hapag-Lloyd</v>
          </cell>
          <cell r="B1020" t="str">
            <v>AbidjanBatam40</v>
          </cell>
          <cell r="C1020" t="str">
            <v>IVC</v>
          </cell>
          <cell r="D1020" t="str">
            <v>Abidjan</v>
          </cell>
          <cell r="E1020" t="str">
            <v>Batam</v>
          </cell>
          <cell r="F1020">
            <v>40</v>
          </cell>
          <cell r="G1020">
            <v>1684</v>
          </cell>
          <cell r="H1020">
            <v>185</v>
          </cell>
          <cell r="I1020" t="str">
            <v>USD</v>
          </cell>
          <cell r="J1020">
            <v>0</v>
          </cell>
          <cell r="K1020">
            <v>1869</v>
          </cell>
          <cell r="L1020" t="str">
            <v>50 days</v>
          </cell>
          <cell r="M1020">
            <v>45657</v>
          </cell>
          <cell r="N1020">
            <v>1</v>
          </cell>
          <cell r="O1020" t="str">
            <v>Hapag-Lloyd</v>
          </cell>
          <cell r="P1020" t="str">
            <v>14 CD combined</v>
          </cell>
          <cell r="Q1020" t="str">
            <v>subject to port storage</v>
          </cell>
        </row>
        <row r="1021">
          <cell r="A1021" t="str">
            <v>STS_MSC</v>
          </cell>
          <cell r="B1021" t="str">
            <v>AbidjanHamburg20</v>
          </cell>
          <cell r="C1021" t="str">
            <v>IVC</v>
          </cell>
          <cell r="D1021" t="str">
            <v>Abidjan</v>
          </cell>
          <cell r="E1021" t="str">
            <v>Hamburg</v>
          </cell>
          <cell r="F1021">
            <v>20</v>
          </cell>
          <cell r="G1021">
            <v>507</v>
          </cell>
          <cell r="H1021" t="str">
            <v>not included</v>
          </cell>
          <cell r="I1021" t="str">
            <v>EUR</v>
          </cell>
          <cell r="J1021">
            <v>0</v>
          </cell>
          <cell r="K1021">
            <v>507</v>
          </cell>
          <cell r="L1021" t="str">
            <v>22 days</v>
          </cell>
          <cell r="M1021">
            <v>45657</v>
          </cell>
          <cell r="N1021">
            <v>0</v>
          </cell>
          <cell r="O1021" t="str">
            <v>MSC</v>
          </cell>
          <cell r="P1021" t="str">
            <v>14 CD combined</v>
          </cell>
          <cell r="Q1021" t="str">
            <v>see remark</v>
          </cell>
        </row>
        <row r="1022">
          <cell r="A1022" t="str">
            <v>STS_MSC</v>
          </cell>
          <cell r="B1022" t="str">
            <v>AbidjanHamburg40</v>
          </cell>
          <cell r="C1022" t="str">
            <v>IVC</v>
          </cell>
          <cell r="D1022" t="str">
            <v>Abidjan</v>
          </cell>
          <cell r="E1022" t="str">
            <v>Hamburg</v>
          </cell>
          <cell r="F1022">
            <v>40</v>
          </cell>
          <cell r="G1022">
            <v>779</v>
          </cell>
          <cell r="H1022" t="str">
            <v>not included</v>
          </cell>
          <cell r="I1022" t="str">
            <v>EUR</v>
          </cell>
          <cell r="J1022">
            <v>0</v>
          </cell>
          <cell r="K1022">
            <v>779</v>
          </cell>
          <cell r="L1022" t="str">
            <v>22 days</v>
          </cell>
          <cell r="M1022">
            <v>45657</v>
          </cell>
          <cell r="N1022">
            <v>0</v>
          </cell>
          <cell r="O1022" t="str">
            <v>MSC</v>
          </cell>
          <cell r="P1022" t="str">
            <v>14 CD combined</v>
          </cell>
          <cell r="Q1022" t="str">
            <v>see remark</v>
          </cell>
        </row>
        <row r="1023">
          <cell r="A1023" t="str">
            <v>STS_ONE</v>
          </cell>
          <cell r="B1023" t="str">
            <v>AbidjanHamburg20</v>
          </cell>
          <cell r="C1023" t="str">
            <v>IVC</v>
          </cell>
          <cell r="D1023" t="str">
            <v>Abidjan</v>
          </cell>
          <cell r="E1023" t="str">
            <v>Hamburg</v>
          </cell>
          <cell r="F1023">
            <v>20</v>
          </cell>
          <cell r="G1023">
            <v>738</v>
          </cell>
          <cell r="H1023" t="str">
            <v>not included</v>
          </cell>
          <cell r="I1023" t="str">
            <v>EUR</v>
          </cell>
          <cell r="J1023">
            <v>0</v>
          </cell>
          <cell r="K1023">
            <v>738</v>
          </cell>
          <cell r="L1023" t="str">
            <v>30 days</v>
          </cell>
          <cell r="M1023">
            <v>45657</v>
          </cell>
          <cell r="N1023">
            <v>0</v>
          </cell>
          <cell r="O1023" t="str">
            <v>ONE</v>
          </cell>
          <cell r="P1023" t="str">
            <v>5 CD</v>
          </cell>
          <cell r="Q1023" t="str">
            <v>14 CD</v>
          </cell>
        </row>
        <row r="1024">
          <cell r="A1024" t="str">
            <v>STS_ONE</v>
          </cell>
          <cell r="B1024" t="str">
            <v>AbidjanHamburg40</v>
          </cell>
          <cell r="C1024" t="str">
            <v>IVC</v>
          </cell>
          <cell r="D1024" t="str">
            <v>Abidjan</v>
          </cell>
          <cell r="E1024" t="str">
            <v>Hamburg</v>
          </cell>
          <cell r="F1024">
            <v>40</v>
          </cell>
          <cell r="G1024">
            <v>771</v>
          </cell>
          <cell r="H1024" t="str">
            <v>not included</v>
          </cell>
          <cell r="I1024" t="str">
            <v>EUR</v>
          </cell>
          <cell r="J1024">
            <v>0</v>
          </cell>
          <cell r="K1024">
            <v>771</v>
          </cell>
          <cell r="L1024" t="str">
            <v>30 days</v>
          </cell>
          <cell r="M1024">
            <v>45657</v>
          </cell>
          <cell r="N1024">
            <v>0</v>
          </cell>
          <cell r="O1024" t="str">
            <v>ONE</v>
          </cell>
          <cell r="P1024" t="str">
            <v>5 CD</v>
          </cell>
          <cell r="Q1024" t="str">
            <v>14 CD</v>
          </cell>
        </row>
        <row r="1025">
          <cell r="A1025" t="str">
            <v>STS_Hapag-Lloyd</v>
          </cell>
          <cell r="B1025" t="str">
            <v>AbidjanHamburg20</v>
          </cell>
          <cell r="C1025" t="str">
            <v>IVC</v>
          </cell>
          <cell r="D1025" t="str">
            <v>Abidjan</v>
          </cell>
          <cell r="E1025" t="str">
            <v>Hamburg</v>
          </cell>
          <cell r="F1025">
            <v>20</v>
          </cell>
          <cell r="G1025">
            <v>645</v>
          </cell>
          <cell r="H1025">
            <v>80</v>
          </cell>
          <cell r="I1025" t="str">
            <v>EUR</v>
          </cell>
          <cell r="J1025">
            <v>0</v>
          </cell>
          <cell r="K1025">
            <v>725</v>
          </cell>
          <cell r="L1025" t="str">
            <v>28 days</v>
          </cell>
          <cell r="M1025">
            <v>45657</v>
          </cell>
          <cell r="N1025">
            <v>1</v>
          </cell>
          <cell r="O1025" t="str">
            <v>Hapag-Lloyd</v>
          </cell>
          <cell r="P1025" t="str">
            <v>4 CD</v>
          </cell>
          <cell r="Q1025" t="str">
            <v>10 CD</v>
          </cell>
        </row>
        <row r="1026">
          <cell r="A1026" t="str">
            <v>STS_Grimaldi</v>
          </cell>
          <cell r="B1026" t="str">
            <v>AbidjanHamburg20</v>
          </cell>
          <cell r="C1026" t="str">
            <v>IVC</v>
          </cell>
          <cell r="D1026" t="str">
            <v>Abidjan</v>
          </cell>
          <cell r="E1026" t="str">
            <v>Hamburg</v>
          </cell>
          <cell r="F1026">
            <v>20</v>
          </cell>
          <cell r="G1026">
            <v>796</v>
          </cell>
          <cell r="H1026">
            <v>135</v>
          </cell>
          <cell r="I1026" t="str">
            <v>EUR</v>
          </cell>
          <cell r="J1026">
            <v>0</v>
          </cell>
          <cell r="K1026">
            <v>931</v>
          </cell>
          <cell r="L1026" t="str">
            <v>15 days</v>
          </cell>
          <cell r="M1026">
            <v>45657</v>
          </cell>
          <cell r="N1026">
            <v>1</v>
          </cell>
          <cell r="O1026" t="str">
            <v>Grimaldi</v>
          </cell>
          <cell r="P1026" t="str">
            <v>15 CD Combined</v>
          </cell>
          <cell r="Q1026" t="str">
            <v>3 CD free storage</v>
          </cell>
        </row>
        <row r="1027">
          <cell r="A1027" t="str">
            <v>STS_Grimaldi</v>
          </cell>
          <cell r="B1027" t="str">
            <v>AbidjanHamburg40</v>
          </cell>
          <cell r="C1027" t="str">
            <v>IVC</v>
          </cell>
          <cell r="D1027" t="str">
            <v>Abidjan</v>
          </cell>
          <cell r="E1027" t="str">
            <v>Hamburg</v>
          </cell>
          <cell r="F1027">
            <v>40</v>
          </cell>
          <cell r="G1027">
            <v>1227</v>
          </cell>
          <cell r="H1027">
            <v>135</v>
          </cell>
          <cell r="I1027" t="str">
            <v>EUR</v>
          </cell>
          <cell r="J1027">
            <v>0</v>
          </cell>
          <cell r="K1027">
            <v>1362</v>
          </cell>
          <cell r="L1027" t="str">
            <v>15 days</v>
          </cell>
          <cell r="M1027">
            <v>45657</v>
          </cell>
          <cell r="N1027">
            <v>1</v>
          </cell>
          <cell r="O1027" t="str">
            <v>Grimaldi</v>
          </cell>
          <cell r="P1027" t="str">
            <v>15 CD Combined</v>
          </cell>
          <cell r="Q1027" t="str">
            <v>3 CD free storage</v>
          </cell>
        </row>
        <row r="1028">
          <cell r="A1028" t="str">
            <v>STS_OOCL</v>
          </cell>
          <cell r="B1028" t="str">
            <v>AbidjanHamburg20</v>
          </cell>
          <cell r="C1028" t="str">
            <v>IVC</v>
          </cell>
          <cell r="D1028" t="str">
            <v>Abidjan</v>
          </cell>
          <cell r="E1028" t="str">
            <v>Hamburg</v>
          </cell>
          <cell r="F1028">
            <v>20</v>
          </cell>
          <cell r="G1028">
            <v>523</v>
          </cell>
          <cell r="H1028" t="str">
            <v>not included</v>
          </cell>
          <cell r="I1028" t="str">
            <v>EUR</v>
          </cell>
          <cell r="J1028">
            <v>0</v>
          </cell>
          <cell r="K1028">
            <v>523</v>
          </cell>
          <cell r="L1028" t="str">
            <v>24 days</v>
          </cell>
          <cell r="M1028">
            <v>45657</v>
          </cell>
          <cell r="N1028">
            <v>0</v>
          </cell>
          <cell r="O1028" t="str">
            <v>OOCL</v>
          </cell>
          <cell r="P1028" t="str">
            <v>14 CD Combined</v>
          </cell>
          <cell r="Q1028" t="str">
            <v>storage free time 3 CD</v>
          </cell>
        </row>
        <row r="1029">
          <cell r="A1029" t="str">
            <v>STS_OOCL</v>
          </cell>
          <cell r="B1029" t="str">
            <v>AbidjanHamburg40</v>
          </cell>
          <cell r="C1029" t="str">
            <v>IVC</v>
          </cell>
          <cell r="D1029" t="str">
            <v>Abidjan</v>
          </cell>
          <cell r="E1029" t="str">
            <v>Hamburg</v>
          </cell>
          <cell r="F1029">
            <v>40</v>
          </cell>
          <cell r="G1029">
            <v>701</v>
          </cell>
          <cell r="H1029" t="str">
            <v>not included</v>
          </cell>
          <cell r="I1029" t="str">
            <v>EUR</v>
          </cell>
          <cell r="J1029">
            <v>0</v>
          </cell>
          <cell r="K1029">
            <v>701</v>
          </cell>
          <cell r="L1029" t="str">
            <v>24 days</v>
          </cell>
          <cell r="M1029">
            <v>45657</v>
          </cell>
          <cell r="N1029">
            <v>0</v>
          </cell>
          <cell r="O1029" t="str">
            <v>OOCL</v>
          </cell>
          <cell r="P1029" t="str">
            <v>14 CD Combined</v>
          </cell>
          <cell r="Q1029" t="str">
            <v>storage free time 3 CD</v>
          </cell>
        </row>
        <row r="1030">
          <cell r="A1030" t="str">
            <v>STS_Hapag-Lloyd</v>
          </cell>
          <cell r="B1030" t="str">
            <v>AbidjanHamburg40</v>
          </cell>
          <cell r="C1030" t="str">
            <v>IVC</v>
          </cell>
          <cell r="D1030" t="str">
            <v>Abidjan</v>
          </cell>
          <cell r="E1030" t="str">
            <v>Hamburg</v>
          </cell>
          <cell r="F1030">
            <v>40</v>
          </cell>
          <cell r="G1030">
            <v>645</v>
          </cell>
          <cell r="H1030">
            <v>140</v>
          </cell>
          <cell r="I1030" t="str">
            <v>EUR</v>
          </cell>
          <cell r="J1030">
            <v>0</v>
          </cell>
          <cell r="K1030">
            <v>785</v>
          </cell>
          <cell r="L1030" t="str">
            <v>28 days</v>
          </cell>
          <cell r="M1030">
            <v>45657</v>
          </cell>
          <cell r="N1030">
            <v>1</v>
          </cell>
          <cell r="O1030" t="str">
            <v>Hapag-Lloyd</v>
          </cell>
          <cell r="P1030" t="str">
            <v>4 CD</v>
          </cell>
          <cell r="Q1030" t="str">
            <v>10 CD</v>
          </cell>
        </row>
        <row r="1031">
          <cell r="A1031" t="str">
            <v>STS_MSC</v>
          </cell>
          <cell r="B1031" t="str">
            <v>AbidjanJakarta20</v>
          </cell>
          <cell r="C1031" t="str">
            <v>IVC</v>
          </cell>
          <cell r="D1031" t="str">
            <v>Abidjan</v>
          </cell>
          <cell r="E1031" t="str">
            <v>Jakarta</v>
          </cell>
          <cell r="F1031">
            <v>20</v>
          </cell>
          <cell r="G1031">
            <v>732</v>
          </cell>
          <cell r="H1031" t="str">
            <v>not included</v>
          </cell>
          <cell r="I1031" t="str">
            <v>USD</v>
          </cell>
          <cell r="J1031">
            <v>0</v>
          </cell>
          <cell r="K1031">
            <v>732</v>
          </cell>
          <cell r="L1031" t="str">
            <v>40 days</v>
          </cell>
          <cell r="M1031">
            <v>45657</v>
          </cell>
          <cell r="N1031">
            <v>0</v>
          </cell>
          <cell r="O1031" t="str">
            <v>MSC</v>
          </cell>
          <cell r="P1031" t="str">
            <v>14 CD combined</v>
          </cell>
          <cell r="Q1031"/>
        </row>
        <row r="1032">
          <cell r="A1032" t="str">
            <v>STS_MSC</v>
          </cell>
          <cell r="B1032" t="str">
            <v>AbidjanJakarta40</v>
          </cell>
          <cell r="C1032" t="str">
            <v>IVC</v>
          </cell>
          <cell r="D1032" t="str">
            <v>Abidjan</v>
          </cell>
          <cell r="E1032" t="str">
            <v>Jakarta</v>
          </cell>
          <cell r="F1032">
            <v>40</v>
          </cell>
          <cell r="G1032">
            <v>1039</v>
          </cell>
          <cell r="H1032" t="str">
            <v>not included</v>
          </cell>
          <cell r="I1032" t="str">
            <v>USD</v>
          </cell>
          <cell r="J1032">
            <v>0</v>
          </cell>
          <cell r="K1032">
            <v>1039</v>
          </cell>
          <cell r="L1032" t="str">
            <v>40 days</v>
          </cell>
          <cell r="M1032">
            <v>45657</v>
          </cell>
          <cell r="N1032">
            <v>0</v>
          </cell>
          <cell r="O1032" t="str">
            <v>MSC</v>
          </cell>
          <cell r="P1032" t="str">
            <v>14 CD combined</v>
          </cell>
          <cell r="Q1032"/>
        </row>
        <row r="1033">
          <cell r="A1033" t="str">
            <v>STS_Hapag-Lloyd</v>
          </cell>
          <cell r="B1033" t="str">
            <v>AbidjanJakarta20</v>
          </cell>
          <cell r="C1033" t="str">
            <v>IVC</v>
          </cell>
          <cell r="D1033" t="str">
            <v>Abidjan</v>
          </cell>
          <cell r="E1033" t="str">
            <v>Jakarta</v>
          </cell>
          <cell r="F1033">
            <v>20</v>
          </cell>
          <cell r="G1033">
            <v>1205</v>
          </cell>
          <cell r="H1033">
            <v>150</v>
          </cell>
          <cell r="I1033" t="str">
            <v>USD</v>
          </cell>
          <cell r="J1033">
            <v>0</v>
          </cell>
          <cell r="K1033">
            <v>1355</v>
          </cell>
          <cell r="L1033" t="str">
            <v>52 days</v>
          </cell>
          <cell r="M1033">
            <v>45657</v>
          </cell>
          <cell r="N1033">
            <v>1</v>
          </cell>
          <cell r="O1033" t="str">
            <v>Hapag-Lloyd</v>
          </cell>
          <cell r="P1033" t="str">
            <v>14 CD combined</v>
          </cell>
          <cell r="Q1033" t="str">
            <v>subject to port storage</v>
          </cell>
        </row>
        <row r="1034">
          <cell r="A1034" t="str">
            <v>STS_ONE</v>
          </cell>
          <cell r="B1034" t="str">
            <v>AbidjanJakarta20</v>
          </cell>
          <cell r="C1034" t="str">
            <v>IVC</v>
          </cell>
          <cell r="D1034" t="str">
            <v>Abidjan</v>
          </cell>
          <cell r="E1034" t="str">
            <v>Jakarta</v>
          </cell>
          <cell r="F1034">
            <v>20</v>
          </cell>
          <cell r="G1034">
            <v>771</v>
          </cell>
          <cell r="H1034" t="str">
            <v>not included</v>
          </cell>
          <cell r="I1034" t="str">
            <v>USD</v>
          </cell>
          <cell r="J1034">
            <v>0</v>
          </cell>
          <cell r="K1034">
            <v>771</v>
          </cell>
          <cell r="L1034" t="str">
            <v>31 days</v>
          </cell>
          <cell r="M1034">
            <v>45657</v>
          </cell>
          <cell r="N1034">
            <v>0</v>
          </cell>
          <cell r="O1034" t="str">
            <v>ONE</v>
          </cell>
          <cell r="P1034" t="str">
            <v>21 CD combined</v>
          </cell>
          <cell r="Q1034" t="str">
            <v xml:space="preserve">Storage by terminal </v>
          </cell>
        </row>
        <row r="1035">
          <cell r="A1035" t="str">
            <v>STS_ONE</v>
          </cell>
          <cell r="B1035" t="str">
            <v>AbidjanJakarta40</v>
          </cell>
          <cell r="C1035" t="str">
            <v>IVC</v>
          </cell>
          <cell r="D1035" t="str">
            <v>Abidjan</v>
          </cell>
          <cell r="E1035" t="str">
            <v>Jakarta</v>
          </cell>
          <cell r="F1035">
            <v>40</v>
          </cell>
          <cell r="G1035">
            <v>805</v>
          </cell>
          <cell r="H1035" t="str">
            <v>not included</v>
          </cell>
          <cell r="I1035" t="str">
            <v>USD</v>
          </cell>
          <cell r="J1035">
            <v>0</v>
          </cell>
          <cell r="K1035">
            <v>805</v>
          </cell>
          <cell r="L1035" t="str">
            <v>31 days</v>
          </cell>
          <cell r="M1035">
            <v>45657</v>
          </cell>
          <cell r="N1035">
            <v>0</v>
          </cell>
          <cell r="O1035" t="str">
            <v>ONE</v>
          </cell>
          <cell r="P1035" t="str">
            <v>21 CD combined</v>
          </cell>
          <cell r="Q1035" t="str">
            <v xml:space="preserve">Storage by terminal </v>
          </cell>
        </row>
        <row r="1036">
          <cell r="A1036" t="str">
            <v>STS_OOCL</v>
          </cell>
          <cell r="B1036" t="str">
            <v>AbidjanJakarta40</v>
          </cell>
          <cell r="C1036" t="str">
            <v>IVC</v>
          </cell>
          <cell r="D1036" t="str">
            <v>Abidjan</v>
          </cell>
          <cell r="E1036" t="str">
            <v>Jakarta</v>
          </cell>
          <cell r="F1036">
            <v>40</v>
          </cell>
          <cell r="G1036">
            <v>865</v>
          </cell>
          <cell r="H1036" t="str">
            <v>not included</v>
          </cell>
          <cell r="I1036" t="str">
            <v>USD</v>
          </cell>
          <cell r="J1036">
            <v>0</v>
          </cell>
          <cell r="K1036">
            <v>865</v>
          </cell>
          <cell r="L1036" t="str">
            <v>41 days</v>
          </cell>
          <cell r="M1036">
            <v>45657</v>
          </cell>
          <cell r="N1036">
            <v>0</v>
          </cell>
          <cell r="O1036" t="str">
            <v>OOCL</v>
          </cell>
          <cell r="P1036" t="str">
            <v>5 CD</v>
          </cell>
          <cell r="Q1036" t="str">
            <v>21 CD</v>
          </cell>
        </row>
        <row r="1037">
          <cell r="A1037" t="str">
            <v>STS_OOCL</v>
          </cell>
          <cell r="B1037" t="str">
            <v>AbidjanJakarta20</v>
          </cell>
          <cell r="C1037" t="str">
            <v>IVC</v>
          </cell>
          <cell r="D1037" t="str">
            <v>Abidjan</v>
          </cell>
          <cell r="E1037" t="str">
            <v>Jakarta</v>
          </cell>
          <cell r="F1037">
            <v>20</v>
          </cell>
          <cell r="G1037">
            <v>815</v>
          </cell>
          <cell r="H1037" t="str">
            <v>not included</v>
          </cell>
          <cell r="I1037" t="str">
            <v>USD</v>
          </cell>
          <cell r="J1037">
            <v>0</v>
          </cell>
          <cell r="K1037">
            <v>815</v>
          </cell>
          <cell r="L1037" t="str">
            <v>41 days</v>
          </cell>
          <cell r="M1037">
            <v>45657</v>
          </cell>
          <cell r="N1037">
            <v>0</v>
          </cell>
          <cell r="O1037" t="str">
            <v>OOCL</v>
          </cell>
          <cell r="P1037" t="str">
            <v>5 CD</v>
          </cell>
          <cell r="Q1037" t="str">
            <v>21 CD</v>
          </cell>
        </row>
        <row r="1038">
          <cell r="A1038" t="str">
            <v>STS_Hapag-Lloyd</v>
          </cell>
          <cell r="B1038" t="str">
            <v>AbidjanJakarta40</v>
          </cell>
          <cell r="C1038" t="str">
            <v>IVC</v>
          </cell>
          <cell r="D1038" t="str">
            <v>Abidjan</v>
          </cell>
          <cell r="E1038" t="str">
            <v>Jakarta</v>
          </cell>
          <cell r="F1038">
            <v>40</v>
          </cell>
          <cell r="G1038">
            <v>1460</v>
          </cell>
          <cell r="H1038">
            <v>185</v>
          </cell>
          <cell r="I1038" t="str">
            <v>USD</v>
          </cell>
          <cell r="J1038">
            <v>0</v>
          </cell>
          <cell r="K1038">
            <v>1645</v>
          </cell>
          <cell r="L1038" t="str">
            <v>52 days</v>
          </cell>
          <cell r="M1038">
            <v>45657</v>
          </cell>
          <cell r="N1038">
            <v>1</v>
          </cell>
          <cell r="O1038" t="str">
            <v>Hapag-Lloyd</v>
          </cell>
          <cell r="P1038" t="str">
            <v>14 CD combined</v>
          </cell>
          <cell r="Q1038" t="str">
            <v>subject to port storage</v>
          </cell>
        </row>
        <row r="1039">
          <cell r="A1039" t="str">
            <v>STS_PIL</v>
          </cell>
          <cell r="B1039" t="str">
            <v>AbidjanJakarta40</v>
          </cell>
          <cell r="C1039" t="str">
            <v>IVC</v>
          </cell>
          <cell r="D1039" t="str">
            <v>Abidjan</v>
          </cell>
          <cell r="E1039" t="str">
            <v>Jakarta</v>
          </cell>
          <cell r="F1039">
            <v>40</v>
          </cell>
          <cell r="G1039">
            <v>1665</v>
          </cell>
          <cell r="H1039" t="str">
            <v>not included</v>
          </cell>
          <cell r="I1039" t="str">
            <v>USD</v>
          </cell>
          <cell r="J1039">
            <v>0</v>
          </cell>
          <cell r="K1039">
            <v>1665</v>
          </cell>
          <cell r="L1039" t="str">
            <v>55 days</v>
          </cell>
          <cell r="M1039">
            <v>45657</v>
          </cell>
          <cell r="N1039">
            <v>0</v>
          </cell>
          <cell r="O1039" t="str">
            <v>PIL</v>
          </cell>
          <cell r="P1039" t="str">
            <v>14 CD Combined</v>
          </cell>
          <cell r="Q1039"/>
        </row>
        <row r="1040">
          <cell r="A1040" t="str">
            <v>STS_MSC</v>
          </cell>
          <cell r="B1040" t="str">
            <v>AbidjanPasir Gudang20</v>
          </cell>
          <cell r="C1040" t="str">
            <v>IVC</v>
          </cell>
          <cell r="D1040" t="str">
            <v>Abidjan</v>
          </cell>
          <cell r="E1040" t="str">
            <v>Pasir Gudang</v>
          </cell>
          <cell r="F1040">
            <v>20</v>
          </cell>
          <cell r="G1040">
            <v>967</v>
          </cell>
          <cell r="H1040" t="str">
            <v>not included</v>
          </cell>
          <cell r="I1040" t="str">
            <v>USD</v>
          </cell>
          <cell r="J1040">
            <v>0</v>
          </cell>
          <cell r="K1040">
            <v>967</v>
          </cell>
          <cell r="L1040" t="str">
            <v>42 days</v>
          </cell>
          <cell r="M1040">
            <v>45657</v>
          </cell>
          <cell r="N1040">
            <v>0</v>
          </cell>
          <cell r="O1040" t="str">
            <v>MSC</v>
          </cell>
          <cell r="P1040" t="str">
            <v>14 CD combined</v>
          </cell>
          <cell r="Q1040"/>
        </row>
        <row r="1041">
          <cell r="A1041" t="str">
            <v>STS_MSC</v>
          </cell>
          <cell r="B1041" t="str">
            <v>AbidjanPasir Gudang40</v>
          </cell>
          <cell r="C1041" t="str">
            <v>IVC</v>
          </cell>
          <cell r="D1041" t="str">
            <v>Abidjan</v>
          </cell>
          <cell r="E1041" t="str">
            <v>Pasir Gudang</v>
          </cell>
          <cell r="F1041">
            <v>40</v>
          </cell>
          <cell r="G1041">
            <v>1319</v>
          </cell>
          <cell r="H1041" t="str">
            <v>not included</v>
          </cell>
          <cell r="I1041" t="str">
            <v>USD</v>
          </cell>
          <cell r="J1041">
            <v>0</v>
          </cell>
          <cell r="K1041">
            <v>1319</v>
          </cell>
          <cell r="L1041" t="str">
            <v>42 days</v>
          </cell>
          <cell r="M1041">
            <v>45657</v>
          </cell>
          <cell r="N1041">
            <v>0</v>
          </cell>
          <cell r="O1041" t="str">
            <v>MSC</v>
          </cell>
          <cell r="P1041" t="str">
            <v>14 CD combined</v>
          </cell>
          <cell r="Q1041"/>
        </row>
        <row r="1042">
          <cell r="A1042" t="str">
            <v>STS_OOCL</v>
          </cell>
          <cell r="B1042" t="str">
            <v>AbidjanPasir Gudang20</v>
          </cell>
          <cell r="C1042" t="str">
            <v>IVC</v>
          </cell>
          <cell r="D1042" t="str">
            <v>Abidjan</v>
          </cell>
          <cell r="E1042" t="str">
            <v>Pasir Gudang</v>
          </cell>
          <cell r="F1042">
            <v>20</v>
          </cell>
          <cell r="G1042">
            <v>745</v>
          </cell>
          <cell r="H1042" t="str">
            <v>not included</v>
          </cell>
          <cell r="I1042" t="str">
            <v>USD</v>
          </cell>
          <cell r="J1042">
            <v>0</v>
          </cell>
          <cell r="K1042">
            <v>745</v>
          </cell>
          <cell r="L1042" t="str">
            <v>38 days</v>
          </cell>
          <cell r="M1042">
            <v>45657</v>
          </cell>
          <cell r="N1042">
            <v>0</v>
          </cell>
          <cell r="O1042" t="str">
            <v>OOCL</v>
          </cell>
          <cell r="P1042" t="str">
            <v>5 CD</v>
          </cell>
          <cell r="Q1042" t="str">
            <v>14 CD Combined</v>
          </cell>
        </row>
        <row r="1043">
          <cell r="A1043" t="str">
            <v>STS_OOCL</v>
          </cell>
          <cell r="B1043" t="str">
            <v>AbidjanPasir Gudang40</v>
          </cell>
          <cell r="C1043" t="str">
            <v>IVC</v>
          </cell>
          <cell r="D1043" t="str">
            <v>Abidjan</v>
          </cell>
          <cell r="E1043" t="str">
            <v>Pasir Gudang</v>
          </cell>
          <cell r="F1043">
            <v>40</v>
          </cell>
          <cell r="G1043">
            <v>745</v>
          </cell>
          <cell r="H1043" t="str">
            <v>not included</v>
          </cell>
          <cell r="I1043" t="str">
            <v>USD</v>
          </cell>
          <cell r="J1043">
            <v>0</v>
          </cell>
          <cell r="K1043">
            <v>745</v>
          </cell>
          <cell r="L1043" t="str">
            <v>38 days</v>
          </cell>
          <cell r="M1043">
            <v>45657</v>
          </cell>
          <cell r="N1043">
            <v>0</v>
          </cell>
          <cell r="O1043" t="str">
            <v>OOCL</v>
          </cell>
          <cell r="P1043" t="str">
            <v>5 CD</v>
          </cell>
          <cell r="Q1043" t="str">
            <v>14 CD Combined</v>
          </cell>
        </row>
        <row r="1044">
          <cell r="A1044" t="str">
            <v>STS_ONE</v>
          </cell>
          <cell r="B1044" t="str">
            <v>AbidjanPasir Gudang20</v>
          </cell>
          <cell r="C1044" t="str">
            <v>IVC</v>
          </cell>
          <cell r="D1044" t="str">
            <v>Abidjan</v>
          </cell>
          <cell r="E1044" t="str">
            <v>Pasir Gudang</v>
          </cell>
          <cell r="F1044">
            <v>20</v>
          </cell>
          <cell r="G1044">
            <v>745</v>
          </cell>
          <cell r="H1044" t="str">
            <v>not included</v>
          </cell>
          <cell r="I1044" t="str">
            <v>USD</v>
          </cell>
          <cell r="J1044">
            <v>0</v>
          </cell>
          <cell r="K1044">
            <v>745</v>
          </cell>
          <cell r="L1044" t="str">
            <v>30 days</v>
          </cell>
          <cell r="M1044">
            <v>45657</v>
          </cell>
          <cell r="N1044">
            <v>0</v>
          </cell>
          <cell r="O1044" t="str">
            <v>ONE</v>
          </cell>
          <cell r="P1044" t="str">
            <v>14 CD Combined</v>
          </cell>
          <cell r="Q1044" t="str">
            <v xml:space="preserve">Storage by terminal </v>
          </cell>
        </row>
        <row r="1045">
          <cell r="A1045" t="str">
            <v>STS_ONE</v>
          </cell>
          <cell r="B1045" t="str">
            <v>AbidjanPasir Gudang40</v>
          </cell>
          <cell r="C1045" t="str">
            <v>IVC</v>
          </cell>
          <cell r="D1045" t="str">
            <v>Abidjan</v>
          </cell>
          <cell r="E1045" t="str">
            <v>Pasir Gudang</v>
          </cell>
          <cell r="F1045">
            <v>40</v>
          </cell>
          <cell r="G1045">
            <v>1025</v>
          </cell>
          <cell r="H1045" t="str">
            <v>not included</v>
          </cell>
          <cell r="I1045" t="str">
            <v>USD</v>
          </cell>
          <cell r="J1045">
            <v>0</v>
          </cell>
          <cell r="K1045">
            <v>1025</v>
          </cell>
          <cell r="L1045" t="str">
            <v>30 days</v>
          </cell>
          <cell r="M1045">
            <v>45657</v>
          </cell>
          <cell r="N1045">
            <v>0</v>
          </cell>
          <cell r="O1045" t="str">
            <v>ONE</v>
          </cell>
          <cell r="P1045" t="str">
            <v>14 CD Combined</v>
          </cell>
          <cell r="Q1045" t="str">
            <v xml:space="preserve">Storage by terminal </v>
          </cell>
        </row>
        <row r="1046">
          <cell r="A1046" t="str">
            <v>STS_Hapag-Lloyd</v>
          </cell>
          <cell r="B1046" t="str">
            <v>AbidjanPasir Gudang20</v>
          </cell>
          <cell r="C1046" t="str">
            <v>IVC</v>
          </cell>
          <cell r="D1046" t="str">
            <v>Abidjan</v>
          </cell>
          <cell r="E1046" t="str">
            <v>Pasir Gudang</v>
          </cell>
          <cell r="F1046">
            <v>20</v>
          </cell>
          <cell r="G1046">
            <v>955</v>
          </cell>
          <cell r="H1046">
            <v>150</v>
          </cell>
          <cell r="I1046" t="str">
            <v>USD</v>
          </cell>
          <cell r="J1046">
            <v>0</v>
          </cell>
          <cell r="K1046">
            <v>1105</v>
          </cell>
          <cell r="L1046" t="str">
            <v>52 days</v>
          </cell>
          <cell r="M1046">
            <v>45657</v>
          </cell>
          <cell r="N1046">
            <v>1</v>
          </cell>
          <cell r="O1046" t="str">
            <v>Hapag-Lloyd</v>
          </cell>
          <cell r="P1046" t="str">
            <v>14 CD combined</v>
          </cell>
          <cell r="Q1046" t="str">
            <v>subject to port storage</v>
          </cell>
        </row>
        <row r="1047">
          <cell r="A1047" t="str">
            <v>STS_Hapag-Lloyd</v>
          </cell>
          <cell r="B1047" t="str">
            <v>AbidjanPasir Gudang40</v>
          </cell>
          <cell r="C1047" t="str">
            <v>IVC</v>
          </cell>
          <cell r="D1047" t="str">
            <v>Abidjan</v>
          </cell>
          <cell r="E1047" t="str">
            <v>Pasir Gudang</v>
          </cell>
          <cell r="F1047">
            <v>40</v>
          </cell>
          <cell r="G1047">
            <v>1195</v>
          </cell>
          <cell r="H1047">
            <v>185</v>
          </cell>
          <cell r="I1047" t="str">
            <v>USD</v>
          </cell>
          <cell r="J1047">
            <v>0</v>
          </cell>
          <cell r="K1047">
            <v>1380</v>
          </cell>
          <cell r="L1047" t="str">
            <v>52 days</v>
          </cell>
          <cell r="M1047">
            <v>45657</v>
          </cell>
          <cell r="N1047">
            <v>1</v>
          </cell>
          <cell r="O1047" t="str">
            <v>Hapag-Lloyd</v>
          </cell>
          <cell r="P1047" t="str">
            <v>14 CD combined</v>
          </cell>
          <cell r="Q1047" t="str">
            <v>subject to port storage</v>
          </cell>
        </row>
        <row r="1048">
          <cell r="A1048" t="str">
            <v>STS_PIL</v>
          </cell>
          <cell r="B1048" t="str">
            <v>AbidjanPasir Gudang40</v>
          </cell>
          <cell r="C1048" t="str">
            <v>IVC</v>
          </cell>
          <cell r="D1048" t="str">
            <v>Abidjan</v>
          </cell>
          <cell r="E1048" t="str">
            <v>Pasir Gudang</v>
          </cell>
          <cell r="F1048">
            <v>40</v>
          </cell>
          <cell r="G1048">
            <v>1665</v>
          </cell>
          <cell r="H1048" t="str">
            <v>not included</v>
          </cell>
          <cell r="I1048" t="str">
            <v>USD</v>
          </cell>
          <cell r="J1048">
            <v>0</v>
          </cell>
          <cell r="K1048">
            <v>1665</v>
          </cell>
          <cell r="L1048" t="str">
            <v>58 days</v>
          </cell>
          <cell r="M1048">
            <v>45657</v>
          </cell>
          <cell r="N1048">
            <v>0</v>
          </cell>
          <cell r="O1048" t="str">
            <v>PIL</v>
          </cell>
          <cell r="P1048" t="str">
            <v>14 CD Combined</v>
          </cell>
          <cell r="Q1048"/>
        </row>
        <row r="1049">
          <cell r="A1049" t="str">
            <v>STS_MSC</v>
          </cell>
          <cell r="B1049" t="str">
            <v>AbidjanPhiladelphia40</v>
          </cell>
          <cell r="C1049" t="str">
            <v>IVC</v>
          </cell>
          <cell r="D1049" t="str">
            <v>Abidjan</v>
          </cell>
          <cell r="E1049" t="str">
            <v>Philadelphia</v>
          </cell>
          <cell r="F1049">
            <v>40</v>
          </cell>
          <cell r="G1049">
            <v>2394</v>
          </cell>
          <cell r="H1049" t="str">
            <v>not included</v>
          </cell>
          <cell r="I1049" t="str">
            <v>USD</v>
          </cell>
          <cell r="J1049">
            <v>0</v>
          </cell>
          <cell r="K1049">
            <v>2394</v>
          </cell>
          <cell r="L1049" t="str">
            <v xml:space="preserve"> </v>
          </cell>
          <cell r="M1049">
            <v>45657</v>
          </cell>
          <cell r="N1049">
            <v>0</v>
          </cell>
          <cell r="O1049" t="str">
            <v>MSC</v>
          </cell>
          <cell r="P1049" t="str">
            <v>7 CD</v>
          </cell>
          <cell r="Q1049" t="str">
            <v xml:space="preserve">7 CD </v>
          </cell>
        </row>
        <row r="1050">
          <cell r="A1050" t="str">
            <v>STS_Hapag-Lloyd</v>
          </cell>
          <cell r="B1050" t="str">
            <v>AbidjanPhiladelphia20</v>
          </cell>
          <cell r="C1050" t="str">
            <v>IVC</v>
          </cell>
          <cell r="D1050" t="str">
            <v>Abidjan</v>
          </cell>
          <cell r="E1050" t="str">
            <v>Philadelphia</v>
          </cell>
          <cell r="F1050">
            <v>20</v>
          </cell>
          <cell r="G1050">
            <v>2274</v>
          </cell>
          <cell r="H1050">
            <v>150</v>
          </cell>
          <cell r="I1050" t="str">
            <v>USD</v>
          </cell>
          <cell r="J1050">
            <v>0</v>
          </cell>
          <cell r="K1050">
            <v>2424</v>
          </cell>
          <cell r="L1050" t="str">
            <v>42 days</v>
          </cell>
          <cell r="M1050">
            <v>45657</v>
          </cell>
          <cell r="N1050">
            <v>1</v>
          </cell>
          <cell r="O1050" t="str">
            <v>Hapag-Lloyd</v>
          </cell>
          <cell r="P1050" t="str">
            <v>8 CD</v>
          </cell>
          <cell r="Q1050" t="str">
            <v>10 CD</v>
          </cell>
        </row>
        <row r="1051">
          <cell r="A1051" t="str">
            <v>STS_Hapag-Lloyd</v>
          </cell>
          <cell r="B1051" t="str">
            <v>AbidjanPhiladelphia40</v>
          </cell>
          <cell r="C1051" t="str">
            <v>IVC</v>
          </cell>
          <cell r="D1051" t="str">
            <v>Abidjan</v>
          </cell>
          <cell r="E1051" t="str">
            <v>Philadelphia</v>
          </cell>
          <cell r="F1051">
            <v>40</v>
          </cell>
          <cell r="G1051">
            <v>2883</v>
          </cell>
          <cell r="H1051">
            <v>185</v>
          </cell>
          <cell r="I1051" t="str">
            <v>USD</v>
          </cell>
          <cell r="J1051">
            <v>0</v>
          </cell>
          <cell r="K1051">
            <v>3068</v>
          </cell>
          <cell r="L1051" t="str">
            <v>42 days</v>
          </cell>
          <cell r="M1051">
            <v>45657</v>
          </cell>
          <cell r="N1051">
            <v>1</v>
          </cell>
          <cell r="O1051" t="str">
            <v>Hapag-Lloyd</v>
          </cell>
          <cell r="P1051" t="str">
            <v>8 CD</v>
          </cell>
          <cell r="Q1051" t="str">
            <v>10 CD</v>
          </cell>
        </row>
        <row r="1052">
          <cell r="A1052" t="str">
            <v>STS_OOCL</v>
          </cell>
          <cell r="B1052" t="str">
            <v>AbidjanSingapore40</v>
          </cell>
          <cell r="C1052" t="str">
            <v>IVC</v>
          </cell>
          <cell r="D1052" t="str">
            <v>Abidjan</v>
          </cell>
          <cell r="E1052" t="str">
            <v>Singapore</v>
          </cell>
          <cell r="F1052">
            <v>40</v>
          </cell>
          <cell r="G1052">
            <v>715</v>
          </cell>
          <cell r="H1052" t="str">
            <v>not included</v>
          </cell>
          <cell r="I1052" t="str">
            <v>USD</v>
          </cell>
          <cell r="J1052">
            <v>0</v>
          </cell>
          <cell r="K1052">
            <v>715</v>
          </cell>
          <cell r="L1052" t="str">
            <v>32 days</v>
          </cell>
          <cell r="M1052">
            <v>45657</v>
          </cell>
          <cell r="N1052">
            <v>0</v>
          </cell>
          <cell r="O1052" t="str">
            <v>OOCL</v>
          </cell>
          <cell r="P1052" t="str">
            <v>3 CD</v>
          </cell>
          <cell r="Q1052" t="str">
            <v>21 CD</v>
          </cell>
        </row>
        <row r="1053">
          <cell r="A1053" t="str">
            <v>STS_OOCL</v>
          </cell>
          <cell r="B1053" t="str">
            <v>AbidjanSingapore20</v>
          </cell>
          <cell r="C1053" t="str">
            <v>IVC</v>
          </cell>
          <cell r="D1053" t="str">
            <v>Abidjan</v>
          </cell>
          <cell r="E1053" t="str">
            <v>Singapore</v>
          </cell>
          <cell r="F1053">
            <v>20</v>
          </cell>
          <cell r="G1053">
            <v>665</v>
          </cell>
          <cell r="H1053" t="str">
            <v>not included</v>
          </cell>
          <cell r="I1053" t="str">
            <v>USD</v>
          </cell>
          <cell r="J1053">
            <v>0</v>
          </cell>
          <cell r="K1053">
            <v>665</v>
          </cell>
          <cell r="L1053" t="str">
            <v>32 days</v>
          </cell>
          <cell r="M1053">
            <v>45657</v>
          </cell>
          <cell r="N1053">
            <v>0</v>
          </cell>
          <cell r="O1053" t="str">
            <v>OOCL</v>
          </cell>
          <cell r="P1053" t="str">
            <v>3 CD</v>
          </cell>
          <cell r="Q1053" t="str">
            <v>21 CD</v>
          </cell>
        </row>
        <row r="1054">
          <cell r="A1054" t="str">
            <v>STS_MSC</v>
          </cell>
          <cell r="B1054" t="str">
            <v>AbidjanSurabaya20</v>
          </cell>
          <cell r="C1054" t="str">
            <v>IVC</v>
          </cell>
          <cell r="D1054" t="str">
            <v>Abidjan</v>
          </cell>
          <cell r="E1054" t="str">
            <v>Surabaya</v>
          </cell>
          <cell r="F1054">
            <v>20</v>
          </cell>
          <cell r="G1054">
            <v>797</v>
          </cell>
          <cell r="H1054" t="str">
            <v>not included</v>
          </cell>
          <cell r="I1054" t="str">
            <v>USD</v>
          </cell>
          <cell r="J1054">
            <v>0</v>
          </cell>
          <cell r="K1054">
            <v>797</v>
          </cell>
          <cell r="L1054" t="str">
            <v>40 days</v>
          </cell>
          <cell r="M1054">
            <v>45657</v>
          </cell>
          <cell r="N1054">
            <v>0</v>
          </cell>
          <cell r="O1054" t="str">
            <v>MSC</v>
          </cell>
          <cell r="P1054" t="str">
            <v>14 CD combined</v>
          </cell>
          <cell r="Q1054"/>
        </row>
        <row r="1055">
          <cell r="A1055" t="str">
            <v>STS_MSC</v>
          </cell>
          <cell r="B1055" t="str">
            <v>AbidjanSurabaya40</v>
          </cell>
          <cell r="C1055" t="str">
            <v>IVC</v>
          </cell>
          <cell r="D1055" t="str">
            <v>Abidjan</v>
          </cell>
          <cell r="E1055" t="str">
            <v>Surabaya</v>
          </cell>
          <cell r="F1055">
            <v>40</v>
          </cell>
          <cell r="G1055">
            <v>989</v>
          </cell>
          <cell r="H1055" t="str">
            <v>not included</v>
          </cell>
          <cell r="I1055" t="str">
            <v>USD</v>
          </cell>
          <cell r="J1055">
            <v>0</v>
          </cell>
          <cell r="K1055">
            <v>989</v>
          </cell>
          <cell r="L1055" t="str">
            <v>40 days</v>
          </cell>
          <cell r="M1055">
            <v>45657</v>
          </cell>
          <cell r="N1055">
            <v>0</v>
          </cell>
          <cell r="O1055" t="str">
            <v>MSC</v>
          </cell>
          <cell r="P1055" t="str">
            <v>14 CD combined</v>
          </cell>
          <cell r="Q1055"/>
        </row>
        <row r="1056">
          <cell r="A1056" t="str">
            <v>STS_ONE</v>
          </cell>
          <cell r="B1056" t="str">
            <v>AbidjanSurabaya20</v>
          </cell>
          <cell r="C1056" t="str">
            <v>IVC</v>
          </cell>
          <cell r="D1056" t="str">
            <v>Abidjan</v>
          </cell>
          <cell r="E1056" t="str">
            <v>Surabaya</v>
          </cell>
          <cell r="F1056">
            <v>20</v>
          </cell>
          <cell r="G1056">
            <v>764</v>
          </cell>
          <cell r="H1056" t="str">
            <v>not included</v>
          </cell>
          <cell r="I1056" t="str">
            <v>USD</v>
          </cell>
          <cell r="J1056">
            <v>0</v>
          </cell>
          <cell r="K1056">
            <v>764</v>
          </cell>
          <cell r="L1056" t="str">
            <v>33 days</v>
          </cell>
          <cell r="M1056">
            <v>45657</v>
          </cell>
          <cell r="N1056">
            <v>0</v>
          </cell>
          <cell r="O1056" t="str">
            <v>ONE</v>
          </cell>
          <cell r="P1056" t="str">
            <v>21 CD combined</v>
          </cell>
          <cell r="Q1056" t="str">
            <v xml:space="preserve">Storage by terminal </v>
          </cell>
        </row>
        <row r="1057">
          <cell r="A1057" t="str">
            <v>STS_ONE</v>
          </cell>
          <cell r="B1057" t="str">
            <v>AbidjanSurabaya40</v>
          </cell>
          <cell r="C1057" t="str">
            <v>IVC</v>
          </cell>
          <cell r="D1057" t="str">
            <v>Abidjan</v>
          </cell>
          <cell r="E1057" t="str">
            <v>Surabaya</v>
          </cell>
          <cell r="F1057">
            <v>40</v>
          </cell>
          <cell r="G1057">
            <v>940</v>
          </cell>
          <cell r="H1057" t="str">
            <v>not included</v>
          </cell>
          <cell r="I1057" t="str">
            <v>USD</v>
          </cell>
          <cell r="J1057">
            <v>0</v>
          </cell>
          <cell r="K1057">
            <v>940</v>
          </cell>
          <cell r="L1057" t="str">
            <v>33 days</v>
          </cell>
          <cell r="M1057">
            <v>45657</v>
          </cell>
          <cell r="N1057">
            <v>0</v>
          </cell>
          <cell r="O1057" t="str">
            <v>ONE</v>
          </cell>
          <cell r="P1057" t="str">
            <v>21 CD combined</v>
          </cell>
          <cell r="Q1057" t="str">
            <v xml:space="preserve">Storage by terminal </v>
          </cell>
        </row>
        <row r="1058">
          <cell r="A1058" t="str">
            <v>STS_Hapag-Lloyd</v>
          </cell>
          <cell r="B1058" t="str">
            <v>AbidjanSurabaya20</v>
          </cell>
          <cell r="C1058" t="str">
            <v>IVC</v>
          </cell>
          <cell r="D1058" t="str">
            <v>Abidjan</v>
          </cell>
          <cell r="E1058" t="str">
            <v>Surabaya</v>
          </cell>
          <cell r="F1058">
            <v>20</v>
          </cell>
          <cell r="G1058">
            <v>1255</v>
          </cell>
          <cell r="H1058">
            <v>150</v>
          </cell>
          <cell r="I1058" t="str">
            <v>USD</v>
          </cell>
          <cell r="J1058">
            <v>0</v>
          </cell>
          <cell r="K1058">
            <v>1405</v>
          </cell>
          <cell r="L1058" t="str">
            <v>50 days</v>
          </cell>
          <cell r="M1058">
            <v>45657</v>
          </cell>
          <cell r="N1058">
            <v>1</v>
          </cell>
          <cell r="O1058" t="str">
            <v>Hapag-Lloyd</v>
          </cell>
          <cell r="P1058" t="str">
            <v>14 CD combined</v>
          </cell>
          <cell r="Q1058" t="str">
            <v>subject to port storage</v>
          </cell>
        </row>
        <row r="1059">
          <cell r="A1059" t="str">
            <v>STS_OOCL</v>
          </cell>
          <cell r="B1059" t="str">
            <v>AbidjanSurabaya40</v>
          </cell>
          <cell r="C1059" t="str">
            <v>IVC</v>
          </cell>
          <cell r="D1059" t="str">
            <v>Abidjan</v>
          </cell>
          <cell r="E1059" t="str">
            <v>Surabaya</v>
          </cell>
          <cell r="F1059">
            <v>40</v>
          </cell>
          <cell r="G1059">
            <v>865</v>
          </cell>
          <cell r="H1059" t="str">
            <v>not included</v>
          </cell>
          <cell r="I1059" t="str">
            <v>USD</v>
          </cell>
          <cell r="J1059">
            <v>0</v>
          </cell>
          <cell r="K1059">
            <v>865</v>
          </cell>
          <cell r="L1059" t="str">
            <v>33 days</v>
          </cell>
          <cell r="M1059">
            <v>45657</v>
          </cell>
          <cell r="N1059">
            <v>0</v>
          </cell>
          <cell r="O1059" t="str">
            <v>OOCL</v>
          </cell>
          <cell r="P1059" t="str">
            <v>5 CD</v>
          </cell>
          <cell r="Q1059" t="str">
            <v>21 CD</v>
          </cell>
        </row>
        <row r="1060">
          <cell r="A1060" t="str">
            <v>STS_OOCL</v>
          </cell>
          <cell r="B1060" t="str">
            <v>AbidjanSurabaya20</v>
          </cell>
          <cell r="C1060" t="str">
            <v>IVC</v>
          </cell>
          <cell r="D1060" t="str">
            <v>Abidjan</v>
          </cell>
          <cell r="E1060" t="str">
            <v>Surabaya</v>
          </cell>
          <cell r="F1060">
            <v>20</v>
          </cell>
          <cell r="G1060">
            <v>815</v>
          </cell>
          <cell r="H1060" t="str">
            <v>not included</v>
          </cell>
          <cell r="I1060" t="str">
            <v>USD</v>
          </cell>
          <cell r="J1060">
            <v>0</v>
          </cell>
          <cell r="K1060">
            <v>815</v>
          </cell>
          <cell r="L1060" t="str">
            <v>33 days</v>
          </cell>
          <cell r="M1060">
            <v>45657</v>
          </cell>
          <cell r="N1060">
            <v>0</v>
          </cell>
          <cell r="O1060" t="str">
            <v>OOCL</v>
          </cell>
          <cell r="P1060" t="str">
            <v>5 CD</v>
          </cell>
          <cell r="Q1060" t="str">
            <v>21 CD</v>
          </cell>
        </row>
        <row r="1061">
          <cell r="A1061" t="str">
            <v>STS_Hapag-Lloyd</v>
          </cell>
          <cell r="B1061" t="str">
            <v>AbidjanSurabaya40</v>
          </cell>
          <cell r="C1061" t="str">
            <v>IVC</v>
          </cell>
          <cell r="D1061" t="str">
            <v>Abidjan</v>
          </cell>
          <cell r="E1061" t="str">
            <v>Surabaya</v>
          </cell>
          <cell r="F1061">
            <v>40</v>
          </cell>
          <cell r="G1061">
            <v>1395</v>
          </cell>
          <cell r="H1061">
            <v>185</v>
          </cell>
          <cell r="I1061" t="str">
            <v>USD</v>
          </cell>
          <cell r="J1061">
            <v>0</v>
          </cell>
          <cell r="K1061">
            <v>1580</v>
          </cell>
          <cell r="L1061" t="str">
            <v>50 days</v>
          </cell>
          <cell r="M1061">
            <v>45657</v>
          </cell>
          <cell r="N1061">
            <v>1</v>
          </cell>
          <cell r="O1061" t="str">
            <v>Hapag-Lloyd</v>
          </cell>
          <cell r="P1061" t="str">
            <v>14 CD combined</v>
          </cell>
          <cell r="Q1061" t="str">
            <v>subject to port storage</v>
          </cell>
        </row>
        <row r="1062">
          <cell r="A1062" t="str">
            <v>STS_PIL</v>
          </cell>
          <cell r="B1062" t="str">
            <v>AbidjanSurabaya40</v>
          </cell>
          <cell r="C1062" t="str">
            <v>IVC</v>
          </cell>
          <cell r="D1062" t="str">
            <v>Abidjan</v>
          </cell>
          <cell r="E1062" t="str">
            <v>Surabaya</v>
          </cell>
          <cell r="F1062">
            <v>40</v>
          </cell>
          <cell r="G1062">
            <v>1665</v>
          </cell>
          <cell r="H1062" t="str">
            <v>not included</v>
          </cell>
          <cell r="I1062" t="str">
            <v>USD</v>
          </cell>
          <cell r="J1062">
            <v>0</v>
          </cell>
          <cell r="K1062">
            <v>1665</v>
          </cell>
          <cell r="L1062" t="str">
            <v>50 days</v>
          </cell>
          <cell r="M1062">
            <v>45657</v>
          </cell>
          <cell r="N1062">
            <v>0</v>
          </cell>
          <cell r="O1062" t="str">
            <v>PIL</v>
          </cell>
          <cell r="P1062" t="str">
            <v>14 CD Combined</v>
          </cell>
          <cell r="Q1062"/>
        </row>
        <row r="1063">
          <cell r="A1063" t="str">
            <v>STS_ONE</v>
          </cell>
          <cell r="B1063" t="str">
            <v>AbidjanTallinn20</v>
          </cell>
          <cell r="C1063" t="str">
            <v>IVC</v>
          </cell>
          <cell r="D1063" t="str">
            <v>Abidjan</v>
          </cell>
          <cell r="E1063" t="str">
            <v>Tallinn</v>
          </cell>
          <cell r="F1063">
            <v>20</v>
          </cell>
          <cell r="G1063">
            <v>1288</v>
          </cell>
          <cell r="H1063" t="str">
            <v>not included</v>
          </cell>
          <cell r="I1063" t="str">
            <v xml:space="preserve">EUR </v>
          </cell>
          <cell r="J1063">
            <v>0</v>
          </cell>
          <cell r="K1063">
            <v>1288</v>
          </cell>
          <cell r="L1063" t="str">
            <v>33 days</v>
          </cell>
          <cell r="M1063">
            <v>45657</v>
          </cell>
          <cell r="N1063">
            <v>0</v>
          </cell>
          <cell r="O1063" t="str">
            <v>ONE</v>
          </cell>
          <cell r="P1063" t="str">
            <v>7 CD</v>
          </cell>
          <cell r="Q1063" t="str">
            <v>14 CD</v>
          </cell>
        </row>
        <row r="1064">
          <cell r="A1064" t="str">
            <v>STS_ONE</v>
          </cell>
          <cell r="B1064" t="str">
            <v>AbidjanTallinn40</v>
          </cell>
          <cell r="C1064" t="str">
            <v>IVC</v>
          </cell>
          <cell r="D1064" t="str">
            <v>Abidjan</v>
          </cell>
          <cell r="E1064" t="str">
            <v>Tallinn</v>
          </cell>
          <cell r="F1064">
            <v>40</v>
          </cell>
          <cell r="G1064">
            <v>1261</v>
          </cell>
          <cell r="H1064" t="str">
            <v>not included</v>
          </cell>
          <cell r="I1064" t="str">
            <v>EUR</v>
          </cell>
          <cell r="J1064">
            <v>0</v>
          </cell>
          <cell r="K1064">
            <v>1261</v>
          </cell>
          <cell r="L1064" t="str">
            <v>33 days</v>
          </cell>
          <cell r="M1064">
            <v>45657</v>
          </cell>
          <cell r="N1064">
            <v>0</v>
          </cell>
          <cell r="O1064" t="str">
            <v>ONE</v>
          </cell>
          <cell r="P1064" t="str">
            <v>7 CD</v>
          </cell>
          <cell r="Q1064" t="str">
            <v>14 CD</v>
          </cell>
        </row>
        <row r="1065">
          <cell r="A1065" t="str">
            <v>STS_Hapag-Lloyd</v>
          </cell>
          <cell r="B1065" t="str">
            <v>AbidjanTallinn20</v>
          </cell>
          <cell r="C1065" t="str">
            <v>IVC</v>
          </cell>
          <cell r="D1065" t="str">
            <v>Abidjan</v>
          </cell>
          <cell r="E1065" t="str">
            <v>Tallinn</v>
          </cell>
          <cell r="F1065">
            <v>20</v>
          </cell>
          <cell r="G1065">
            <v>897</v>
          </cell>
          <cell r="H1065" t="str">
            <v>not included</v>
          </cell>
          <cell r="I1065" t="str">
            <v>EUR</v>
          </cell>
          <cell r="J1065">
            <v>0</v>
          </cell>
          <cell r="K1065">
            <v>897</v>
          </cell>
          <cell r="L1065" t="str">
            <v>31 days</v>
          </cell>
          <cell r="M1065">
            <v>45657</v>
          </cell>
          <cell r="N1065">
            <v>0</v>
          </cell>
          <cell r="O1065" t="str">
            <v>Hapag-Lloyd</v>
          </cell>
          <cell r="P1065" t="str">
            <v>10 CD</v>
          </cell>
          <cell r="Q1065" t="str">
            <v>21 CD</v>
          </cell>
        </row>
        <row r="1066">
          <cell r="A1066" t="str">
            <v>STS_OOCL</v>
          </cell>
          <cell r="B1066" t="str">
            <v>AbidjanTallinn20</v>
          </cell>
          <cell r="C1066" t="str">
            <v>IVC</v>
          </cell>
          <cell r="D1066" t="str">
            <v>Abidjan</v>
          </cell>
          <cell r="E1066" t="str">
            <v>Tallinn</v>
          </cell>
          <cell r="F1066">
            <v>20</v>
          </cell>
          <cell r="G1066">
            <v>1422</v>
          </cell>
          <cell r="H1066" t="str">
            <v>not included</v>
          </cell>
          <cell r="I1066" t="str">
            <v>EUR</v>
          </cell>
          <cell r="J1066">
            <v>0</v>
          </cell>
          <cell r="K1066">
            <v>1422</v>
          </cell>
          <cell r="L1066" t="str">
            <v>35 days</v>
          </cell>
          <cell r="M1066">
            <v>45657</v>
          </cell>
          <cell r="N1066">
            <v>0</v>
          </cell>
          <cell r="O1066" t="str">
            <v>OOCL</v>
          </cell>
          <cell r="P1066" t="str">
            <v>14 CD combined</v>
          </cell>
          <cell r="Q1066" t="str">
            <v>storage free time 10 CD</v>
          </cell>
        </row>
        <row r="1067">
          <cell r="A1067" t="str">
            <v>STS_OOCL</v>
          </cell>
          <cell r="B1067" t="str">
            <v>AbidjanTallinn40</v>
          </cell>
          <cell r="C1067" t="str">
            <v>IVC</v>
          </cell>
          <cell r="D1067" t="str">
            <v>Abidjan</v>
          </cell>
          <cell r="E1067" t="str">
            <v>Tallinn</v>
          </cell>
          <cell r="F1067">
            <v>40</v>
          </cell>
          <cell r="G1067">
            <v>1390</v>
          </cell>
          <cell r="H1067" t="str">
            <v>not included</v>
          </cell>
          <cell r="I1067" t="str">
            <v>EUR</v>
          </cell>
          <cell r="J1067">
            <v>0</v>
          </cell>
          <cell r="K1067">
            <v>1390</v>
          </cell>
          <cell r="L1067" t="str">
            <v>35 days</v>
          </cell>
          <cell r="M1067">
            <v>45657</v>
          </cell>
          <cell r="N1067">
            <v>0</v>
          </cell>
          <cell r="O1067" t="str">
            <v>OOCL</v>
          </cell>
          <cell r="P1067" t="str">
            <v>14 CD combined</v>
          </cell>
          <cell r="Q1067" t="str">
            <v>storage free time 10 CD</v>
          </cell>
        </row>
        <row r="1068">
          <cell r="A1068" t="str">
            <v>STS_Hapag-Lloyd</v>
          </cell>
          <cell r="B1068" t="str">
            <v>AbidjanTallinn40</v>
          </cell>
          <cell r="C1068" t="str">
            <v>IVC</v>
          </cell>
          <cell r="D1068" t="str">
            <v>Abidjan</v>
          </cell>
          <cell r="E1068" t="str">
            <v>Tallinn</v>
          </cell>
          <cell r="F1068">
            <v>40</v>
          </cell>
          <cell r="G1068">
            <v>829</v>
          </cell>
          <cell r="H1068" t="str">
            <v>not included</v>
          </cell>
          <cell r="I1068" t="str">
            <v>EUR</v>
          </cell>
          <cell r="J1068">
            <v>0</v>
          </cell>
          <cell r="K1068">
            <v>829</v>
          </cell>
          <cell r="L1068" t="str">
            <v>31 days</v>
          </cell>
          <cell r="M1068">
            <v>45657</v>
          </cell>
          <cell r="N1068">
            <v>0</v>
          </cell>
          <cell r="O1068" t="str">
            <v>Hapag-Lloyd</v>
          </cell>
          <cell r="P1068" t="str">
            <v>10 CD</v>
          </cell>
          <cell r="Q1068" t="str">
            <v>21 CD</v>
          </cell>
        </row>
        <row r="1069">
          <cell r="A1069" t="str">
            <v>STS_Grimaldi</v>
          </cell>
          <cell r="B1069" t="str">
            <v>AbidjanValencia40</v>
          </cell>
          <cell r="C1069" t="str">
            <v>IVC</v>
          </cell>
          <cell r="D1069" t="str">
            <v>Abidjan</v>
          </cell>
          <cell r="E1069" t="str">
            <v>Valencia</v>
          </cell>
          <cell r="F1069">
            <v>40</v>
          </cell>
          <cell r="G1069">
            <v>1227</v>
          </cell>
          <cell r="H1069">
            <v>135</v>
          </cell>
          <cell r="I1069" t="str">
            <v>EUR</v>
          </cell>
          <cell r="J1069">
            <v>0</v>
          </cell>
          <cell r="K1069">
            <v>1362</v>
          </cell>
          <cell r="L1069" t="str">
            <v>21 days</v>
          </cell>
          <cell r="M1069">
            <v>45657</v>
          </cell>
          <cell r="N1069">
            <v>1</v>
          </cell>
          <cell r="O1069" t="str">
            <v>Grimaldi</v>
          </cell>
          <cell r="P1069" t="str">
            <v>15 CD Combined</v>
          </cell>
          <cell r="Q1069" t="str">
            <v>subject to port storage</v>
          </cell>
        </row>
        <row r="1070">
          <cell r="A1070" t="str">
            <v>STS_Hapag-Lloyd</v>
          </cell>
          <cell r="B1070" t="str">
            <v>AbidjanValencia20</v>
          </cell>
          <cell r="C1070" t="str">
            <v>IVC</v>
          </cell>
          <cell r="D1070" t="str">
            <v>Abidjan</v>
          </cell>
          <cell r="E1070" t="str">
            <v>Valencia</v>
          </cell>
          <cell r="F1070">
            <v>20</v>
          </cell>
          <cell r="G1070">
            <v>717</v>
          </cell>
          <cell r="H1070">
            <v>150</v>
          </cell>
          <cell r="I1070" t="str">
            <v>EUR</v>
          </cell>
          <cell r="J1070">
            <v>0</v>
          </cell>
          <cell r="K1070">
            <v>867</v>
          </cell>
          <cell r="L1070" t="str">
            <v>19 days</v>
          </cell>
          <cell r="M1070">
            <v>45657</v>
          </cell>
          <cell r="N1070">
            <v>1</v>
          </cell>
          <cell r="O1070" t="str">
            <v>Hapag-Lloyd</v>
          </cell>
          <cell r="P1070" t="str">
            <v>10 CD combined</v>
          </cell>
          <cell r="Q1070" t="str">
            <v>subject to port storage</v>
          </cell>
        </row>
        <row r="1071">
          <cell r="A1071" t="str">
            <v>STS_Messina</v>
          </cell>
          <cell r="B1071" t="str">
            <v>AbidjanValencia20</v>
          </cell>
          <cell r="C1071" t="str">
            <v>IVC</v>
          </cell>
          <cell r="D1071" t="str">
            <v>Abidjan</v>
          </cell>
          <cell r="E1071" t="str">
            <v>Valencia</v>
          </cell>
          <cell r="F1071">
            <v>20</v>
          </cell>
          <cell r="G1071">
            <v>706</v>
          </cell>
          <cell r="H1071" t="str">
            <v>not included</v>
          </cell>
          <cell r="I1071" t="str">
            <v>EUR</v>
          </cell>
          <cell r="J1071">
            <v>0</v>
          </cell>
          <cell r="K1071">
            <v>706</v>
          </cell>
          <cell r="L1071" t="str">
            <v>12 days</v>
          </cell>
          <cell r="M1071">
            <v>45657</v>
          </cell>
          <cell r="N1071">
            <v>0</v>
          </cell>
          <cell r="O1071" t="str">
            <v>Messina</v>
          </cell>
          <cell r="P1071" t="str">
            <v>14 CD combined</v>
          </cell>
          <cell r="Q1071"/>
        </row>
        <row r="1072">
          <cell r="A1072" t="str">
            <v>STS_Grimaldi</v>
          </cell>
          <cell r="B1072" t="str">
            <v>AbidjanValencia20</v>
          </cell>
          <cell r="C1072" t="str">
            <v>IVC</v>
          </cell>
          <cell r="D1072" t="str">
            <v>Abidjan</v>
          </cell>
          <cell r="E1072" t="str">
            <v>Valencia</v>
          </cell>
          <cell r="F1072">
            <v>20</v>
          </cell>
          <cell r="G1072">
            <v>976</v>
          </cell>
          <cell r="H1072">
            <v>135</v>
          </cell>
          <cell r="I1072" t="str">
            <v>EUR</v>
          </cell>
          <cell r="J1072">
            <v>0</v>
          </cell>
          <cell r="K1072">
            <v>1111</v>
          </cell>
          <cell r="L1072" t="str">
            <v>20 days</v>
          </cell>
          <cell r="M1072">
            <v>45657</v>
          </cell>
          <cell r="N1072">
            <v>1</v>
          </cell>
          <cell r="O1072" t="str">
            <v>Grimaldi</v>
          </cell>
          <cell r="P1072" t="str">
            <v>15 CD Combined</v>
          </cell>
          <cell r="Q1072" t="str">
            <v>subject to port storage</v>
          </cell>
        </row>
        <row r="1073">
          <cell r="A1073" t="str">
            <v>STS_Grimaldi</v>
          </cell>
          <cell r="B1073" t="str">
            <v>AbidjanValencia20</v>
          </cell>
          <cell r="C1073" t="str">
            <v>IVC</v>
          </cell>
          <cell r="D1073" t="str">
            <v>Abidjan</v>
          </cell>
          <cell r="E1073" t="str">
            <v>Valencia</v>
          </cell>
          <cell r="F1073">
            <v>20</v>
          </cell>
          <cell r="G1073">
            <v>771</v>
          </cell>
          <cell r="H1073">
            <v>135</v>
          </cell>
          <cell r="I1073" t="str">
            <v>EUR</v>
          </cell>
          <cell r="J1073">
            <v>0</v>
          </cell>
          <cell r="K1073">
            <v>906</v>
          </cell>
          <cell r="L1073" t="str">
            <v>25 days</v>
          </cell>
          <cell r="M1073">
            <v>45657</v>
          </cell>
          <cell r="N1073">
            <v>1</v>
          </cell>
          <cell r="O1073" t="str">
            <v>Grimaldi</v>
          </cell>
          <cell r="P1073" t="str">
            <v>15 CD Combined</v>
          </cell>
          <cell r="Q1073" t="str">
            <v>subject to port storage</v>
          </cell>
        </row>
        <row r="1074">
          <cell r="A1074" t="str">
            <v>STS_OOCL</v>
          </cell>
          <cell r="B1074" t="str">
            <v>AbidjanValencia20</v>
          </cell>
          <cell r="C1074" t="str">
            <v>IVC</v>
          </cell>
          <cell r="D1074" t="str">
            <v>Abidjan</v>
          </cell>
          <cell r="E1074" t="str">
            <v>Valencia</v>
          </cell>
          <cell r="F1074">
            <v>20</v>
          </cell>
          <cell r="G1074">
            <v>760</v>
          </cell>
          <cell r="H1074" t="str">
            <v>not included</v>
          </cell>
          <cell r="I1074" t="str">
            <v>EUR</v>
          </cell>
          <cell r="J1074">
            <v>0</v>
          </cell>
          <cell r="K1074">
            <v>760</v>
          </cell>
          <cell r="L1074" t="str">
            <v>9 days</v>
          </cell>
          <cell r="M1074">
            <v>45657</v>
          </cell>
          <cell r="N1074">
            <v>0</v>
          </cell>
          <cell r="O1074" t="str">
            <v>OOCL</v>
          </cell>
          <cell r="P1074" t="str">
            <v>14 CD combined</v>
          </cell>
          <cell r="Q1074" t="str">
            <v>storage free time 4 CD</v>
          </cell>
        </row>
        <row r="1075">
          <cell r="A1075" t="str">
            <v>STS_OOCL</v>
          </cell>
          <cell r="B1075" t="str">
            <v>AbidjanValencia40</v>
          </cell>
          <cell r="C1075" t="str">
            <v>IVC</v>
          </cell>
          <cell r="D1075" t="str">
            <v>Abidjan</v>
          </cell>
          <cell r="E1075" t="str">
            <v>Valencia</v>
          </cell>
          <cell r="F1075">
            <v>40</v>
          </cell>
          <cell r="G1075">
            <v>902</v>
          </cell>
          <cell r="H1075" t="str">
            <v>not included</v>
          </cell>
          <cell r="I1075" t="str">
            <v>EUR</v>
          </cell>
          <cell r="J1075">
            <v>0</v>
          </cell>
          <cell r="K1075">
            <v>902</v>
          </cell>
          <cell r="L1075" t="str">
            <v>9 days</v>
          </cell>
          <cell r="M1075">
            <v>45657</v>
          </cell>
          <cell r="N1075">
            <v>0</v>
          </cell>
          <cell r="O1075" t="str">
            <v>OOCL</v>
          </cell>
          <cell r="P1075" t="str">
            <v>14 CD combined</v>
          </cell>
          <cell r="Q1075" t="str">
            <v>storage free time 4 CD</v>
          </cell>
        </row>
        <row r="1076">
          <cell r="A1076" t="str">
            <v>STS_Hapag-Lloyd</v>
          </cell>
          <cell r="B1076" t="str">
            <v>AbidjanValencia40</v>
          </cell>
          <cell r="C1076" t="str">
            <v>IVC</v>
          </cell>
          <cell r="D1076" t="str">
            <v>Abidjan</v>
          </cell>
          <cell r="E1076" t="str">
            <v>Valencia</v>
          </cell>
          <cell r="F1076">
            <v>40</v>
          </cell>
          <cell r="G1076">
            <v>1279</v>
          </cell>
          <cell r="H1076">
            <v>185</v>
          </cell>
          <cell r="I1076" t="str">
            <v>EUR</v>
          </cell>
          <cell r="J1076">
            <v>0</v>
          </cell>
          <cell r="K1076">
            <v>1464</v>
          </cell>
          <cell r="L1076" t="str">
            <v>19 days</v>
          </cell>
          <cell r="M1076">
            <v>45657</v>
          </cell>
          <cell r="N1076">
            <v>1</v>
          </cell>
          <cell r="O1076" t="str">
            <v>Hapag-Lloyd</v>
          </cell>
          <cell r="P1076" t="str">
            <v>10 CD combined</v>
          </cell>
          <cell r="Q1076" t="str">
            <v>subject to port storage</v>
          </cell>
        </row>
        <row r="1077">
          <cell r="A1077" t="str">
            <v>STS_OOCL</v>
          </cell>
          <cell r="B1077" t="str">
            <v>ApapaAmsterdam20</v>
          </cell>
          <cell r="C1077" t="str">
            <v>NIG</v>
          </cell>
          <cell r="D1077" t="str">
            <v>Apapa</v>
          </cell>
          <cell r="E1077" t="str">
            <v>Amsterdam</v>
          </cell>
          <cell r="F1077">
            <v>20</v>
          </cell>
          <cell r="G1077">
            <v>943</v>
          </cell>
          <cell r="H1077" t="str">
            <v>not included</v>
          </cell>
          <cell r="I1077" t="str">
            <v>EUR</v>
          </cell>
          <cell r="J1077">
            <v>0</v>
          </cell>
          <cell r="K1077">
            <v>943</v>
          </cell>
          <cell r="L1077" t="str">
            <v>38 days</v>
          </cell>
          <cell r="M1077">
            <v>45657</v>
          </cell>
          <cell r="N1077">
            <v>0</v>
          </cell>
          <cell r="O1077" t="str">
            <v>OOCL</v>
          </cell>
          <cell r="P1077" t="str">
            <v>14 CD combined</v>
          </cell>
          <cell r="Q1077" t="str">
            <v>storage free time 5 CD</v>
          </cell>
        </row>
        <row r="1078">
          <cell r="A1078" t="str">
            <v>STS_OOCL</v>
          </cell>
          <cell r="B1078" t="str">
            <v>ApapaAmsterdam40</v>
          </cell>
          <cell r="C1078" t="str">
            <v>NIG</v>
          </cell>
          <cell r="D1078" t="str">
            <v>Apapa</v>
          </cell>
          <cell r="E1078" t="str">
            <v>Amsterdam</v>
          </cell>
          <cell r="F1078">
            <v>40</v>
          </cell>
          <cell r="G1078">
            <v>1348</v>
          </cell>
          <cell r="H1078" t="str">
            <v>not included</v>
          </cell>
          <cell r="I1078" t="str">
            <v>EUR</v>
          </cell>
          <cell r="J1078">
            <v>0</v>
          </cell>
          <cell r="K1078">
            <v>1348</v>
          </cell>
          <cell r="L1078" t="str">
            <v>38 days</v>
          </cell>
          <cell r="M1078">
            <v>45657</v>
          </cell>
          <cell r="N1078">
            <v>0</v>
          </cell>
          <cell r="O1078" t="str">
            <v>OOCL</v>
          </cell>
          <cell r="P1078" t="str">
            <v>14 CD combined</v>
          </cell>
          <cell r="Q1078" t="str">
            <v>storage free time 5 CD</v>
          </cell>
        </row>
        <row r="1079">
          <cell r="A1079" t="str">
            <v>STS_Hapag-Lloyd</v>
          </cell>
          <cell r="B1079" t="str">
            <v>ApapaAmsterdam20</v>
          </cell>
          <cell r="C1079" t="str">
            <v>NIG</v>
          </cell>
          <cell r="D1079" t="str">
            <v>Apapa</v>
          </cell>
          <cell r="E1079" t="str">
            <v>Amsterdam</v>
          </cell>
          <cell r="F1079">
            <v>20</v>
          </cell>
          <cell r="G1079">
            <v>947</v>
          </cell>
          <cell r="H1079">
            <v>95</v>
          </cell>
          <cell r="I1079" t="str">
            <v>EUR</v>
          </cell>
          <cell r="J1079">
            <v>0</v>
          </cell>
          <cell r="K1079">
            <v>1042</v>
          </cell>
          <cell r="L1079" t="str">
            <v>30 days</v>
          </cell>
          <cell r="M1079">
            <v>45657</v>
          </cell>
          <cell r="N1079">
            <v>1</v>
          </cell>
          <cell r="O1079" t="str">
            <v>Hapag-Lloyd</v>
          </cell>
          <cell r="P1079" t="str">
            <v xml:space="preserve">14 CD </v>
          </cell>
          <cell r="Q1079" t="str">
            <v xml:space="preserve">4 CD </v>
          </cell>
        </row>
        <row r="1080">
          <cell r="A1080" t="str">
            <v>STS_Hapag-Lloyd</v>
          </cell>
          <cell r="B1080" t="str">
            <v>ApapaAmsterdam40</v>
          </cell>
          <cell r="C1080" t="str">
            <v>NIG</v>
          </cell>
          <cell r="D1080" t="str">
            <v>Apapa</v>
          </cell>
          <cell r="E1080" t="str">
            <v>Amsterdam</v>
          </cell>
          <cell r="F1080">
            <v>40</v>
          </cell>
          <cell r="G1080">
            <v>1179</v>
          </cell>
          <cell r="H1080">
            <v>150</v>
          </cell>
          <cell r="I1080" t="str">
            <v>EUR</v>
          </cell>
          <cell r="J1080">
            <v>0</v>
          </cell>
          <cell r="K1080">
            <v>1329</v>
          </cell>
          <cell r="L1080" t="str">
            <v>30 days</v>
          </cell>
          <cell r="M1080">
            <v>45657</v>
          </cell>
          <cell r="N1080">
            <v>1</v>
          </cell>
          <cell r="O1080" t="str">
            <v>Hapag-Lloyd</v>
          </cell>
          <cell r="P1080" t="str">
            <v xml:space="preserve">14 CD </v>
          </cell>
          <cell r="Q1080" t="str">
            <v xml:space="preserve">4 CD </v>
          </cell>
        </row>
        <row r="1081">
          <cell r="A1081" t="str">
            <v>STS_Hapag-Lloyd</v>
          </cell>
          <cell r="B1081" t="str">
            <v>ApapaAntwerp20</v>
          </cell>
          <cell r="C1081" t="str">
            <v>NIG</v>
          </cell>
          <cell r="D1081" t="str">
            <v>Apapa</v>
          </cell>
          <cell r="E1081" t="str">
            <v>Antwerp</v>
          </cell>
          <cell r="F1081">
            <v>20</v>
          </cell>
          <cell r="G1081">
            <v>722</v>
          </cell>
          <cell r="H1081">
            <v>95</v>
          </cell>
          <cell r="I1081" t="str">
            <v>EUR</v>
          </cell>
          <cell r="J1081">
            <v>0</v>
          </cell>
          <cell r="K1081">
            <v>817</v>
          </cell>
          <cell r="L1081" t="str">
            <v>29 days</v>
          </cell>
          <cell r="M1081">
            <v>45657</v>
          </cell>
          <cell r="N1081">
            <v>1</v>
          </cell>
          <cell r="O1081" t="str">
            <v>Hapag-Lloyd</v>
          </cell>
          <cell r="P1081" t="str">
            <v>4 CD</v>
          </cell>
          <cell r="Q1081" t="str">
            <v>10 CD</v>
          </cell>
        </row>
        <row r="1082">
          <cell r="A1082" t="str">
            <v>STS_Hapag-Lloyd</v>
          </cell>
          <cell r="B1082" t="str">
            <v>ApapaAntwerp40</v>
          </cell>
          <cell r="C1082" t="str">
            <v>NIG</v>
          </cell>
          <cell r="D1082" t="str">
            <v>Apapa</v>
          </cell>
          <cell r="E1082" t="str">
            <v>Antwerp</v>
          </cell>
          <cell r="F1082">
            <v>40</v>
          </cell>
          <cell r="G1082">
            <v>919</v>
          </cell>
          <cell r="H1082">
            <v>150</v>
          </cell>
          <cell r="I1082" t="str">
            <v>EUR</v>
          </cell>
          <cell r="J1082">
            <v>0</v>
          </cell>
          <cell r="K1082">
            <v>1069</v>
          </cell>
          <cell r="L1082" t="str">
            <v>29 days</v>
          </cell>
          <cell r="M1082">
            <v>45657</v>
          </cell>
          <cell r="N1082">
            <v>1</v>
          </cell>
          <cell r="O1082" t="str">
            <v>Hapag-Lloyd</v>
          </cell>
          <cell r="P1082" t="str">
            <v>4 CD</v>
          </cell>
          <cell r="Q1082" t="str">
            <v>10 CD</v>
          </cell>
        </row>
        <row r="1083">
          <cell r="A1083" t="str">
            <v>STS_OOCL</v>
          </cell>
          <cell r="B1083" t="str">
            <v>ApapaAntwerp20</v>
          </cell>
          <cell r="C1083" t="str">
            <v>NIG</v>
          </cell>
          <cell r="D1083" t="str">
            <v>Apapa</v>
          </cell>
          <cell r="E1083" t="str">
            <v>Antwerp</v>
          </cell>
          <cell r="F1083">
            <v>20</v>
          </cell>
          <cell r="G1083">
            <v>666</v>
          </cell>
          <cell r="H1083" t="str">
            <v>not included</v>
          </cell>
          <cell r="I1083" t="str">
            <v>EUR</v>
          </cell>
          <cell r="J1083">
            <v>0</v>
          </cell>
          <cell r="K1083">
            <v>666</v>
          </cell>
          <cell r="L1083" t="str">
            <v>47 days</v>
          </cell>
          <cell r="M1083">
            <v>45657</v>
          </cell>
          <cell r="N1083">
            <v>0</v>
          </cell>
          <cell r="O1083" t="str">
            <v>OOCL</v>
          </cell>
          <cell r="P1083" t="str">
            <v>14 CD combined</v>
          </cell>
          <cell r="Q1083" t="str">
            <v>storage free time 5 CD</v>
          </cell>
        </row>
        <row r="1084">
          <cell r="A1084" t="str">
            <v>STS_OOCL</v>
          </cell>
          <cell r="B1084" t="str">
            <v>ApapaAntwerp40</v>
          </cell>
          <cell r="C1084" t="str">
            <v>NIG</v>
          </cell>
          <cell r="D1084" t="str">
            <v>Apapa</v>
          </cell>
          <cell r="E1084" t="str">
            <v>Antwerp</v>
          </cell>
          <cell r="F1084">
            <v>40</v>
          </cell>
          <cell r="G1084">
            <v>934</v>
          </cell>
          <cell r="H1084" t="str">
            <v>not included</v>
          </cell>
          <cell r="I1084" t="str">
            <v>EUR</v>
          </cell>
          <cell r="J1084">
            <v>0</v>
          </cell>
          <cell r="K1084">
            <v>934</v>
          </cell>
          <cell r="L1084" t="str">
            <v>47 days</v>
          </cell>
          <cell r="M1084">
            <v>45657</v>
          </cell>
          <cell r="N1084">
            <v>0</v>
          </cell>
          <cell r="O1084" t="str">
            <v>OOCL</v>
          </cell>
          <cell r="P1084" t="str">
            <v>14 CD combined</v>
          </cell>
          <cell r="Q1084" t="str">
            <v>storage free time 5 CD</v>
          </cell>
        </row>
        <row r="1085">
          <cell r="A1085" t="str">
            <v>STS_Hapag-Lloyd</v>
          </cell>
          <cell r="B1085" t="str">
            <v>ApapaBarcelona20</v>
          </cell>
          <cell r="C1085" t="str">
            <v>NIG</v>
          </cell>
          <cell r="D1085" t="str">
            <v>Apapa</v>
          </cell>
          <cell r="E1085" t="str">
            <v>Barcelona</v>
          </cell>
          <cell r="F1085">
            <v>20</v>
          </cell>
          <cell r="G1085">
            <v>747</v>
          </cell>
          <cell r="H1085">
            <v>95</v>
          </cell>
          <cell r="I1085" t="str">
            <v>EUR</v>
          </cell>
          <cell r="J1085">
            <v>0</v>
          </cell>
          <cell r="K1085">
            <v>842</v>
          </cell>
          <cell r="L1085" t="str">
            <v>26 days</v>
          </cell>
          <cell r="M1085">
            <v>45657</v>
          </cell>
          <cell r="N1085">
            <v>1</v>
          </cell>
          <cell r="O1085" t="str">
            <v>Hapag-Lloyd</v>
          </cell>
          <cell r="P1085" t="str">
            <v>10 CD combined</v>
          </cell>
          <cell r="Q1085" t="str">
            <v>subject to port storage</v>
          </cell>
        </row>
        <row r="1086">
          <cell r="A1086" t="str">
            <v>STS_Hapag-Lloyd</v>
          </cell>
          <cell r="B1086" t="str">
            <v>ApapaBarcelona40</v>
          </cell>
          <cell r="C1086" t="str">
            <v>NIG</v>
          </cell>
          <cell r="D1086" t="str">
            <v>Apapa</v>
          </cell>
          <cell r="E1086" t="str">
            <v>Barcelona</v>
          </cell>
          <cell r="F1086">
            <v>40</v>
          </cell>
          <cell r="G1086">
            <v>879</v>
          </cell>
          <cell r="H1086">
            <v>150</v>
          </cell>
          <cell r="I1086" t="str">
            <v>EUR</v>
          </cell>
          <cell r="J1086">
            <v>0</v>
          </cell>
          <cell r="K1086">
            <v>1029</v>
          </cell>
          <cell r="L1086" t="str">
            <v>26 days</v>
          </cell>
          <cell r="M1086">
            <v>45657</v>
          </cell>
          <cell r="N1086">
            <v>1</v>
          </cell>
          <cell r="O1086" t="str">
            <v>Hapag-Lloyd</v>
          </cell>
          <cell r="P1086" t="str">
            <v>10 CD combined</v>
          </cell>
          <cell r="Q1086" t="str">
            <v>subject to port storage</v>
          </cell>
        </row>
        <row r="1087">
          <cell r="A1087" t="str">
            <v>STS_OOCL</v>
          </cell>
          <cell r="B1087" t="str">
            <v>ApapaBatam40</v>
          </cell>
          <cell r="C1087" t="str">
            <v>NIG</v>
          </cell>
          <cell r="D1087" t="str">
            <v>Apapa</v>
          </cell>
          <cell r="E1087" t="str">
            <v>Batam</v>
          </cell>
          <cell r="F1087">
            <v>40</v>
          </cell>
          <cell r="G1087">
            <v>1265</v>
          </cell>
          <cell r="H1087" t="str">
            <v>not included</v>
          </cell>
          <cell r="I1087" t="str">
            <v>USD</v>
          </cell>
          <cell r="J1087">
            <v>0</v>
          </cell>
          <cell r="K1087">
            <v>1265</v>
          </cell>
          <cell r="L1087" t="str">
            <v>37 days</v>
          </cell>
          <cell r="M1087">
            <v>45657</v>
          </cell>
          <cell r="N1087">
            <v>0</v>
          </cell>
          <cell r="O1087" t="str">
            <v>OOCL</v>
          </cell>
          <cell r="P1087" t="str">
            <v>5 CD</v>
          </cell>
          <cell r="Q1087" t="str">
            <v>21 CD</v>
          </cell>
        </row>
        <row r="1088">
          <cell r="A1088" t="str">
            <v>STS_OOCL</v>
          </cell>
          <cell r="B1088" t="str">
            <v>ApapaBatam20</v>
          </cell>
          <cell r="C1088" t="str">
            <v>NIG</v>
          </cell>
          <cell r="D1088" t="str">
            <v>Apapa</v>
          </cell>
          <cell r="E1088" t="str">
            <v>Batam</v>
          </cell>
          <cell r="F1088">
            <v>20</v>
          </cell>
          <cell r="G1088">
            <v>1165</v>
          </cell>
          <cell r="H1088" t="str">
            <v>not included</v>
          </cell>
          <cell r="I1088" t="str">
            <v>USD</v>
          </cell>
          <cell r="J1088">
            <v>0</v>
          </cell>
          <cell r="K1088">
            <v>1165</v>
          </cell>
          <cell r="L1088" t="str">
            <v>37 days</v>
          </cell>
          <cell r="M1088">
            <v>45657</v>
          </cell>
          <cell r="N1088">
            <v>0</v>
          </cell>
          <cell r="O1088" t="str">
            <v>OOCL</v>
          </cell>
          <cell r="P1088" t="str">
            <v>5 CD</v>
          </cell>
          <cell r="Q1088" t="str">
            <v>21 CD</v>
          </cell>
        </row>
        <row r="1089">
          <cell r="A1089" t="str">
            <v>STS_Hapag-Lloyd</v>
          </cell>
          <cell r="B1089" t="str">
            <v>ApapaBatam20</v>
          </cell>
          <cell r="C1089" t="str">
            <v>NIG</v>
          </cell>
          <cell r="D1089" t="str">
            <v>Apapa</v>
          </cell>
          <cell r="E1089" t="str">
            <v>Batam</v>
          </cell>
          <cell r="F1089">
            <v>20</v>
          </cell>
          <cell r="G1089">
            <v>1156</v>
          </cell>
          <cell r="H1089">
            <v>160</v>
          </cell>
          <cell r="I1089" t="str">
            <v>USD</v>
          </cell>
          <cell r="J1089">
            <v>0</v>
          </cell>
          <cell r="K1089">
            <v>1316</v>
          </cell>
          <cell r="L1089" t="str">
            <v>64 days</v>
          </cell>
          <cell r="M1089">
            <v>45657</v>
          </cell>
          <cell r="N1089">
            <v>1</v>
          </cell>
          <cell r="O1089" t="str">
            <v>Hapag-Lloyd</v>
          </cell>
          <cell r="P1089" t="str">
            <v>14 CD combined</v>
          </cell>
          <cell r="Q1089" t="str">
            <v>subject to port storage</v>
          </cell>
        </row>
        <row r="1090">
          <cell r="A1090" t="str">
            <v>STS_Hapag-Lloyd</v>
          </cell>
          <cell r="B1090" t="str">
            <v>ApapaBatam40</v>
          </cell>
          <cell r="C1090" t="str">
            <v>NIG</v>
          </cell>
          <cell r="D1090" t="str">
            <v>Apapa</v>
          </cell>
          <cell r="E1090" t="str">
            <v>Batam</v>
          </cell>
          <cell r="F1090">
            <v>40</v>
          </cell>
          <cell r="G1090">
            <v>1511</v>
          </cell>
          <cell r="H1090">
            <v>195</v>
          </cell>
          <cell r="I1090" t="str">
            <v>USD</v>
          </cell>
          <cell r="J1090">
            <v>0</v>
          </cell>
          <cell r="K1090">
            <v>1706</v>
          </cell>
          <cell r="L1090" t="str">
            <v>64 days</v>
          </cell>
          <cell r="M1090">
            <v>45657</v>
          </cell>
          <cell r="N1090">
            <v>1</v>
          </cell>
          <cell r="O1090" t="str">
            <v>Hapag-Lloyd</v>
          </cell>
          <cell r="P1090" t="str">
            <v>14 CD combined</v>
          </cell>
          <cell r="Q1090" t="str">
            <v>subject to port storage</v>
          </cell>
        </row>
        <row r="1091">
          <cell r="A1091" t="str">
            <v>STS_Hapag-Lloyd</v>
          </cell>
          <cell r="B1091" t="str">
            <v>ApapaHamburg20</v>
          </cell>
          <cell r="C1091" t="str">
            <v>NIG</v>
          </cell>
          <cell r="D1091" t="str">
            <v>Apapa</v>
          </cell>
          <cell r="E1091" t="str">
            <v>Hamburg</v>
          </cell>
          <cell r="F1091">
            <v>20</v>
          </cell>
          <cell r="G1091">
            <v>732</v>
          </cell>
          <cell r="H1091">
            <v>95</v>
          </cell>
          <cell r="I1091" t="str">
            <v>EUR</v>
          </cell>
          <cell r="J1091">
            <v>0</v>
          </cell>
          <cell r="K1091">
            <v>827</v>
          </cell>
          <cell r="L1091" t="str">
            <v>24 days</v>
          </cell>
          <cell r="M1091">
            <v>45657</v>
          </cell>
          <cell r="N1091">
            <v>1</v>
          </cell>
          <cell r="O1091" t="str">
            <v>Hapag-Lloyd</v>
          </cell>
          <cell r="P1091" t="str">
            <v>4 CD</v>
          </cell>
          <cell r="Q1091" t="str">
            <v>10 CD</v>
          </cell>
        </row>
        <row r="1092">
          <cell r="A1092" t="str">
            <v>STS_Hapag-Lloyd</v>
          </cell>
          <cell r="B1092" t="str">
            <v>ApapaHamburg40</v>
          </cell>
          <cell r="C1092" t="str">
            <v>NIG</v>
          </cell>
          <cell r="D1092" t="str">
            <v>Apapa</v>
          </cell>
          <cell r="E1092" t="str">
            <v>Hamburg</v>
          </cell>
          <cell r="F1092">
            <v>40</v>
          </cell>
          <cell r="G1092">
            <v>929</v>
          </cell>
          <cell r="H1092">
            <v>150</v>
          </cell>
          <cell r="I1092" t="str">
            <v>EUR</v>
          </cell>
          <cell r="J1092">
            <v>0</v>
          </cell>
          <cell r="K1092">
            <v>1079</v>
          </cell>
          <cell r="L1092" t="str">
            <v>24 days</v>
          </cell>
          <cell r="M1092">
            <v>45657</v>
          </cell>
          <cell r="N1092">
            <v>1</v>
          </cell>
          <cell r="O1092" t="str">
            <v>Hapag-Lloyd</v>
          </cell>
          <cell r="P1092" t="str">
            <v>4 CD</v>
          </cell>
          <cell r="Q1092" t="str">
            <v>10 CD</v>
          </cell>
        </row>
        <row r="1093">
          <cell r="A1093" t="str">
            <v>STS_OOCL</v>
          </cell>
          <cell r="B1093" t="str">
            <v>ApapaJakarta40</v>
          </cell>
          <cell r="C1093" t="str">
            <v>NIG</v>
          </cell>
          <cell r="D1093" t="str">
            <v>Apapa</v>
          </cell>
          <cell r="E1093" t="str">
            <v>Jakarta</v>
          </cell>
          <cell r="F1093">
            <v>40</v>
          </cell>
          <cell r="G1093">
            <v>815</v>
          </cell>
          <cell r="H1093" t="str">
            <v>not included</v>
          </cell>
          <cell r="I1093" t="str">
            <v>USD</v>
          </cell>
          <cell r="J1093">
            <v>0</v>
          </cell>
          <cell r="K1093">
            <v>815</v>
          </cell>
          <cell r="L1093" t="str">
            <v>40 days</v>
          </cell>
          <cell r="M1093">
            <v>45657</v>
          </cell>
          <cell r="N1093">
            <v>0</v>
          </cell>
          <cell r="O1093" t="str">
            <v>OOCL</v>
          </cell>
          <cell r="P1093" t="str">
            <v>5 CD</v>
          </cell>
          <cell r="Q1093" t="str">
            <v>21 CD</v>
          </cell>
        </row>
        <row r="1094">
          <cell r="A1094" t="str">
            <v>STS_OOCL</v>
          </cell>
          <cell r="B1094" t="str">
            <v>ApapaJakarta20</v>
          </cell>
          <cell r="C1094" t="str">
            <v>NIG</v>
          </cell>
          <cell r="D1094" t="str">
            <v>Apapa</v>
          </cell>
          <cell r="E1094" t="str">
            <v>Jakarta</v>
          </cell>
          <cell r="F1094">
            <v>20</v>
          </cell>
          <cell r="G1094">
            <v>715</v>
          </cell>
          <cell r="H1094" t="str">
            <v>not included</v>
          </cell>
          <cell r="I1094" t="str">
            <v>USD</v>
          </cell>
          <cell r="J1094">
            <v>0</v>
          </cell>
          <cell r="K1094">
            <v>715</v>
          </cell>
          <cell r="L1094" t="str">
            <v>40 days</v>
          </cell>
          <cell r="M1094">
            <v>45657</v>
          </cell>
          <cell r="N1094">
            <v>0</v>
          </cell>
          <cell r="O1094" t="str">
            <v>OOCL</v>
          </cell>
          <cell r="P1094" t="str">
            <v>5 CD</v>
          </cell>
          <cell r="Q1094" t="str">
            <v>21 CD</v>
          </cell>
        </row>
        <row r="1095">
          <cell r="A1095" t="str">
            <v>STS_Hapag-Lloyd</v>
          </cell>
          <cell r="B1095" t="str">
            <v>ApapaJakarta20</v>
          </cell>
          <cell r="C1095" t="str">
            <v>NIG</v>
          </cell>
          <cell r="D1095" t="str">
            <v>Apapa</v>
          </cell>
          <cell r="E1095" t="str">
            <v>Jakarta</v>
          </cell>
          <cell r="F1095">
            <v>20</v>
          </cell>
          <cell r="G1095">
            <v>997</v>
          </cell>
          <cell r="H1095">
            <v>160</v>
          </cell>
          <cell r="I1095" t="str">
            <v>USD</v>
          </cell>
          <cell r="J1095">
            <v>0</v>
          </cell>
          <cell r="K1095">
            <v>1157</v>
          </cell>
          <cell r="L1095" t="str">
            <v>67 days</v>
          </cell>
          <cell r="M1095">
            <v>45657</v>
          </cell>
          <cell r="N1095">
            <v>1</v>
          </cell>
          <cell r="O1095" t="str">
            <v>Hapag-Lloyd</v>
          </cell>
          <cell r="P1095" t="str">
            <v>14 CD combined</v>
          </cell>
          <cell r="Q1095" t="str">
            <v>subject to port storage</v>
          </cell>
        </row>
        <row r="1096">
          <cell r="A1096" t="str">
            <v>STS_Hapag-Lloyd</v>
          </cell>
          <cell r="B1096" t="str">
            <v>ApapaJakarta40</v>
          </cell>
          <cell r="C1096" t="str">
            <v>NIG</v>
          </cell>
          <cell r="D1096" t="str">
            <v>Apapa</v>
          </cell>
          <cell r="E1096" t="str">
            <v>Jakarta</v>
          </cell>
          <cell r="F1096">
            <v>40</v>
          </cell>
          <cell r="G1096">
            <v>1355</v>
          </cell>
          <cell r="H1096">
            <v>195</v>
          </cell>
          <cell r="I1096" t="str">
            <v>USD</v>
          </cell>
          <cell r="J1096">
            <v>0</v>
          </cell>
          <cell r="K1096">
            <v>1550</v>
          </cell>
          <cell r="L1096" t="str">
            <v>67 days</v>
          </cell>
          <cell r="M1096">
            <v>45657</v>
          </cell>
          <cell r="N1096">
            <v>1</v>
          </cell>
          <cell r="O1096" t="str">
            <v>Hapag-Lloyd</v>
          </cell>
          <cell r="P1096" t="str">
            <v>14 CD combined</v>
          </cell>
          <cell r="Q1096" t="str">
            <v>subject to port storage</v>
          </cell>
        </row>
        <row r="1097">
          <cell r="A1097" t="str">
            <v>STS_PIL</v>
          </cell>
          <cell r="B1097" t="str">
            <v>ApapaJakarta40</v>
          </cell>
          <cell r="C1097" t="str">
            <v>NIG</v>
          </cell>
          <cell r="D1097" t="str">
            <v>Apapa</v>
          </cell>
          <cell r="E1097" t="str">
            <v>Jakarta</v>
          </cell>
          <cell r="F1097">
            <v>40</v>
          </cell>
          <cell r="G1097">
            <v>1115</v>
          </cell>
          <cell r="H1097" t="str">
            <v>not included</v>
          </cell>
          <cell r="I1097" t="str">
            <v>USD</v>
          </cell>
          <cell r="J1097">
            <v>0</v>
          </cell>
          <cell r="K1097">
            <v>1115</v>
          </cell>
          <cell r="L1097" t="str">
            <v>40 days</v>
          </cell>
          <cell r="M1097">
            <v>45657</v>
          </cell>
          <cell r="N1097">
            <v>0</v>
          </cell>
          <cell r="O1097" t="str">
            <v>PIL</v>
          </cell>
          <cell r="P1097" t="str">
            <v>14 CD Combined</v>
          </cell>
          <cell r="Q1097"/>
        </row>
        <row r="1098">
          <cell r="A1098" t="str">
            <v>STS_OOCL</v>
          </cell>
          <cell r="B1098" t="str">
            <v>ApapaPasir Gudang40</v>
          </cell>
          <cell r="C1098" t="str">
            <v>NIG</v>
          </cell>
          <cell r="D1098" t="str">
            <v>Apapa</v>
          </cell>
          <cell r="E1098" t="str">
            <v>Pasir Gudang</v>
          </cell>
          <cell r="F1098">
            <v>40</v>
          </cell>
          <cell r="G1098">
            <v>715</v>
          </cell>
          <cell r="H1098" t="str">
            <v>not included</v>
          </cell>
          <cell r="I1098" t="str">
            <v>USD</v>
          </cell>
          <cell r="J1098">
            <v>0</v>
          </cell>
          <cell r="K1098">
            <v>715</v>
          </cell>
          <cell r="L1098" t="str">
            <v>37 days</v>
          </cell>
          <cell r="M1098">
            <v>45657</v>
          </cell>
          <cell r="N1098">
            <v>0</v>
          </cell>
          <cell r="O1098" t="str">
            <v>OOCL</v>
          </cell>
          <cell r="P1098" t="str">
            <v>5 CD</v>
          </cell>
          <cell r="Q1098" t="str">
            <v>21 CD</v>
          </cell>
        </row>
        <row r="1099">
          <cell r="A1099" t="str">
            <v>STS_OOCL</v>
          </cell>
          <cell r="B1099" t="str">
            <v>ApapaPasir Gudang20</v>
          </cell>
          <cell r="C1099" t="str">
            <v>NIG</v>
          </cell>
          <cell r="D1099" t="str">
            <v>Apapa</v>
          </cell>
          <cell r="E1099" t="str">
            <v>Pasir Gudang</v>
          </cell>
          <cell r="F1099">
            <v>20</v>
          </cell>
          <cell r="G1099">
            <v>615</v>
          </cell>
          <cell r="H1099" t="str">
            <v>not included</v>
          </cell>
          <cell r="I1099" t="str">
            <v>USD</v>
          </cell>
          <cell r="J1099">
            <v>0</v>
          </cell>
          <cell r="K1099">
            <v>615</v>
          </cell>
          <cell r="L1099" t="str">
            <v>37 days</v>
          </cell>
          <cell r="M1099">
            <v>45657</v>
          </cell>
          <cell r="N1099">
            <v>0</v>
          </cell>
          <cell r="O1099" t="str">
            <v>OOCL</v>
          </cell>
          <cell r="P1099" t="str">
            <v>5 CD</v>
          </cell>
          <cell r="Q1099" t="str">
            <v>21 CD</v>
          </cell>
        </row>
        <row r="1100">
          <cell r="A1100" t="str">
            <v>STS_Hapag-Lloyd</v>
          </cell>
          <cell r="B1100" t="str">
            <v>ApapaPasir Gudang20</v>
          </cell>
          <cell r="C1100" t="str">
            <v>NIG</v>
          </cell>
          <cell r="D1100" t="str">
            <v>Apapa</v>
          </cell>
          <cell r="E1100" t="str">
            <v>Pasir Gudang</v>
          </cell>
          <cell r="F1100">
            <v>20</v>
          </cell>
          <cell r="G1100">
            <v>955</v>
          </cell>
          <cell r="H1100">
            <v>160</v>
          </cell>
          <cell r="I1100" t="str">
            <v>USD</v>
          </cell>
          <cell r="J1100">
            <v>0</v>
          </cell>
          <cell r="K1100">
            <v>1115</v>
          </cell>
          <cell r="L1100" t="str">
            <v>64 days</v>
          </cell>
          <cell r="M1100">
            <v>45657</v>
          </cell>
          <cell r="N1100">
            <v>1</v>
          </cell>
          <cell r="O1100" t="str">
            <v>Hapag-Lloyd</v>
          </cell>
          <cell r="P1100" t="str">
            <v>14 CD combined</v>
          </cell>
          <cell r="Q1100" t="str">
            <v>subject to port storage</v>
          </cell>
        </row>
        <row r="1101">
          <cell r="A1101" t="str">
            <v>STS_Hapag-Lloyd</v>
          </cell>
          <cell r="B1101" t="str">
            <v>ApapaPasir Gudang40</v>
          </cell>
          <cell r="C1101" t="str">
            <v>NIG</v>
          </cell>
          <cell r="D1101" t="str">
            <v>Apapa</v>
          </cell>
          <cell r="E1101" t="str">
            <v>Pasir Gudang</v>
          </cell>
          <cell r="F1101">
            <v>40</v>
          </cell>
          <cell r="G1101">
            <v>1348</v>
          </cell>
          <cell r="H1101">
            <v>195</v>
          </cell>
          <cell r="I1101" t="str">
            <v>USD</v>
          </cell>
          <cell r="J1101">
            <v>0</v>
          </cell>
          <cell r="K1101">
            <v>1543</v>
          </cell>
          <cell r="L1101" t="str">
            <v>64 days</v>
          </cell>
          <cell r="M1101">
            <v>45657</v>
          </cell>
          <cell r="N1101">
            <v>1</v>
          </cell>
          <cell r="O1101" t="str">
            <v>Hapag-Lloyd</v>
          </cell>
          <cell r="P1101" t="str">
            <v>14 CD combined</v>
          </cell>
          <cell r="Q1101" t="str">
            <v>subject to port storage</v>
          </cell>
        </row>
        <row r="1102">
          <cell r="A1102" t="str">
            <v>STS_PIL</v>
          </cell>
          <cell r="B1102" t="str">
            <v>ApapaPasir Gudang40</v>
          </cell>
          <cell r="C1102" t="str">
            <v>NIG</v>
          </cell>
          <cell r="D1102" t="str">
            <v>Apapa</v>
          </cell>
          <cell r="E1102" t="str">
            <v>Pasir Gudang</v>
          </cell>
          <cell r="F1102">
            <v>40</v>
          </cell>
          <cell r="G1102">
            <v>1115</v>
          </cell>
          <cell r="H1102" t="str">
            <v>not included</v>
          </cell>
          <cell r="I1102" t="str">
            <v>USD</v>
          </cell>
          <cell r="J1102">
            <v>0</v>
          </cell>
          <cell r="K1102">
            <v>1115</v>
          </cell>
          <cell r="L1102" t="str">
            <v>38 days</v>
          </cell>
          <cell r="M1102">
            <v>45657</v>
          </cell>
          <cell r="N1102">
            <v>0</v>
          </cell>
          <cell r="O1102" t="str">
            <v>PIL</v>
          </cell>
          <cell r="P1102" t="str">
            <v>14 CD Combined</v>
          </cell>
          <cell r="Q1102"/>
        </row>
        <row r="1103">
          <cell r="A1103" t="str">
            <v>STS_Hapag-Lloyd</v>
          </cell>
          <cell r="B1103" t="str">
            <v>ApapaPhiladelphia,40</v>
          </cell>
          <cell r="C1103" t="str">
            <v>NIG</v>
          </cell>
          <cell r="D1103" t="str">
            <v>Apapa</v>
          </cell>
          <cell r="E1103" t="str">
            <v>Philadelphia,</v>
          </cell>
          <cell r="F1103">
            <v>40</v>
          </cell>
          <cell r="G1103">
            <v>2883</v>
          </cell>
          <cell r="H1103">
            <v>195</v>
          </cell>
          <cell r="I1103" t="str">
            <v>USD</v>
          </cell>
          <cell r="J1103">
            <v>0</v>
          </cell>
          <cell r="K1103">
            <v>3078</v>
          </cell>
          <cell r="L1103" t="str">
            <v>52 days</v>
          </cell>
          <cell r="M1103">
            <v>45657</v>
          </cell>
          <cell r="N1103">
            <v>1</v>
          </cell>
          <cell r="O1103" t="str">
            <v>Hapag-Lloyd</v>
          </cell>
          <cell r="P1103" t="str">
            <v>8 CD</v>
          </cell>
          <cell r="Q1103" t="str">
            <v>10 CD</v>
          </cell>
        </row>
        <row r="1104">
          <cell r="A1104" t="str">
            <v>STS_Hapag-Lloyd</v>
          </cell>
          <cell r="B1104" t="str">
            <v>ApapaPhiladelphia,20</v>
          </cell>
          <cell r="C1104" t="str">
            <v>NIG</v>
          </cell>
          <cell r="D1104" t="str">
            <v>Apapa</v>
          </cell>
          <cell r="E1104" t="str">
            <v>Philadelphia,</v>
          </cell>
          <cell r="F1104">
            <v>20</v>
          </cell>
          <cell r="G1104">
            <v>2274</v>
          </cell>
          <cell r="H1104">
            <v>160</v>
          </cell>
          <cell r="I1104" t="str">
            <v>USD</v>
          </cell>
          <cell r="J1104">
            <v>0</v>
          </cell>
          <cell r="K1104">
            <v>2434</v>
          </cell>
          <cell r="L1104" t="str">
            <v>52 days</v>
          </cell>
          <cell r="M1104">
            <v>45657</v>
          </cell>
          <cell r="N1104">
            <v>1</v>
          </cell>
          <cell r="O1104" t="str">
            <v>Hapag-Lloyd</v>
          </cell>
          <cell r="P1104" t="str">
            <v>8 CD</v>
          </cell>
          <cell r="Q1104" t="str">
            <v>10 CD</v>
          </cell>
        </row>
        <row r="1105">
          <cell r="A1105" t="str">
            <v>STS_OOCL</v>
          </cell>
          <cell r="B1105" t="str">
            <v>ApapaSingapore40</v>
          </cell>
          <cell r="C1105" t="str">
            <v>NIG</v>
          </cell>
          <cell r="D1105" t="str">
            <v>Apapa</v>
          </cell>
          <cell r="E1105" t="str">
            <v>Singapore</v>
          </cell>
          <cell r="F1105">
            <v>40</v>
          </cell>
          <cell r="G1105">
            <v>665</v>
          </cell>
          <cell r="H1105" t="str">
            <v>not included</v>
          </cell>
          <cell r="I1105" t="str">
            <v>USD</v>
          </cell>
          <cell r="J1105">
            <v>0</v>
          </cell>
          <cell r="K1105">
            <v>665</v>
          </cell>
          <cell r="L1105" t="str">
            <v>31 days</v>
          </cell>
          <cell r="M1105">
            <v>45657</v>
          </cell>
          <cell r="N1105">
            <v>0</v>
          </cell>
          <cell r="O1105" t="str">
            <v>OOCL</v>
          </cell>
          <cell r="P1105" t="str">
            <v>3 CD</v>
          </cell>
          <cell r="Q1105" t="str">
            <v>21 CD</v>
          </cell>
        </row>
        <row r="1106">
          <cell r="A1106" t="str">
            <v>STS_OOCL</v>
          </cell>
          <cell r="B1106" t="str">
            <v>ApapaSingapore20</v>
          </cell>
          <cell r="C1106" t="str">
            <v>NIG</v>
          </cell>
          <cell r="D1106" t="str">
            <v>Apapa</v>
          </cell>
          <cell r="E1106" t="str">
            <v>Singapore</v>
          </cell>
          <cell r="F1106">
            <v>20</v>
          </cell>
          <cell r="G1106">
            <v>565</v>
          </cell>
          <cell r="H1106" t="str">
            <v>not included</v>
          </cell>
          <cell r="I1106" t="str">
            <v>USD</v>
          </cell>
          <cell r="J1106">
            <v>0</v>
          </cell>
          <cell r="K1106">
            <v>565</v>
          </cell>
          <cell r="L1106" t="str">
            <v>31 days</v>
          </cell>
          <cell r="M1106">
            <v>45657</v>
          </cell>
          <cell r="N1106">
            <v>0</v>
          </cell>
          <cell r="O1106" t="str">
            <v>OOCL</v>
          </cell>
          <cell r="P1106" t="str">
            <v>3 CD</v>
          </cell>
          <cell r="Q1106" t="str">
            <v>21 CD</v>
          </cell>
        </row>
        <row r="1107">
          <cell r="A1107" t="str">
            <v>STS_Hapag-Lloyd</v>
          </cell>
          <cell r="B1107" t="str">
            <v>ApapaSurabaya20</v>
          </cell>
          <cell r="C1107" t="str">
            <v>NIG</v>
          </cell>
          <cell r="D1107" t="str">
            <v>Apapa</v>
          </cell>
          <cell r="E1107" t="str">
            <v>Surabaya</v>
          </cell>
          <cell r="F1107">
            <v>20</v>
          </cell>
          <cell r="G1107">
            <v>974</v>
          </cell>
          <cell r="H1107">
            <v>160</v>
          </cell>
          <cell r="I1107" t="str">
            <v>USD</v>
          </cell>
          <cell r="J1107">
            <v>0</v>
          </cell>
          <cell r="K1107">
            <v>1134</v>
          </cell>
          <cell r="L1107" t="str">
            <v>65 days</v>
          </cell>
          <cell r="M1107">
            <v>45657</v>
          </cell>
          <cell r="N1107">
            <v>1</v>
          </cell>
          <cell r="O1107" t="str">
            <v>Hapag-Lloyd</v>
          </cell>
          <cell r="P1107" t="str">
            <v>14 CD combined</v>
          </cell>
          <cell r="Q1107" t="str">
            <v>subject to port storage</v>
          </cell>
        </row>
        <row r="1108">
          <cell r="A1108" t="str">
            <v>STS_Hapag-Lloyd</v>
          </cell>
          <cell r="B1108" t="str">
            <v>ApapaSurabaya40</v>
          </cell>
          <cell r="C1108" t="str">
            <v>NIG</v>
          </cell>
          <cell r="D1108" t="str">
            <v>Apapa</v>
          </cell>
          <cell r="E1108" t="str">
            <v>Surabaya</v>
          </cell>
          <cell r="F1108">
            <v>40</v>
          </cell>
          <cell r="G1108">
            <v>1317</v>
          </cell>
          <cell r="H1108">
            <v>195</v>
          </cell>
          <cell r="I1108" t="str">
            <v>USD</v>
          </cell>
          <cell r="J1108">
            <v>0</v>
          </cell>
          <cell r="K1108">
            <v>1512</v>
          </cell>
          <cell r="L1108" t="str">
            <v>65 days</v>
          </cell>
          <cell r="M1108">
            <v>45657</v>
          </cell>
          <cell r="N1108">
            <v>1</v>
          </cell>
          <cell r="O1108" t="str">
            <v>Hapag-Lloyd</v>
          </cell>
          <cell r="P1108" t="str">
            <v>14 CD combined</v>
          </cell>
          <cell r="Q1108" t="str">
            <v>subject to port storage</v>
          </cell>
        </row>
        <row r="1109">
          <cell r="A1109" t="str">
            <v>STS_OOCL</v>
          </cell>
          <cell r="B1109" t="str">
            <v>ApapaSurabaya40</v>
          </cell>
          <cell r="C1109" t="str">
            <v>NIG</v>
          </cell>
          <cell r="D1109" t="str">
            <v>Apapa</v>
          </cell>
          <cell r="E1109" t="str">
            <v>Surabaya</v>
          </cell>
          <cell r="F1109">
            <v>40</v>
          </cell>
          <cell r="G1109">
            <v>815</v>
          </cell>
          <cell r="H1109" t="str">
            <v>not included</v>
          </cell>
          <cell r="I1109" t="str">
            <v>USD</v>
          </cell>
          <cell r="J1109">
            <v>0</v>
          </cell>
          <cell r="K1109">
            <v>815</v>
          </cell>
          <cell r="L1109" t="str">
            <v>29 days</v>
          </cell>
          <cell r="M1109">
            <v>45657</v>
          </cell>
          <cell r="N1109">
            <v>0</v>
          </cell>
          <cell r="O1109" t="str">
            <v>OOCL</v>
          </cell>
          <cell r="P1109" t="str">
            <v>5 CD</v>
          </cell>
          <cell r="Q1109" t="str">
            <v>21 CD</v>
          </cell>
        </row>
        <row r="1110">
          <cell r="A1110" t="str">
            <v>STS_OOCL</v>
          </cell>
          <cell r="B1110" t="str">
            <v>ApapaSurabaya20</v>
          </cell>
          <cell r="C1110" t="str">
            <v>NIG</v>
          </cell>
          <cell r="D1110" t="str">
            <v>Apapa</v>
          </cell>
          <cell r="E1110" t="str">
            <v>Surabaya</v>
          </cell>
          <cell r="F1110">
            <v>20</v>
          </cell>
          <cell r="G1110">
            <v>715</v>
          </cell>
          <cell r="H1110" t="str">
            <v>not included</v>
          </cell>
          <cell r="I1110" t="str">
            <v>USD</v>
          </cell>
          <cell r="J1110">
            <v>0</v>
          </cell>
          <cell r="K1110">
            <v>715</v>
          </cell>
          <cell r="L1110" t="str">
            <v>29 days</v>
          </cell>
          <cell r="M1110">
            <v>45657</v>
          </cell>
          <cell r="N1110">
            <v>0</v>
          </cell>
          <cell r="O1110" t="str">
            <v>OOCL</v>
          </cell>
          <cell r="P1110" t="str">
            <v>5 CD</v>
          </cell>
          <cell r="Q1110" t="str">
            <v>21 CD</v>
          </cell>
        </row>
        <row r="1111">
          <cell r="A1111" t="str">
            <v>STS_PIL</v>
          </cell>
          <cell r="B1111" t="str">
            <v>ApapaSurabaya40</v>
          </cell>
          <cell r="C1111" t="str">
            <v>NIG</v>
          </cell>
          <cell r="D1111" t="str">
            <v>Apapa</v>
          </cell>
          <cell r="E1111" t="str">
            <v>Surabaya</v>
          </cell>
          <cell r="F1111">
            <v>40</v>
          </cell>
          <cell r="G1111">
            <v>1115</v>
          </cell>
          <cell r="H1111" t="str">
            <v>not included</v>
          </cell>
          <cell r="I1111" t="str">
            <v>USD</v>
          </cell>
          <cell r="J1111">
            <v>0</v>
          </cell>
          <cell r="K1111">
            <v>1115</v>
          </cell>
          <cell r="L1111" t="str">
            <v>39 days</v>
          </cell>
          <cell r="M1111">
            <v>45657</v>
          </cell>
          <cell r="N1111">
            <v>0</v>
          </cell>
          <cell r="O1111" t="str">
            <v>PIL</v>
          </cell>
          <cell r="P1111" t="str">
            <v>14 CD Combined</v>
          </cell>
          <cell r="Q1111"/>
        </row>
        <row r="1112">
          <cell r="A1112" t="str">
            <v>STS_Hapag-Lloyd</v>
          </cell>
          <cell r="B1112" t="str">
            <v>ApapaTallinn20</v>
          </cell>
          <cell r="C1112" t="str">
            <v>NIG</v>
          </cell>
          <cell r="D1112" t="str">
            <v>Apapa</v>
          </cell>
          <cell r="E1112" t="str">
            <v>Tallinn</v>
          </cell>
          <cell r="F1112">
            <v>20</v>
          </cell>
          <cell r="G1112">
            <v>897</v>
          </cell>
          <cell r="H1112">
            <v>95</v>
          </cell>
          <cell r="I1112" t="str">
            <v>EUR</v>
          </cell>
          <cell r="J1112">
            <v>0</v>
          </cell>
          <cell r="K1112">
            <v>992</v>
          </cell>
          <cell r="L1112" t="str">
            <v>41 days</v>
          </cell>
          <cell r="M1112">
            <v>45657</v>
          </cell>
          <cell r="N1112">
            <v>1</v>
          </cell>
          <cell r="O1112" t="str">
            <v>Hapag-Lloyd</v>
          </cell>
          <cell r="P1112" t="str">
            <v>10 CD</v>
          </cell>
          <cell r="Q1112" t="str">
            <v>21 CD</v>
          </cell>
        </row>
        <row r="1113">
          <cell r="A1113" t="str">
            <v>STS_OOCL</v>
          </cell>
          <cell r="B1113" t="str">
            <v>ApapaTallinn20</v>
          </cell>
          <cell r="C1113" t="str">
            <v>NIG</v>
          </cell>
          <cell r="D1113" t="str">
            <v>Apapa</v>
          </cell>
          <cell r="E1113" t="str">
            <v>Tallinn</v>
          </cell>
          <cell r="F1113">
            <v>20</v>
          </cell>
          <cell r="G1113">
            <v>1081</v>
          </cell>
          <cell r="H1113" t="str">
            <v>not included</v>
          </cell>
          <cell r="I1113" t="str">
            <v>EUR</v>
          </cell>
          <cell r="J1113">
            <v>0</v>
          </cell>
          <cell r="K1113">
            <v>1081</v>
          </cell>
          <cell r="L1113" t="str">
            <v>60 days</v>
          </cell>
          <cell r="M1113">
            <v>45657</v>
          </cell>
          <cell r="N1113">
            <v>0</v>
          </cell>
          <cell r="O1113" t="str">
            <v>OOCL</v>
          </cell>
          <cell r="P1113" t="str">
            <v>14 CD combined</v>
          </cell>
          <cell r="Q1113" t="str">
            <v>storage free time 10 CD</v>
          </cell>
        </row>
        <row r="1114">
          <cell r="A1114" t="str">
            <v>STS_Hapag-Lloyd</v>
          </cell>
          <cell r="B1114" t="str">
            <v>ApapaTallinn40</v>
          </cell>
          <cell r="C1114" t="str">
            <v>NIG</v>
          </cell>
          <cell r="D1114" t="str">
            <v>Apapa</v>
          </cell>
          <cell r="E1114" t="str">
            <v>Tallinn</v>
          </cell>
          <cell r="F1114">
            <v>40</v>
          </cell>
          <cell r="G1114">
            <v>979</v>
          </cell>
          <cell r="H1114">
            <v>150</v>
          </cell>
          <cell r="I1114" t="str">
            <v>EUR</v>
          </cell>
          <cell r="J1114">
            <v>0</v>
          </cell>
          <cell r="K1114">
            <v>1129</v>
          </cell>
          <cell r="L1114" t="str">
            <v>41 days</v>
          </cell>
          <cell r="M1114">
            <v>45657</v>
          </cell>
          <cell r="N1114">
            <v>1</v>
          </cell>
          <cell r="O1114" t="str">
            <v>Hapag-Lloyd</v>
          </cell>
          <cell r="P1114" t="str">
            <v>10 CD</v>
          </cell>
          <cell r="Q1114" t="str">
            <v>21 CD</v>
          </cell>
        </row>
        <row r="1115">
          <cell r="A1115" t="str">
            <v>STS_OOCL</v>
          </cell>
          <cell r="B1115" t="str">
            <v>ApapaTallinn40</v>
          </cell>
          <cell r="C1115" t="str">
            <v>NIG</v>
          </cell>
          <cell r="D1115" t="str">
            <v>Apapa</v>
          </cell>
          <cell r="E1115" t="str">
            <v>Tallinn</v>
          </cell>
          <cell r="F1115">
            <v>40</v>
          </cell>
          <cell r="G1115">
            <v>1482</v>
          </cell>
          <cell r="H1115" t="str">
            <v>not included</v>
          </cell>
          <cell r="I1115" t="str">
            <v>EUR</v>
          </cell>
          <cell r="J1115">
            <v>0</v>
          </cell>
          <cell r="K1115">
            <v>1482</v>
          </cell>
          <cell r="L1115" t="str">
            <v>60 days</v>
          </cell>
          <cell r="M1115">
            <v>45657</v>
          </cell>
          <cell r="N1115">
            <v>0</v>
          </cell>
          <cell r="O1115" t="str">
            <v>OOCL</v>
          </cell>
          <cell r="P1115" t="str">
            <v>14 CD combined</v>
          </cell>
          <cell r="Q1115" t="str">
            <v>storage free time 10 CD</v>
          </cell>
        </row>
        <row r="1116">
          <cell r="A1116" t="str">
            <v>STS_OOCL</v>
          </cell>
          <cell r="B1116" t="str">
            <v>ApapaValencia20</v>
          </cell>
          <cell r="C1116" t="str">
            <v>NIG</v>
          </cell>
          <cell r="D1116" t="str">
            <v>Apapa</v>
          </cell>
          <cell r="E1116" t="str">
            <v>Valencia</v>
          </cell>
          <cell r="F1116">
            <v>20</v>
          </cell>
          <cell r="G1116">
            <v>825</v>
          </cell>
          <cell r="H1116" t="str">
            <v>not included</v>
          </cell>
          <cell r="I1116" t="str">
            <v>EUR</v>
          </cell>
          <cell r="J1116">
            <v>0</v>
          </cell>
          <cell r="K1116">
            <v>825</v>
          </cell>
          <cell r="L1116" t="str">
            <v>22 days</v>
          </cell>
          <cell r="M1116">
            <v>45657</v>
          </cell>
          <cell r="N1116">
            <v>0</v>
          </cell>
          <cell r="O1116" t="str">
            <v>OOCL</v>
          </cell>
          <cell r="P1116" t="str">
            <v>14 CD combined</v>
          </cell>
          <cell r="Q1116" t="str">
            <v>storage free time 10 CD</v>
          </cell>
        </row>
        <row r="1117">
          <cell r="A1117" t="str">
            <v>STS_Hapag-Lloyd</v>
          </cell>
          <cell r="B1117" t="str">
            <v>ApapaValencia20</v>
          </cell>
          <cell r="C1117" t="str">
            <v>NIG</v>
          </cell>
          <cell r="D1117" t="str">
            <v>Apapa</v>
          </cell>
          <cell r="E1117" t="str">
            <v>Valencia</v>
          </cell>
          <cell r="F1117">
            <v>20</v>
          </cell>
          <cell r="G1117">
            <v>697</v>
          </cell>
          <cell r="H1117">
            <v>160</v>
          </cell>
          <cell r="I1117" t="str">
            <v>EUR</v>
          </cell>
          <cell r="J1117">
            <v>0</v>
          </cell>
          <cell r="K1117">
            <v>857</v>
          </cell>
          <cell r="L1117" t="str">
            <v>21 days</v>
          </cell>
          <cell r="M1117">
            <v>45657</v>
          </cell>
          <cell r="N1117">
            <v>1</v>
          </cell>
          <cell r="O1117" t="str">
            <v>Hapag-Lloyd</v>
          </cell>
          <cell r="P1117" t="str">
            <v>10 CD combined</v>
          </cell>
          <cell r="Q1117" t="str">
            <v>subject to port storage</v>
          </cell>
        </row>
        <row r="1118">
          <cell r="A1118" t="str">
            <v>STS_Hapag-Lloyd</v>
          </cell>
          <cell r="B1118" t="str">
            <v>ApapaValencia40</v>
          </cell>
          <cell r="C1118" t="str">
            <v>NIG</v>
          </cell>
          <cell r="D1118" t="str">
            <v>Apapa</v>
          </cell>
          <cell r="E1118" t="str">
            <v>Valencia</v>
          </cell>
          <cell r="F1118">
            <v>40</v>
          </cell>
          <cell r="G1118">
            <v>1499</v>
          </cell>
          <cell r="H1118">
            <v>195</v>
          </cell>
          <cell r="I1118" t="str">
            <v>EUR</v>
          </cell>
          <cell r="J1118">
            <v>0</v>
          </cell>
          <cell r="K1118">
            <v>1694</v>
          </cell>
          <cell r="L1118" t="str">
            <v>21 days</v>
          </cell>
          <cell r="M1118">
            <v>45657</v>
          </cell>
          <cell r="N1118">
            <v>1</v>
          </cell>
          <cell r="O1118" t="str">
            <v>Hapag-Lloyd</v>
          </cell>
          <cell r="P1118" t="str">
            <v>10 CD combined</v>
          </cell>
          <cell r="Q1118" t="str">
            <v>subject to port storage</v>
          </cell>
        </row>
        <row r="1119">
          <cell r="A1119" t="str">
            <v>STS_OOCL</v>
          </cell>
          <cell r="B1119" t="str">
            <v>ApapaValencia40</v>
          </cell>
          <cell r="C1119" t="str">
            <v>NIG</v>
          </cell>
          <cell r="D1119" t="str">
            <v>Apapa</v>
          </cell>
          <cell r="E1119" t="str">
            <v>Valencia</v>
          </cell>
          <cell r="F1119">
            <v>40</v>
          </cell>
          <cell r="G1119">
            <v>1150</v>
          </cell>
          <cell r="H1119" t="str">
            <v>not included</v>
          </cell>
          <cell r="I1119" t="str">
            <v>EUR</v>
          </cell>
          <cell r="J1119">
            <v>0</v>
          </cell>
          <cell r="K1119">
            <v>1150</v>
          </cell>
          <cell r="L1119" t="str">
            <v>22 days</v>
          </cell>
          <cell r="M1119">
            <v>45657</v>
          </cell>
          <cell r="N1119">
            <v>0</v>
          </cell>
          <cell r="O1119" t="str">
            <v>OOCL</v>
          </cell>
          <cell r="P1119" t="str">
            <v>14 CD combined</v>
          </cell>
          <cell r="Q1119" t="str">
            <v>storage free time 4 CD</v>
          </cell>
        </row>
        <row r="1120">
          <cell r="A1120" t="str">
            <v>STS_ONE</v>
          </cell>
          <cell r="B1120" t="str">
            <v>ApapaAmsterdam20</v>
          </cell>
          <cell r="C1120" t="str">
            <v>NIG</v>
          </cell>
          <cell r="D1120" t="str">
            <v>Apapa</v>
          </cell>
          <cell r="E1120" t="str">
            <v>Amsterdam</v>
          </cell>
          <cell r="F1120">
            <v>20</v>
          </cell>
          <cell r="G1120">
            <v>1008</v>
          </cell>
          <cell r="H1120" t="str">
            <v>not included</v>
          </cell>
          <cell r="I1120" t="str">
            <v>EUR</v>
          </cell>
          <cell r="J1120">
            <v>0</v>
          </cell>
          <cell r="K1120">
            <v>1008</v>
          </cell>
          <cell r="L1120" t="str">
            <v>33 days</v>
          </cell>
          <cell r="M1120">
            <v>45657</v>
          </cell>
          <cell r="N1120">
            <v>0</v>
          </cell>
          <cell r="O1120" t="str">
            <v>ONE</v>
          </cell>
          <cell r="P1120" t="str">
            <v>14 CD</v>
          </cell>
          <cell r="Q1120" t="str">
            <v>14 CD</v>
          </cell>
        </row>
        <row r="1121">
          <cell r="A1121" t="str">
            <v>STS_ONE</v>
          </cell>
          <cell r="B1121" t="str">
            <v>ApapaAmsterdam40</v>
          </cell>
          <cell r="C1121" t="str">
            <v>NIG</v>
          </cell>
          <cell r="D1121" t="str">
            <v>Apapa</v>
          </cell>
          <cell r="E1121" t="str">
            <v>Amsterdam</v>
          </cell>
          <cell r="F1121">
            <v>40</v>
          </cell>
          <cell r="G1121">
            <v>1201</v>
          </cell>
          <cell r="H1121" t="str">
            <v>not included</v>
          </cell>
          <cell r="I1121" t="str">
            <v>EUR</v>
          </cell>
          <cell r="J1121">
            <v>0</v>
          </cell>
          <cell r="K1121">
            <v>1201</v>
          </cell>
          <cell r="L1121" t="str">
            <v>33 days</v>
          </cell>
          <cell r="M1121">
            <v>45657</v>
          </cell>
          <cell r="N1121">
            <v>0</v>
          </cell>
          <cell r="O1121" t="str">
            <v>ONE</v>
          </cell>
          <cell r="P1121" t="str">
            <v>14 CD</v>
          </cell>
          <cell r="Q1121" t="str">
            <v>14 CD</v>
          </cell>
        </row>
        <row r="1122">
          <cell r="A1122" t="str">
            <v>STS_ONE</v>
          </cell>
          <cell r="B1122" t="str">
            <v>ApapaAntwerp40</v>
          </cell>
          <cell r="C1122" t="str">
            <v>NIG</v>
          </cell>
          <cell r="D1122" t="str">
            <v>Apapa</v>
          </cell>
          <cell r="E1122" t="str">
            <v>Antwerp</v>
          </cell>
          <cell r="F1122">
            <v>40</v>
          </cell>
          <cell r="G1122">
            <v>851</v>
          </cell>
          <cell r="H1122" t="str">
            <v>not included</v>
          </cell>
          <cell r="I1122" t="str">
            <v>EUR</v>
          </cell>
          <cell r="J1122">
            <v>0</v>
          </cell>
          <cell r="K1122">
            <v>851</v>
          </cell>
          <cell r="L1122" t="str">
            <v>32 days</v>
          </cell>
          <cell r="M1122">
            <v>45657</v>
          </cell>
          <cell r="N1122">
            <v>0</v>
          </cell>
          <cell r="O1122" t="str">
            <v>ONE</v>
          </cell>
          <cell r="P1122" t="str">
            <v>7 CD</v>
          </cell>
          <cell r="Q1122" t="str">
            <v>7 CD</v>
          </cell>
        </row>
        <row r="1123">
          <cell r="A1123" t="str">
            <v>STS_ONE</v>
          </cell>
          <cell r="B1123" t="str">
            <v>ApapaBarcelona20</v>
          </cell>
          <cell r="C1123" t="str">
            <v>NIG</v>
          </cell>
          <cell r="D1123" t="str">
            <v>Apapa</v>
          </cell>
          <cell r="E1123" t="str">
            <v>Barcelona</v>
          </cell>
          <cell r="F1123">
            <v>20</v>
          </cell>
          <cell r="G1123">
            <v>633</v>
          </cell>
          <cell r="H1123" t="str">
            <v>not included</v>
          </cell>
          <cell r="I1123" t="str">
            <v>EUR</v>
          </cell>
          <cell r="J1123">
            <v>0</v>
          </cell>
          <cell r="K1123">
            <v>633</v>
          </cell>
          <cell r="L1123" t="str">
            <v>21 days</v>
          </cell>
          <cell r="M1123">
            <v>45657</v>
          </cell>
          <cell r="N1123">
            <v>0</v>
          </cell>
          <cell r="O1123" t="str">
            <v>ONE</v>
          </cell>
          <cell r="P1123" t="str">
            <v>5 CD</v>
          </cell>
          <cell r="Q1123" t="str">
            <v>14 CD</v>
          </cell>
        </row>
        <row r="1124">
          <cell r="A1124" t="str">
            <v>STS_ONE</v>
          </cell>
          <cell r="B1124" t="str">
            <v>ApapaBarcelona40</v>
          </cell>
          <cell r="C1124" t="str">
            <v>NIG</v>
          </cell>
          <cell r="D1124" t="str">
            <v>Apapa</v>
          </cell>
          <cell r="E1124" t="str">
            <v>Barcelona</v>
          </cell>
          <cell r="F1124">
            <v>40</v>
          </cell>
          <cell r="G1124">
            <v>721</v>
          </cell>
          <cell r="H1124" t="str">
            <v>not included</v>
          </cell>
          <cell r="I1124" t="str">
            <v>EUR</v>
          </cell>
          <cell r="J1124">
            <v>0</v>
          </cell>
          <cell r="K1124">
            <v>721</v>
          </cell>
          <cell r="L1124" t="str">
            <v>21 days</v>
          </cell>
          <cell r="M1124">
            <v>45657</v>
          </cell>
          <cell r="N1124">
            <v>0</v>
          </cell>
          <cell r="O1124" t="str">
            <v>ONE</v>
          </cell>
          <cell r="P1124" t="str">
            <v>5 CD</v>
          </cell>
          <cell r="Q1124" t="str">
            <v>14 CD</v>
          </cell>
        </row>
        <row r="1125">
          <cell r="A1125" t="str">
            <v>STS_ONE</v>
          </cell>
          <cell r="B1125" t="str">
            <v>ApapaBatam20</v>
          </cell>
          <cell r="C1125" t="str">
            <v>NIG</v>
          </cell>
          <cell r="D1125" t="str">
            <v>Apapa</v>
          </cell>
          <cell r="E1125" t="str">
            <v>Batam</v>
          </cell>
          <cell r="F1125">
            <v>20</v>
          </cell>
          <cell r="G1125">
            <v>571</v>
          </cell>
          <cell r="H1125" t="str">
            <v>not included</v>
          </cell>
          <cell r="I1125" t="str">
            <v>USD</v>
          </cell>
          <cell r="J1125">
            <v>0</v>
          </cell>
          <cell r="K1125">
            <v>571</v>
          </cell>
          <cell r="L1125" t="str">
            <v>38 days</v>
          </cell>
          <cell r="M1125">
            <v>45657</v>
          </cell>
          <cell r="N1125">
            <v>0</v>
          </cell>
          <cell r="O1125" t="str">
            <v>ONE</v>
          </cell>
          <cell r="P1125" t="str">
            <v>21 CD combined</v>
          </cell>
          <cell r="Q1125" t="str">
            <v xml:space="preserve">Storage by terminal </v>
          </cell>
        </row>
        <row r="1126">
          <cell r="A1126" t="str">
            <v>STS_ONE</v>
          </cell>
          <cell r="B1126" t="str">
            <v>ApapaBatam40</v>
          </cell>
          <cell r="C1126" t="str">
            <v>NIG</v>
          </cell>
          <cell r="D1126" t="str">
            <v>Apapa</v>
          </cell>
          <cell r="E1126" t="str">
            <v>Batam</v>
          </cell>
          <cell r="F1126">
            <v>40</v>
          </cell>
          <cell r="G1126">
            <v>877</v>
          </cell>
          <cell r="H1126" t="str">
            <v>not included</v>
          </cell>
          <cell r="I1126" t="str">
            <v>USD</v>
          </cell>
          <cell r="J1126">
            <v>0</v>
          </cell>
          <cell r="K1126">
            <v>877</v>
          </cell>
          <cell r="L1126" t="str">
            <v>38 days</v>
          </cell>
          <cell r="M1126">
            <v>45657</v>
          </cell>
          <cell r="N1126">
            <v>0</v>
          </cell>
          <cell r="O1126" t="str">
            <v>ONE</v>
          </cell>
          <cell r="P1126" t="str">
            <v>21 CD combined</v>
          </cell>
          <cell r="Q1126" t="str">
            <v xml:space="preserve">Storage by terminal </v>
          </cell>
        </row>
        <row r="1127">
          <cell r="A1127" t="str">
            <v>STS_ONE</v>
          </cell>
          <cell r="B1127" t="str">
            <v>ApapaHamburg20</v>
          </cell>
          <cell r="C1127" t="str">
            <v>NIG</v>
          </cell>
          <cell r="D1127" t="str">
            <v>Apapa</v>
          </cell>
          <cell r="E1127" t="str">
            <v>Hamburg</v>
          </cell>
          <cell r="F1127">
            <v>20</v>
          </cell>
          <cell r="G1127">
            <v>808</v>
          </cell>
          <cell r="H1127" t="str">
            <v>not included</v>
          </cell>
          <cell r="I1127" t="str">
            <v>EUR</v>
          </cell>
          <cell r="J1127">
            <v>0</v>
          </cell>
          <cell r="K1127">
            <v>808</v>
          </cell>
          <cell r="L1127" t="str">
            <v>33 days</v>
          </cell>
          <cell r="M1127">
            <v>45657</v>
          </cell>
          <cell r="N1127">
            <v>0</v>
          </cell>
          <cell r="O1127" t="str">
            <v>ONE</v>
          </cell>
          <cell r="P1127" t="str">
            <v>5 CD</v>
          </cell>
          <cell r="Q1127" t="str">
            <v>14 CD</v>
          </cell>
        </row>
        <row r="1128">
          <cell r="A1128" t="str">
            <v>STS_ONE</v>
          </cell>
          <cell r="B1128" t="str">
            <v>ApapaHamburg40</v>
          </cell>
          <cell r="C1128" t="str">
            <v>NIG</v>
          </cell>
          <cell r="D1128" t="str">
            <v>Apapa</v>
          </cell>
          <cell r="E1128" t="str">
            <v>Hamburg</v>
          </cell>
          <cell r="F1128">
            <v>40</v>
          </cell>
          <cell r="G1128">
            <v>851</v>
          </cell>
          <cell r="H1128" t="str">
            <v>not included</v>
          </cell>
          <cell r="I1128" t="str">
            <v>EUR</v>
          </cell>
          <cell r="J1128">
            <v>0</v>
          </cell>
          <cell r="K1128">
            <v>851</v>
          </cell>
          <cell r="L1128" t="str">
            <v>33 days</v>
          </cell>
          <cell r="M1128">
            <v>45657</v>
          </cell>
          <cell r="N1128">
            <v>0</v>
          </cell>
          <cell r="O1128" t="str">
            <v>ONE</v>
          </cell>
          <cell r="P1128" t="str">
            <v>5 CD</v>
          </cell>
          <cell r="Q1128" t="str">
            <v>14 CD</v>
          </cell>
        </row>
        <row r="1129">
          <cell r="A1129" t="str">
            <v>STS_ONE</v>
          </cell>
          <cell r="B1129" t="str">
            <v>ApapaJakarta20</v>
          </cell>
          <cell r="C1129" t="str">
            <v>NIG</v>
          </cell>
          <cell r="D1129" t="str">
            <v>Apapa</v>
          </cell>
          <cell r="E1129" t="str">
            <v>Jakarta</v>
          </cell>
          <cell r="F1129">
            <v>20</v>
          </cell>
          <cell r="G1129">
            <v>445</v>
          </cell>
          <cell r="H1129" t="str">
            <v>not included</v>
          </cell>
          <cell r="I1129" t="str">
            <v>USD</v>
          </cell>
          <cell r="J1129">
            <v>0</v>
          </cell>
          <cell r="K1129">
            <v>445</v>
          </cell>
          <cell r="L1129" t="str">
            <v>38 days</v>
          </cell>
          <cell r="M1129">
            <v>45657</v>
          </cell>
          <cell r="N1129">
            <v>0</v>
          </cell>
          <cell r="O1129" t="str">
            <v>ONE</v>
          </cell>
          <cell r="P1129" t="str">
            <v>21 CD combined</v>
          </cell>
          <cell r="Q1129" t="str">
            <v xml:space="preserve">Storage by terminal </v>
          </cell>
        </row>
        <row r="1130">
          <cell r="A1130" t="str">
            <v>STS_ONE</v>
          </cell>
          <cell r="B1130" t="str">
            <v>ApapaJakarta40</v>
          </cell>
          <cell r="C1130" t="str">
            <v>NIG</v>
          </cell>
          <cell r="D1130" t="str">
            <v>Apapa</v>
          </cell>
          <cell r="E1130" t="str">
            <v>Jakarta</v>
          </cell>
          <cell r="F1130">
            <v>40</v>
          </cell>
          <cell r="G1130">
            <v>827</v>
          </cell>
          <cell r="H1130" t="str">
            <v>not included</v>
          </cell>
          <cell r="I1130" t="str">
            <v>USD</v>
          </cell>
          <cell r="J1130">
            <v>0</v>
          </cell>
          <cell r="K1130">
            <v>827</v>
          </cell>
          <cell r="L1130" t="str">
            <v>38 days</v>
          </cell>
          <cell r="M1130">
            <v>45657</v>
          </cell>
          <cell r="N1130">
            <v>0</v>
          </cell>
          <cell r="O1130" t="str">
            <v>ONE</v>
          </cell>
          <cell r="P1130" t="str">
            <v>21 CD combined</v>
          </cell>
          <cell r="Q1130" t="str">
            <v xml:space="preserve">Storage by terminal </v>
          </cell>
        </row>
        <row r="1131">
          <cell r="A1131" t="str">
            <v>STS_ONE</v>
          </cell>
          <cell r="B1131" t="str">
            <v>ApapaPasir Gudang20</v>
          </cell>
          <cell r="C1131" t="str">
            <v>NIG</v>
          </cell>
          <cell r="D1131" t="str">
            <v>Apapa</v>
          </cell>
          <cell r="E1131" t="str">
            <v>Pasir Gudang</v>
          </cell>
          <cell r="F1131">
            <v>20</v>
          </cell>
          <cell r="G1131">
            <v>521</v>
          </cell>
          <cell r="H1131" t="str">
            <v>not included</v>
          </cell>
          <cell r="I1131" t="str">
            <v>USD</v>
          </cell>
          <cell r="J1131">
            <v>0</v>
          </cell>
          <cell r="K1131">
            <v>521</v>
          </cell>
          <cell r="L1131" t="str">
            <v>34 days</v>
          </cell>
          <cell r="M1131">
            <v>45657</v>
          </cell>
          <cell r="N1131">
            <v>0</v>
          </cell>
          <cell r="O1131" t="str">
            <v>ONE</v>
          </cell>
          <cell r="P1131" t="str">
            <v>14 CD Combined</v>
          </cell>
          <cell r="Q1131" t="str">
            <v xml:space="preserve">Storage by terminal </v>
          </cell>
        </row>
        <row r="1132">
          <cell r="A1132" t="str">
            <v>STS_ONE</v>
          </cell>
          <cell r="B1132" t="str">
            <v>ApapaPasir Gudang40</v>
          </cell>
          <cell r="C1132" t="str">
            <v>NIG</v>
          </cell>
          <cell r="D1132" t="str">
            <v>Apapa</v>
          </cell>
          <cell r="E1132" t="str">
            <v>Pasir Gudang</v>
          </cell>
          <cell r="F1132">
            <v>40</v>
          </cell>
          <cell r="G1132">
            <v>877</v>
          </cell>
          <cell r="H1132" t="str">
            <v>not included</v>
          </cell>
          <cell r="I1132" t="str">
            <v>USD</v>
          </cell>
          <cell r="J1132">
            <v>0</v>
          </cell>
          <cell r="K1132">
            <v>877</v>
          </cell>
          <cell r="L1132" t="str">
            <v>34 days</v>
          </cell>
          <cell r="M1132">
            <v>45657</v>
          </cell>
          <cell r="N1132">
            <v>0</v>
          </cell>
          <cell r="O1132" t="str">
            <v>ONE</v>
          </cell>
          <cell r="P1132" t="str">
            <v>14 CD Combined</v>
          </cell>
          <cell r="Q1132" t="str">
            <v xml:space="preserve">Storage by terminal </v>
          </cell>
        </row>
        <row r="1133">
          <cell r="A1133" t="str">
            <v>STS_ONE</v>
          </cell>
          <cell r="B1133" t="str">
            <v>ApapaSurabaya20</v>
          </cell>
          <cell r="C1133" t="str">
            <v>NIG</v>
          </cell>
          <cell r="D1133" t="str">
            <v>Apapa</v>
          </cell>
          <cell r="E1133" t="str">
            <v>Surabaya</v>
          </cell>
          <cell r="F1133">
            <v>20</v>
          </cell>
          <cell r="G1133">
            <v>571</v>
          </cell>
          <cell r="H1133" t="str">
            <v>not included</v>
          </cell>
          <cell r="I1133" t="str">
            <v>USD</v>
          </cell>
          <cell r="J1133">
            <v>0</v>
          </cell>
          <cell r="K1133">
            <v>571</v>
          </cell>
          <cell r="L1133" t="str">
            <v>37 days</v>
          </cell>
          <cell r="M1133">
            <v>45657</v>
          </cell>
          <cell r="N1133">
            <v>0</v>
          </cell>
          <cell r="O1133" t="str">
            <v>ONE</v>
          </cell>
          <cell r="P1133" t="str">
            <v>21 CD combined</v>
          </cell>
          <cell r="Q1133" t="str">
            <v xml:space="preserve">Storage by terminal </v>
          </cell>
        </row>
        <row r="1134">
          <cell r="A1134" t="str">
            <v>STS_ONE</v>
          </cell>
          <cell r="B1134" t="str">
            <v>ApapaSurabaya40</v>
          </cell>
          <cell r="C1134" t="str">
            <v>NIG</v>
          </cell>
          <cell r="D1134" t="str">
            <v>Apapa</v>
          </cell>
          <cell r="E1134" t="str">
            <v>Surabaya</v>
          </cell>
          <cell r="F1134">
            <v>40</v>
          </cell>
          <cell r="G1134">
            <v>877</v>
          </cell>
          <cell r="H1134" t="str">
            <v>not included</v>
          </cell>
          <cell r="I1134" t="str">
            <v>USD</v>
          </cell>
          <cell r="J1134">
            <v>0</v>
          </cell>
          <cell r="K1134">
            <v>877</v>
          </cell>
          <cell r="L1134" t="str">
            <v>37 days</v>
          </cell>
          <cell r="M1134">
            <v>45657</v>
          </cell>
          <cell r="N1134">
            <v>0</v>
          </cell>
          <cell r="O1134" t="str">
            <v>ONE</v>
          </cell>
          <cell r="P1134" t="str">
            <v>21 CD combined</v>
          </cell>
          <cell r="Q1134" t="str">
            <v xml:space="preserve">Storage by terminal </v>
          </cell>
        </row>
        <row r="1135">
          <cell r="A1135" t="str">
            <v>STS_ONE</v>
          </cell>
          <cell r="B1135" t="str">
            <v>ApapaTallinn20</v>
          </cell>
          <cell r="C1135" t="str">
            <v>NIG</v>
          </cell>
          <cell r="D1135" t="str">
            <v>Apapa</v>
          </cell>
          <cell r="E1135" t="str">
            <v>Tallinn</v>
          </cell>
          <cell r="F1135">
            <v>20</v>
          </cell>
          <cell r="G1135">
            <v>993</v>
          </cell>
          <cell r="H1135" t="str">
            <v>not included</v>
          </cell>
          <cell r="I1135" t="str">
            <v xml:space="preserve">EUR </v>
          </cell>
          <cell r="J1135">
            <v>0</v>
          </cell>
          <cell r="K1135">
            <v>993</v>
          </cell>
          <cell r="L1135" t="str">
            <v>41 days</v>
          </cell>
          <cell r="M1135">
            <v>45657</v>
          </cell>
          <cell r="N1135">
            <v>0</v>
          </cell>
          <cell r="O1135" t="str">
            <v>ONE</v>
          </cell>
          <cell r="P1135" t="str">
            <v>7 CD</v>
          </cell>
          <cell r="Q1135" t="str">
            <v>14 CD</v>
          </cell>
        </row>
        <row r="1136">
          <cell r="A1136" t="str">
            <v>STS_ONE</v>
          </cell>
          <cell r="B1136" t="str">
            <v>ApapaTallinn40</v>
          </cell>
          <cell r="C1136" t="str">
            <v>NIG</v>
          </cell>
          <cell r="D1136" t="str">
            <v>Apapa</v>
          </cell>
          <cell r="E1136" t="str">
            <v>Tallinn</v>
          </cell>
          <cell r="F1136">
            <v>40</v>
          </cell>
          <cell r="G1136">
            <v>881</v>
          </cell>
          <cell r="H1136" t="str">
            <v>not included</v>
          </cell>
          <cell r="I1136" t="str">
            <v>EUR</v>
          </cell>
          <cell r="J1136">
            <v>0</v>
          </cell>
          <cell r="K1136">
            <v>881</v>
          </cell>
          <cell r="L1136" t="str">
            <v>41 days</v>
          </cell>
          <cell r="M1136">
            <v>45657</v>
          </cell>
          <cell r="N1136">
            <v>0</v>
          </cell>
          <cell r="O1136" t="str">
            <v>ONE</v>
          </cell>
          <cell r="P1136" t="str">
            <v>7 CD</v>
          </cell>
          <cell r="Q1136" t="str">
            <v>14 CD</v>
          </cell>
        </row>
        <row r="1137">
          <cell r="A1137" t="str">
            <v>STS_ONE</v>
          </cell>
          <cell r="B1137" t="str">
            <v>Tin canAmsterdam20</v>
          </cell>
          <cell r="C1137" t="str">
            <v>NIG</v>
          </cell>
          <cell r="D1137" t="str">
            <v>Tin can</v>
          </cell>
          <cell r="E1137" t="str">
            <v>Amsterdam</v>
          </cell>
          <cell r="F1137">
            <v>20</v>
          </cell>
          <cell r="G1137">
            <v>1008</v>
          </cell>
          <cell r="H1137" t="str">
            <v>not included</v>
          </cell>
          <cell r="I1137" t="str">
            <v>EUR</v>
          </cell>
          <cell r="J1137">
            <v>0</v>
          </cell>
          <cell r="K1137">
            <v>1008</v>
          </cell>
          <cell r="L1137" t="str">
            <v>33 days</v>
          </cell>
          <cell r="M1137">
            <v>45657</v>
          </cell>
          <cell r="N1137">
            <v>0</v>
          </cell>
          <cell r="O1137" t="str">
            <v>ONE</v>
          </cell>
          <cell r="P1137" t="str">
            <v>14 CD</v>
          </cell>
          <cell r="Q1137" t="str">
            <v>14 CD</v>
          </cell>
        </row>
        <row r="1138">
          <cell r="A1138" t="str">
            <v>STS_ONE</v>
          </cell>
          <cell r="B1138" t="str">
            <v>Tin canAmsterdam40</v>
          </cell>
          <cell r="C1138" t="str">
            <v>NIG</v>
          </cell>
          <cell r="D1138" t="str">
            <v>Tin can</v>
          </cell>
          <cell r="E1138" t="str">
            <v>Amsterdam</v>
          </cell>
          <cell r="F1138">
            <v>40</v>
          </cell>
          <cell r="G1138">
            <v>1201</v>
          </cell>
          <cell r="H1138" t="str">
            <v>not included</v>
          </cell>
          <cell r="I1138" t="str">
            <v>EUR</v>
          </cell>
          <cell r="J1138">
            <v>0</v>
          </cell>
          <cell r="K1138">
            <v>1201</v>
          </cell>
          <cell r="L1138" t="str">
            <v>33 days</v>
          </cell>
          <cell r="M1138">
            <v>45657</v>
          </cell>
          <cell r="N1138">
            <v>0</v>
          </cell>
          <cell r="O1138" t="str">
            <v>ONE</v>
          </cell>
          <cell r="P1138" t="str">
            <v>14 CD</v>
          </cell>
          <cell r="Q1138" t="str">
            <v>14 CD</v>
          </cell>
        </row>
        <row r="1139">
          <cell r="A1139" t="str">
            <v>STS_ONE</v>
          </cell>
          <cell r="B1139" t="str">
            <v>Tin canAntwerp40</v>
          </cell>
          <cell r="C1139" t="str">
            <v>NIG</v>
          </cell>
          <cell r="D1139" t="str">
            <v>Tin can</v>
          </cell>
          <cell r="E1139" t="str">
            <v>Antwerp</v>
          </cell>
          <cell r="F1139">
            <v>40</v>
          </cell>
          <cell r="G1139">
            <v>851</v>
          </cell>
          <cell r="H1139" t="str">
            <v>not included</v>
          </cell>
          <cell r="I1139" t="str">
            <v>EUR</v>
          </cell>
          <cell r="J1139">
            <v>0</v>
          </cell>
          <cell r="K1139">
            <v>851</v>
          </cell>
          <cell r="L1139" t="str">
            <v>32 days</v>
          </cell>
          <cell r="M1139">
            <v>45657</v>
          </cell>
          <cell r="N1139">
            <v>0</v>
          </cell>
          <cell r="O1139" t="str">
            <v>ONE</v>
          </cell>
          <cell r="P1139" t="str">
            <v>7 CD</v>
          </cell>
          <cell r="Q1139" t="str">
            <v>7 CD</v>
          </cell>
        </row>
        <row r="1140">
          <cell r="A1140" t="str">
            <v>STS_ONE</v>
          </cell>
          <cell r="B1140" t="str">
            <v>Tin canBarcelona20</v>
          </cell>
          <cell r="C1140" t="str">
            <v>NIG</v>
          </cell>
          <cell r="D1140" t="str">
            <v>Tin can</v>
          </cell>
          <cell r="E1140" t="str">
            <v>Barcelona</v>
          </cell>
          <cell r="F1140">
            <v>20</v>
          </cell>
          <cell r="G1140">
            <v>633</v>
          </cell>
          <cell r="H1140" t="str">
            <v>not included</v>
          </cell>
          <cell r="I1140" t="str">
            <v>EUR</v>
          </cell>
          <cell r="J1140">
            <v>0</v>
          </cell>
          <cell r="K1140">
            <v>633</v>
          </cell>
          <cell r="L1140" t="str">
            <v>21 days</v>
          </cell>
          <cell r="M1140">
            <v>45657</v>
          </cell>
          <cell r="N1140">
            <v>0</v>
          </cell>
          <cell r="O1140" t="str">
            <v>ONE</v>
          </cell>
          <cell r="P1140" t="str">
            <v>5 CD</v>
          </cell>
          <cell r="Q1140" t="str">
            <v>14 CD</v>
          </cell>
        </row>
        <row r="1141">
          <cell r="A1141" t="str">
            <v>STS_ONE</v>
          </cell>
          <cell r="B1141" t="str">
            <v>Tin canBarcelona40</v>
          </cell>
          <cell r="C1141" t="str">
            <v>NIG</v>
          </cell>
          <cell r="D1141" t="str">
            <v>Tin can</v>
          </cell>
          <cell r="E1141" t="str">
            <v>Barcelona</v>
          </cell>
          <cell r="F1141">
            <v>40</v>
          </cell>
          <cell r="G1141">
            <v>721</v>
          </cell>
          <cell r="H1141" t="str">
            <v>not included</v>
          </cell>
          <cell r="I1141" t="str">
            <v>EUR</v>
          </cell>
          <cell r="J1141">
            <v>0</v>
          </cell>
          <cell r="K1141">
            <v>721</v>
          </cell>
          <cell r="L1141" t="str">
            <v>21 days</v>
          </cell>
          <cell r="M1141">
            <v>45657</v>
          </cell>
          <cell r="N1141">
            <v>0</v>
          </cell>
          <cell r="O1141" t="str">
            <v>ONE</v>
          </cell>
          <cell r="P1141" t="str">
            <v>5 CD</v>
          </cell>
          <cell r="Q1141" t="str">
            <v>14 CD</v>
          </cell>
        </row>
        <row r="1142">
          <cell r="A1142" t="str">
            <v>STS_ONE</v>
          </cell>
          <cell r="B1142" t="str">
            <v>Tin canBatam20</v>
          </cell>
          <cell r="C1142" t="str">
            <v>NIG</v>
          </cell>
          <cell r="D1142" t="str">
            <v>Tin can</v>
          </cell>
          <cell r="E1142" t="str">
            <v>Batam</v>
          </cell>
          <cell r="F1142">
            <v>20</v>
          </cell>
          <cell r="G1142">
            <v>571</v>
          </cell>
          <cell r="H1142" t="str">
            <v>not included</v>
          </cell>
          <cell r="I1142" t="str">
            <v>USD</v>
          </cell>
          <cell r="J1142">
            <v>0</v>
          </cell>
          <cell r="K1142">
            <v>571</v>
          </cell>
          <cell r="L1142" t="str">
            <v>38 days</v>
          </cell>
          <cell r="M1142">
            <v>45657</v>
          </cell>
          <cell r="N1142">
            <v>0</v>
          </cell>
          <cell r="O1142" t="str">
            <v>ONE</v>
          </cell>
          <cell r="P1142" t="str">
            <v>21 CD combined</v>
          </cell>
          <cell r="Q1142" t="str">
            <v xml:space="preserve">Storage by terminal </v>
          </cell>
        </row>
        <row r="1143">
          <cell r="A1143" t="str">
            <v>STS_ONE</v>
          </cell>
          <cell r="B1143" t="str">
            <v>Tin canBatam40</v>
          </cell>
          <cell r="C1143" t="str">
            <v>NIG</v>
          </cell>
          <cell r="D1143" t="str">
            <v>Tin can</v>
          </cell>
          <cell r="E1143" t="str">
            <v>Batam</v>
          </cell>
          <cell r="F1143">
            <v>40</v>
          </cell>
          <cell r="G1143">
            <v>877</v>
          </cell>
          <cell r="H1143" t="str">
            <v>not included</v>
          </cell>
          <cell r="I1143" t="str">
            <v>USD</v>
          </cell>
          <cell r="J1143">
            <v>0</v>
          </cell>
          <cell r="K1143">
            <v>877</v>
          </cell>
          <cell r="L1143" t="str">
            <v>38 days</v>
          </cell>
          <cell r="M1143">
            <v>45657</v>
          </cell>
          <cell r="N1143">
            <v>0</v>
          </cell>
          <cell r="O1143" t="str">
            <v>ONE</v>
          </cell>
          <cell r="P1143" t="str">
            <v>21 CD combined</v>
          </cell>
          <cell r="Q1143" t="str">
            <v xml:space="preserve">Storage by terminal </v>
          </cell>
        </row>
        <row r="1144">
          <cell r="A1144" t="str">
            <v>STS_ONE</v>
          </cell>
          <cell r="B1144" t="str">
            <v>Tin canHamburg20</v>
          </cell>
          <cell r="C1144" t="str">
            <v>NIG</v>
          </cell>
          <cell r="D1144" t="str">
            <v>Tin can</v>
          </cell>
          <cell r="E1144" t="str">
            <v>Hamburg</v>
          </cell>
          <cell r="F1144">
            <v>20</v>
          </cell>
          <cell r="G1144">
            <v>808</v>
          </cell>
          <cell r="H1144" t="str">
            <v>not included</v>
          </cell>
          <cell r="I1144" t="str">
            <v>EUR</v>
          </cell>
          <cell r="J1144">
            <v>0</v>
          </cell>
          <cell r="K1144">
            <v>808</v>
          </cell>
          <cell r="L1144" t="str">
            <v>33 days</v>
          </cell>
          <cell r="M1144">
            <v>45657</v>
          </cell>
          <cell r="N1144">
            <v>0</v>
          </cell>
          <cell r="O1144" t="str">
            <v>ONE</v>
          </cell>
          <cell r="P1144" t="str">
            <v>5 CD</v>
          </cell>
          <cell r="Q1144" t="str">
            <v>14 CD</v>
          </cell>
        </row>
        <row r="1145">
          <cell r="A1145" t="str">
            <v>STS_ONE</v>
          </cell>
          <cell r="B1145" t="str">
            <v>Tin canHamburg40</v>
          </cell>
          <cell r="C1145" t="str">
            <v>NIG</v>
          </cell>
          <cell r="D1145" t="str">
            <v>Tin can</v>
          </cell>
          <cell r="E1145" t="str">
            <v>Hamburg</v>
          </cell>
          <cell r="F1145">
            <v>40</v>
          </cell>
          <cell r="G1145">
            <v>851</v>
          </cell>
          <cell r="H1145" t="str">
            <v>not included</v>
          </cell>
          <cell r="I1145" t="str">
            <v>EUR</v>
          </cell>
          <cell r="J1145">
            <v>0</v>
          </cell>
          <cell r="K1145">
            <v>851</v>
          </cell>
          <cell r="L1145" t="str">
            <v>33 days</v>
          </cell>
          <cell r="M1145">
            <v>45657</v>
          </cell>
          <cell r="N1145">
            <v>0</v>
          </cell>
          <cell r="O1145" t="str">
            <v>ONE</v>
          </cell>
          <cell r="P1145" t="str">
            <v>5 CD</v>
          </cell>
          <cell r="Q1145" t="str">
            <v>14 CD</v>
          </cell>
        </row>
        <row r="1146">
          <cell r="A1146" t="str">
            <v>STS_ONE</v>
          </cell>
          <cell r="B1146" t="str">
            <v>Tin canJakarta20</v>
          </cell>
          <cell r="C1146" t="str">
            <v>NIG</v>
          </cell>
          <cell r="D1146" t="str">
            <v>Tin can</v>
          </cell>
          <cell r="E1146" t="str">
            <v>Jakarta</v>
          </cell>
          <cell r="F1146">
            <v>20</v>
          </cell>
          <cell r="G1146">
            <v>445</v>
          </cell>
          <cell r="H1146" t="str">
            <v>not included</v>
          </cell>
          <cell r="I1146" t="str">
            <v>USD</v>
          </cell>
          <cell r="J1146">
            <v>0</v>
          </cell>
          <cell r="K1146">
            <v>445</v>
          </cell>
          <cell r="L1146" t="str">
            <v>38 days</v>
          </cell>
          <cell r="M1146">
            <v>45657</v>
          </cell>
          <cell r="N1146">
            <v>0</v>
          </cell>
          <cell r="O1146" t="str">
            <v>ONE</v>
          </cell>
          <cell r="P1146" t="str">
            <v>21 CD combined</v>
          </cell>
          <cell r="Q1146" t="str">
            <v xml:space="preserve">Storage by terminal </v>
          </cell>
        </row>
        <row r="1147">
          <cell r="A1147" t="str">
            <v>STS_ONE</v>
          </cell>
          <cell r="B1147" t="str">
            <v>Tin canJakarta40</v>
          </cell>
          <cell r="C1147" t="str">
            <v>NIG</v>
          </cell>
          <cell r="D1147" t="str">
            <v>Tin can</v>
          </cell>
          <cell r="E1147" t="str">
            <v>Jakarta</v>
          </cell>
          <cell r="F1147">
            <v>40</v>
          </cell>
          <cell r="G1147">
            <v>827</v>
          </cell>
          <cell r="H1147" t="str">
            <v>not included</v>
          </cell>
          <cell r="I1147" t="str">
            <v>USD</v>
          </cell>
          <cell r="J1147">
            <v>0</v>
          </cell>
          <cell r="K1147">
            <v>827</v>
          </cell>
          <cell r="L1147" t="str">
            <v>38 days</v>
          </cell>
          <cell r="M1147">
            <v>45657</v>
          </cell>
          <cell r="N1147">
            <v>0</v>
          </cell>
          <cell r="O1147" t="str">
            <v>ONE</v>
          </cell>
          <cell r="P1147" t="str">
            <v>21 CD combined</v>
          </cell>
          <cell r="Q1147" t="str">
            <v xml:space="preserve">Storage by terminal </v>
          </cell>
        </row>
        <row r="1148">
          <cell r="A1148" t="str">
            <v>STS_ONE</v>
          </cell>
          <cell r="B1148" t="str">
            <v>Tin canPasir Gudang20</v>
          </cell>
          <cell r="C1148" t="str">
            <v>NIG</v>
          </cell>
          <cell r="D1148" t="str">
            <v>Tin can</v>
          </cell>
          <cell r="E1148" t="str">
            <v>Pasir Gudang</v>
          </cell>
          <cell r="F1148">
            <v>20</v>
          </cell>
          <cell r="G1148">
            <v>521</v>
          </cell>
          <cell r="H1148" t="str">
            <v>not included</v>
          </cell>
          <cell r="I1148" t="str">
            <v>USD</v>
          </cell>
          <cell r="J1148">
            <v>0</v>
          </cell>
          <cell r="K1148">
            <v>521</v>
          </cell>
          <cell r="L1148" t="str">
            <v>34 days</v>
          </cell>
          <cell r="M1148">
            <v>45657</v>
          </cell>
          <cell r="N1148">
            <v>0</v>
          </cell>
          <cell r="O1148" t="str">
            <v>ONE</v>
          </cell>
          <cell r="P1148" t="str">
            <v>14 CD Combined</v>
          </cell>
          <cell r="Q1148" t="str">
            <v xml:space="preserve">Storage by terminal </v>
          </cell>
        </row>
        <row r="1149">
          <cell r="A1149" t="str">
            <v>STS_ONE</v>
          </cell>
          <cell r="B1149" t="str">
            <v>Tin canPasir Gudang40</v>
          </cell>
          <cell r="C1149" t="str">
            <v>NIG</v>
          </cell>
          <cell r="D1149" t="str">
            <v>Tin can</v>
          </cell>
          <cell r="E1149" t="str">
            <v>Pasir Gudang</v>
          </cell>
          <cell r="F1149">
            <v>40</v>
          </cell>
          <cell r="G1149">
            <v>877</v>
          </cell>
          <cell r="H1149" t="str">
            <v>not included</v>
          </cell>
          <cell r="I1149" t="str">
            <v>USD</v>
          </cell>
          <cell r="J1149">
            <v>0</v>
          </cell>
          <cell r="K1149">
            <v>877</v>
          </cell>
          <cell r="L1149" t="str">
            <v>34 days</v>
          </cell>
          <cell r="M1149">
            <v>45657</v>
          </cell>
          <cell r="N1149">
            <v>0</v>
          </cell>
          <cell r="O1149" t="str">
            <v>ONE</v>
          </cell>
          <cell r="P1149" t="str">
            <v>14 CD Combined</v>
          </cell>
          <cell r="Q1149" t="str">
            <v xml:space="preserve">Storage by terminal </v>
          </cell>
        </row>
        <row r="1150">
          <cell r="A1150" t="str">
            <v>STS_ONE</v>
          </cell>
          <cell r="B1150" t="str">
            <v>Tin canSurabaya20</v>
          </cell>
          <cell r="C1150" t="str">
            <v>NIG</v>
          </cell>
          <cell r="D1150" t="str">
            <v>Tin can</v>
          </cell>
          <cell r="E1150" t="str">
            <v>Surabaya</v>
          </cell>
          <cell r="F1150">
            <v>20</v>
          </cell>
          <cell r="G1150">
            <v>571</v>
          </cell>
          <cell r="H1150" t="str">
            <v>not included</v>
          </cell>
          <cell r="I1150" t="str">
            <v>USD</v>
          </cell>
          <cell r="J1150">
            <v>0</v>
          </cell>
          <cell r="K1150">
            <v>571</v>
          </cell>
          <cell r="L1150" t="str">
            <v>37 days</v>
          </cell>
          <cell r="M1150">
            <v>45657</v>
          </cell>
          <cell r="N1150">
            <v>0</v>
          </cell>
          <cell r="O1150" t="str">
            <v>ONE</v>
          </cell>
          <cell r="P1150" t="str">
            <v>21 CD combined</v>
          </cell>
          <cell r="Q1150" t="str">
            <v xml:space="preserve">Storage by terminal </v>
          </cell>
        </row>
        <row r="1151">
          <cell r="A1151" t="str">
            <v>STS_ONE</v>
          </cell>
          <cell r="B1151" t="str">
            <v>Tin canSurabaya40</v>
          </cell>
          <cell r="C1151" t="str">
            <v>NIG</v>
          </cell>
          <cell r="D1151" t="str">
            <v>Tin can</v>
          </cell>
          <cell r="E1151" t="str">
            <v>Surabaya</v>
          </cell>
          <cell r="F1151">
            <v>40</v>
          </cell>
          <cell r="G1151">
            <v>877</v>
          </cell>
          <cell r="H1151" t="str">
            <v>not included</v>
          </cell>
          <cell r="I1151" t="str">
            <v>USD</v>
          </cell>
          <cell r="J1151">
            <v>0</v>
          </cell>
          <cell r="K1151">
            <v>877</v>
          </cell>
          <cell r="L1151" t="str">
            <v>37 days</v>
          </cell>
          <cell r="M1151">
            <v>45657</v>
          </cell>
          <cell r="N1151">
            <v>0</v>
          </cell>
          <cell r="O1151" t="str">
            <v>ONE</v>
          </cell>
          <cell r="P1151" t="str">
            <v>21 CD combined</v>
          </cell>
          <cell r="Q1151" t="str">
            <v xml:space="preserve">Storage by terminal </v>
          </cell>
        </row>
        <row r="1152">
          <cell r="A1152" t="str">
            <v>STS_ONE</v>
          </cell>
          <cell r="B1152" t="str">
            <v>Tin canTallinn20</v>
          </cell>
          <cell r="C1152" t="str">
            <v>NIG</v>
          </cell>
          <cell r="D1152" t="str">
            <v>Tin can</v>
          </cell>
          <cell r="E1152" t="str">
            <v>Tallinn</v>
          </cell>
          <cell r="F1152">
            <v>20</v>
          </cell>
          <cell r="G1152">
            <v>993</v>
          </cell>
          <cell r="H1152" t="str">
            <v>not included</v>
          </cell>
          <cell r="I1152" t="str">
            <v xml:space="preserve">EUR </v>
          </cell>
          <cell r="J1152">
            <v>0</v>
          </cell>
          <cell r="K1152">
            <v>993</v>
          </cell>
          <cell r="L1152" t="str">
            <v>41 days</v>
          </cell>
          <cell r="M1152">
            <v>45657</v>
          </cell>
          <cell r="N1152">
            <v>0</v>
          </cell>
          <cell r="O1152" t="str">
            <v>ONE</v>
          </cell>
          <cell r="P1152" t="str">
            <v>7 CD</v>
          </cell>
          <cell r="Q1152" t="str">
            <v>14 CD</v>
          </cell>
        </row>
        <row r="1153">
          <cell r="A1153" t="str">
            <v>STS_ONE</v>
          </cell>
          <cell r="B1153" t="str">
            <v>Tin canTallinn40</v>
          </cell>
          <cell r="C1153" t="str">
            <v>NIG</v>
          </cell>
          <cell r="D1153" t="str">
            <v>Tin can</v>
          </cell>
          <cell r="E1153" t="str">
            <v>Tallinn</v>
          </cell>
          <cell r="F1153">
            <v>40</v>
          </cell>
          <cell r="G1153">
            <v>881</v>
          </cell>
          <cell r="H1153" t="str">
            <v>not included</v>
          </cell>
          <cell r="I1153" t="str">
            <v>EUR</v>
          </cell>
          <cell r="J1153">
            <v>0</v>
          </cell>
          <cell r="K1153">
            <v>881</v>
          </cell>
          <cell r="L1153" t="str">
            <v>41 days</v>
          </cell>
          <cell r="M1153">
            <v>45657</v>
          </cell>
          <cell r="N1153">
            <v>0</v>
          </cell>
          <cell r="O1153" t="str">
            <v>ONE</v>
          </cell>
          <cell r="P1153" t="str">
            <v>7 CD</v>
          </cell>
          <cell r="Q1153" t="str">
            <v>14 CD</v>
          </cell>
        </row>
        <row r="1154">
          <cell r="A1154" t="str">
            <v>STS_OOCL</v>
          </cell>
          <cell r="B1154" t="str">
            <v>CallaoAmsterdam20</v>
          </cell>
          <cell r="C1154" t="str">
            <v>PER</v>
          </cell>
          <cell r="D1154" t="str">
            <v>Callao</v>
          </cell>
          <cell r="E1154" t="str">
            <v>Amsterdam</v>
          </cell>
          <cell r="F1154">
            <v>20</v>
          </cell>
          <cell r="G1154">
            <v>1021</v>
          </cell>
          <cell r="H1154" t="str">
            <v>not included</v>
          </cell>
          <cell r="I1154" t="str">
            <v>USD</v>
          </cell>
          <cell r="J1154">
            <v>0</v>
          </cell>
          <cell r="K1154">
            <v>1021</v>
          </cell>
          <cell r="L1154" t="str">
            <v>31 days</v>
          </cell>
          <cell r="M1154">
            <v>45657</v>
          </cell>
          <cell r="N1154">
            <v>0</v>
          </cell>
          <cell r="O1154" t="str">
            <v>OOCL</v>
          </cell>
          <cell r="P1154" t="str">
            <v>14 CD combined</v>
          </cell>
          <cell r="Q1154" t="str">
            <v>storage free time 5 CD</v>
          </cell>
        </row>
        <row r="1155">
          <cell r="A1155" t="str">
            <v>STS_OOCL</v>
          </cell>
          <cell r="B1155" t="str">
            <v>CallaoAmsterdam40</v>
          </cell>
          <cell r="C1155" t="str">
            <v>PER</v>
          </cell>
          <cell r="D1155" t="str">
            <v>Callao</v>
          </cell>
          <cell r="E1155" t="str">
            <v>Amsterdam</v>
          </cell>
          <cell r="F1155">
            <v>40</v>
          </cell>
          <cell r="G1155">
            <v>1332</v>
          </cell>
          <cell r="H1155" t="str">
            <v>not included</v>
          </cell>
          <cell r="I1155" t="str">
            <v>USD</v>
          </cell>
          <cell r="J1155">
            <v>0</v>
          </cell>
          <cell r="K1155">
            <v>1332</v>
          </cell>
          <cell r="L1155" t="str">
            <v>31 days</v>
          </cell>
          <cell r="M1155">
            <v>45657</v>
          </cell>
          <cell r="N1155">
            <v>0</v>
          </cell>
          <cell r="O1155" t="str">
            <v>OOCL</v>
          </cell>
          <cell r="P1155" t="str">
            <v>14 CD combined</v>
          </cell>
          <cell r="Q1155" t="str">
            <v>storage free time 5 CD</v>
          </cell>
        </row>
        <row r="1156">
          <cell r="A1156" t="str">
            <v>STS_Hapag-Lloyd</v>
          </cell>
          <cell r="B1156" t="str">
            <v>CallaoAmsterdam20</v>
          </cell>
          <cell r="C1156" t="str">
            <v>PER</v>
          </cell>
          <cell r="D1156" t="str">
            <v>Callao</v>
          </cell>
          <cell r="E1156" t="str">
            <v>Amsterdam</v>
          </cell>
          <cell r="F1156">
            <v>20</v>
          </cell>
          <cell r="G1156">
            <v>981</v>
          </cell>
          <cell r="H1156" t="str">
            <v>not included</v>
          </cell>
          <cell r="I1156" t="str">
            <v>EUR</v>
          </cell>
          <cell r="J1156">
            <v>0</v>
          </cell>
          <cell r="K1156">
            <v>981</v>
          </cell>
          <cell r="L1156" t="str">
            <v>25 days</v>
          </cell>
          <cell r="M1156">
            <v>45657</v>
          </cell>
          <cell r="N1156">
            <v>0</v>
          </cell>
          <cell r="O1156" t="str">
            <v>Hapag-Lloyd</v>
          </cell>
          <cell r="P1156" t="str">
            <v>14 CD</v>
          </cell>
          <cell r="Q1156" t="str">
            <v>4 CD</v>
          </cell>
        </row>
        <row r="1157">
          <cell r="A1157" t="str">
            <v>STS_Hapag-Lloyd</v>
          </cell>
          <cell r="B1157" t="str">
            <v>CallaoAmsterdam40</v>
          </cell>
          <cell r="C1157" t="str">
            <v>PER</v>
          </cell>
          <cell r="D1157" t="str">
            <v>Callao</v>
          </cell>
          <cell r="E1157" t="str">
            <v>Amsterdam</v>
          </cell>
          <cell r="F1157">
            <v>40</v>
          </cell>
          <cell r="G1157">
            <v>1327</v>
          </cell>
          <cell r="H1157" t="str">
            <v>not included</v>
          </cell>
          <cell r="I1157" t="str">
            <v>EUR</v>
          </cell>
          <cell r="J1157">
            <v>0</v>
          </cell>
          <cell r="K1157">
            <v>1327</v>
          </cell>
          <cell r="L1157" t="str">
            <v>25 days</v>
          </cell>
          <cell r="M1157">
            <v>45657</v>
          </cell>
          <cell r="N1157">
            <v>0</v>
          </cell>
          <cell r="O1157" t="str">
            <v>Hapag-Lloyd</v>
          </cell>
          <cell r="P1157" t="str">
            <v>14 CD</v>
          </cell>
          <cell r="Q1157" t="str">
            <v>4 CD</v>
          </cell>
        </row>
        <row r="1158">
          <cell r="A1158" t="str">
            <v>STS_CMA CGM</v>
          </cell>
          <cell r="B1158" t="str">
            <v>AbidjanAmsterdam20</v>
          </cell>
          <cell r="C1158" t="str">
            <v>IVC</v>
          </cell>
          <cell r="D1158" t="str">
            <v>Abidjan</v>
          </cell>
          <cell r="E1158" t="str">
            <v>Amsterdam</v>
          </cell>
          <cell r="F1158">
            <v>20</v>
          </cell>
          <cell r="G1158">
            <v>734</v>
          </cell>
          <cell r="H1158" t="str">
            <v>not included</v>
          </cell>
          <cell r="I1158" t="str">
            <v>EUR</v>
          </cell>
          <cell r="J1158">
            <v>0</v>
          </cell>
          <cell r="K1158">
            <v>734</v>
          </cell>
          <cell r="L1158" t="str">
            <v>18 days</v>
          </cell>
          <cell r="M1158">
            <v>45657</v>
          </cell>
          <cell r="N1158">
            <v>0</v>
          </cell>
          <cell r="O1158" t="str">
            <v>CMA CGM</v>
          </cell>
          <cell r="P1158" t="str">
            <v>14 CD combined</v>
          </cell>
          <cell r="Q1158" t="str">
            <v>free storage period 14 CD</v>
          </cell>
        </row>
        <row r="1159">
          <cell r="A1159" t="str">
            <v>STS_OOCL</v>
          </cell>
          <cell r="B1159" t="str">
            <v>CallaoAntwerp20</v>
          </cell>
          <cell r="C1159" t="str">
            <v>PER</v>
          </cell>
          <cell r="D1159" t="str">
            <v>Callao</v>
          </cell>
          <cell r="E1159" t="str">
            <v>Antwerp</v>
          </cell>
          <cell r="F1159">
            <v>20</v>
          </cell>
          <cell r="G1159">
            <v>866</v>
          </cell>
          <cell r="H1159" t="str">
            <v>not included</v>
          </cell>
          <cell r="I1159" t="str">
            <v>USD</v>
          </cell>
          <cell r="J1159">
            <v>0</v>
          </cell>
          <cell r="K1159">
            <v>893</v>
          </cell>
          <cell r="L1159" t="str">
            <v>29 days</v>
          </cell>
          <cell r="M1159">
            <v>45838</v>
          </cell>
          <cell r="N1159">
            <v>0</v>
          </cell>
          <cell r="O1159" t="str">
            <v>OOCL</v>
          </cell>
          <cell r="P1159" t="str">
            <v>14 CD combined</v>
          </cell>
          <cell r="Q1159" t="str">
            <v>storage free time 5 CD</v>
          </cell>
        </row>
        <row r="1160">
          <cell r="A1160" t="str">
            <v>STS_OOCL</v>
          </cell>
          <cell r="B1160" t="str">
            <v>CallaoAntwerp40</v>
          </cell>
          <cell r="C1160" t="str">
            <v>PER</v>
          </cell>
          <cell r="D1160" t="str">
            <v>Callao</v>
          </cell>
          <cell r="E1160" t="str">
            <v>Antwerp</v>
          </cell>
          <cell r="F1160">
            <v>40</v>
          </cell>
          <cell r="G1160">
            <v>987</v>
          </cell>
          <cell r="H1160" t="str">
            <v>not included</v>
          </cell>
          <cell r="I1160" t="str">
            <v>USD</v>
          </cell>
          <cell r="J1160">
            <v>0</v>
          </cell>
          <cell r="K1160">
            <v>1041</v>
          </cell>
          <cell r="L1160" t="str">
            <v>29 days</v>
          </cell>
          <cell r="M1160">
            <v>45838</v>
          </cell>
          <cell r="N1160">
            <v>0</v>
          </cell>
          <cell r="O1160" t="str">
            <v>OOCL</v>
          </cell>
          <cell r="P1160" t="str">
            <v>14 CD combined</v>
          </cell>
          <cell r="Q1160" t="str">
            <v>storage free time 5 CD</v>
          </cell>
        </row>
        <row r="1161">
          <cell r="A1161" t="str">
            <v>STS_Hapag-Lloyd</v>
          </cell>
          <cell r="B1161" t="str">
            <v>CallaoAntwerp20</v>
          </cell>
          <cell r="C1161" t="str">
            <v>PER</v>
          </cell>
          <cell r="D1161" t="str">
            <v>Callao</v>
          </cell>
          <cell r="E1161" t="str">
            <v>Antwerp</v>
          </cell>
          <cell r="F1161">
            <v>20</v>
          </cell>
          <cell r="G1161">
            <v>972</v>
          </cell>
          <cell r="H1161" t="str">
            <v>not included</v>
          </cell>
          <cell r="I1161" t="str">
            <v>USD</v>
          </cell>
          <cell r="J1161">
            <v>0</v>
          </cell>
          <cell r="K1161">
            <v>972</v>
          </cell>
          <cell r="L1161" t="str">
            <v>28 days</v>
          </cell>
          <cell r="M1161">
            <v>45657</v>
          </cell>
          <cell r="N1161">
            <v>0</v>
          </cell>
          <cell r="O1161" t="str">
            <v>Hapag-Lloyd</v>
          </cell>
          <cell r="P1161" t="str">
            <v>4 CD</v>
          </cell>
          <cell r="Q1161" t="str">
            <v>10 CD</v>
          </cell>
        </row>
        <row r="1162">
          <cell r="A1162" t="str">
            <v>STS_Hapag-Lloyd</v>
          </cell>
          <cell r="B1162" t="str">
            <v>CallaoAntwerp40</v>
          </cell>
          <cell r="C1162" t="str">
            <v>PER</v>
          </cell>
          <cell r="D1162" t="str">
            <v>Callao</v>
          </cell>
          <cell r="E1162" t="str">
            <v>Antwerp</v>
          </cell>
          <cell r="F1162">
            <v>40</v>
          </cell>
          <cell r="G1162">
            <v>1109</v>
          </cell>
          <cell r="H1162" t="str">
            <v>not included</v>
          </cell>
          <cell r="I1162" t="str">
            <v>USD</v>
          </cell>
          <cell r="J1162">
            <v>0</v>
          </cell>
          <cell r="K1162">
            <v>1109</v>
          </cell>
          <cell r="L1162" t="str">
            <v>28 days</v>
          </cell>
          <cell r="M1162">
            <v>45657</v>
          </cell>
          <cell r="N1162">
            <v>0</v>
          </cell>
          <cell r="O1162" t="str">
            <v>Hapag-Lloyd</v>
          </cell>
          <cell r="P1162" t="str">
            <v>4 CD</v>
          </cell>
          <cell r="Q1162" t="str">
            <v>10 CD</v>
          </cell>
        </row>
        <row r="1163">
          <cell r="A1163" t="str">
            <v>STS_CMA CGM</v>
          </cell>
          <cell r="B1163" t="str">
            <v>AbidjanAmsterdam40</v>
          </cell>
          <cell r="C1163" t="str">
            <v>IVC</v>
          </cell>
          <cell r="D1163" t="str">
            <v>Abidjan</v>
          </cell>
          <cell r="E1163" t="str">
            <v>Amsterdam</v>
          </cell>
          <cell r="F1163">
            <v>40</v>
          </cell>
          <cell r="G1163">
            <v>1203</v>
          </cell>
          <cell r="H1163" t="str">
            <v>not included</v>
          </cell>
          <cell r="I1163" t="str">
            <v>EUR</v>
          </cell>
          <cell r="J1163">
            <v>0</v>
          </cell>
          <cell r="K1163">
            <v>1203</v>
          </cell>
          <cell r="L1163" t="str">
            <v>18 days</v>
          </cell>
          <cell r="M1163">
            <v>45657</v>
          </cell>
          <cell r="N1163">
            <v>0</v>
          </cell>
          <cell r="O1163" t="str">
            <v>CMA CGM</v>
          </cell>
          <cell r="P1163" t="str">
            <v>14 CD combined</v>
          </cell>
          <cell r="Q1163" t="str">
            <v>free storage period 14 CD</v>
          </cell>
        </row>
        <row r="1164">
          <cell r="A1164" t="str">
            <v>STS_CMA CGM</v>
          </cell>
          <cell r="B1164" t="str">
            <v>AbidjanAntwerp20</v>
          </cell>
          <cell r="C1164" t="str">
            <v>IVC</v>
          </cell>
          <cell r="D1164" t="str">
            <v>Abidjan</v>
          </cell>
          <cell r="E1164" t="str">
            <v>Antwerp</v>
          </cell>
          <cell r="F1164">
            <v>20</v>
          </cell>
          <cell r="G1164">
            <v>634</v>
          </cell>
          <cell r="H1164" t="str">
            <v>not included</v>
          </cell>
          <cell r="I1164" t="str">
            <v>EUR</v>
          </cell>
          <cell r="J1164">
            <v>0</v>
          </cell>
          <cell r="K1164">
            <v>634</v>
          </cell>
          <cell r="L1164" t="str">
            <v>15 days</v>
          </cell>
          <cell r="M1164">
            <v>45657</v>
          </cell>
          <cell r="N1164">
            <v>0</v>
          </cell>
          <cell r="O1164" t="str">
            <v>CMA CGM</v>
          </cell>
          <cell r="P1164" t="str">
            <v>14 CD combined</v>
          </cell>
          <cell r="Q1164" t="str">
            <v>storage free time 5 days</v>
          </cell>
        </row>
        <row r="1165">
          <cell r="A1165" t="str">
            <v>STS_Hapag-Lloyd</v>
          </cell>
          <cell r="B1165" t="str">
            <v>CallaoBarcelona20</v>
          </cell>
          <cell r="C1165" t="str">
            <v>PER</v>
          </cell>
          <cell r="D1165" t="str">
            <v>Callao</v>
          </cell>
          <cell r="E1165" t="str">
            <v>Barcelona</v>
          </cell>
          <cell r="F1165">
            <v>20</v>
          </cell>
          <cell r="G1165">
            <v>940</v>
          </cell>
          <cell r="H1165" t="str">
            <v>not included</v>
          </cell>
          <cell r="I1165" t="str">
            <v>EUR</v>
          </cell>
          <cell r="J1165">
            <v>0</v>
          </cell>
          <cell r="K1165">
            <v>940</v>
          </cell>
          <cell r="L1165" t="str">
            <v>30 days</v>
          </cell>
          <cell r="M1165">
            <v>45657</v>
          </cell>
          <cell r="N1165">
            <v>0</v>
          </cell>
          <cell r="O1165" t="str">
            <v>Hapag-Lloyd</v>
          </cell>
          <cell r="P1165" t="str">
            <v>10 CD combined</v>
          </cell>
          <cell r="Q1165" t="str">
            <v>subject to port storage</v>
          </cell>
        </row>
        <row r="1166">
          <cell r="A1166" t="str">
            <v>STS_Hapag-Lloyd</v>
          </cell>
          <cell r="B1166" t="str">
            <v>CallaoBarcelona40</v>
          </cell>
          <cell r="C1166" t="str">
            <v>PER</v>
          </cell>
          <cell r="D1166" t="str">
            <v>Callao</v>
          </cell>
          <cell r="E1166" t="str">
            <v>Barcelona</v>
          </cell>
          <cell r="F1166">
            <v>40</v>
          </cell>
          <cell r="G1166">
            <v>1190</v>
          </cell>
          <cell r="H1166" t="str">
            <v>not included</v>
          </cell>
          <cell r="I1166" t="str">
            <v>EUR</v>
          </cell>
          <cell r="J1166">
            <v>0</v>
          </cell>
          <cell r="K1166">
            <v>1190</v>
          </cell>
          <cell r="L1166" t="str">
            <v>30 days</v>
          </cell>
          <cell r="M1166">
            <v>45657</v>
          </cell>
          <cell r="N1166">
            <v>0</v>
          </cell>
          <cell r="O1166" t="str">
            <v>Hapag-Lloyd</v>
          </cell>
          <cell r="P1166" t="str">
            <v>10 CD combined</v>
          </cell>
          <cell r="Q1166" t="str">
            <v>subject to port storage</v>
          </cell>
        </row>
        <row r="1167">
          <cell r="A1167" t="str">
            <v>STS_Hapag-Lloyd</v>
          </cell>
          <cell r="B1167" t="str">
            <v>CallaoBatam40</v>
          </cell>
          <cell r="C1167" t="str">
            <v>PER</v>
          </cell>
          <cell r="D1167" t="str">
            <v>Callao</v>
          </cell>
          <cell r="E1167" t="str">
            <v>Batam</v>
          </cell>
          <cell r="F1167">
            <v>40</v>
          </cell>
          <cell r="G1167">
            <v>1066</v>
          </cell>
          <cell r="H1167" t="str">
            <v>not included</v>
          </cell>
          <cell r="I1167" t="str">
            <v>USD</v>
          </cell>
          <cell r="J1167">
            <v>0</v>
          </cell>
          <cell r="K1167">
            <v>1066</v>
          </cell>
          <cell r="L1167" t="str">
            <v>67 days</v>
          </cell>
          <cell r="M1167">
            <v>45657</v>
          </cell>
          <cell r="N1167">
            <v>0</v>
          </cell>
          <cell r="O1167" t="str">
            <v>Hapag-Lloyd</v>
          </cell>
          <cell r="P1167" t="str">
            <v>14 CD combined</v>
          </cell>
          <cell r="Q1167" t="str">
            <v>subject to port storage</v>
          </cell>
        </row>
        <row r="1168">
          <cell r="A1168" t="str">
            <v>STS_OOCL</v>
          </cell>
          <cell r="B1168" t="str">
            <v>CallaoHamburg20</v>
          </cell>
          <cell r="C1168" t="str">
            <v>PER</v>
          </cell>
          <cell r="D1168" t="str">
            <v>Callao</v>
          </cell>
          <cell r="E1168" t="str">
            <v>Hamburg</v>
          </cell>
          <cell r="F1168">
            <v>20</v>
          </cell>
          <cell r="G1168">
            <v>866</v>
          </cell>
          <cell r="H1168" t="str">
            <v>not included</v>
          </cell>
          <cell r="I1168" t="str">
            <v>USD</v>
          </cell>
          <cell r="J1168">
            <v>0</v>
          </cell>
          <cell r="K1168">
            <v>866</v>
          </cell>
          <cell r="L1168" t="str">
            <v>26 days</v>
          </cell>
          <cell r="M1168">
            <v>45657</v>
          </cell>
          <cell r="N1168">
            <v>0</v>
          </cell>
          <cell r="O1168" t="str">
            <v>OOCL</v>
          </cell>
          <cell r="P1168" t="str">
            <v>14 CD combined</v>
          </cell>
          <cell r="Q1168" t="str">
            <v>storage free time 3 CD</v>
          </cell>
        </row>
        <row r="1169">
          <cell r="A1169" t="str">
            <v>STS_CMA CGM</v>
          </cell>
          <cell r="B1169" t="str">
            <v>AbidjanAntwerp40</v>
          </cell>
          <cell r="C1169" t="str">
            <v>IVC</v>
          </cell>
          <cell r="D1169" t="str">
            <v>Abidjan</v>
          </cell>
          <cell r="E1169" t="str">
            <v>Antwerp</v>
          </cell>
          <cell r="F1169">
            <v>40</v>
          </cell>
          <cell r="G1169">
            <v>878</v>
          </cell>
          <cell r="H1169" t="str">
            <v>not included</v>
          </cell>
          <cell r="I1169" t="str">
            <v>EUR</v>
          </cell>
          <cell r="J1169">
            <v>0</v>
          </cell>
          <cell r="K1169">
            <v>878</v>
          </cell>
          <cell r="L1169" t="str">
            <v>15 days</v>
          </cell>
          <cell r="M1169">
            <v>45657</v>
          </cell>
          <cell r="N1169">
            <v>0</v>
          </cell>
          <cell r="O1169" t="str">
            <v>CMA CGM</v>
          </cell>
          <cell r="P1169" t="str">
            <v>14 CD combined</v>
          </cell>
          <cell r="Q1169" t="str">
            <v>storage free time 5 days</v>
          </cell>
        </row>
        <row r="1170">
          <cell r="A1170" t="str">
            <v>STS_CMA CGM</v>
          </cell>
          <cell r="B1170" t="str">
            <v>AbidjanBarcelona40</v>
          </cell>
          <cell r="C1170" t="str">
            <v>IVC</v>
          </cell>
          <cell r="D1170" t="str">
            <v>Abidjan</v>
          </cell>
          <cell r="E1170" t="str">
            <v>Barcelona</v>
          </cell>
          <cell r="F1170">
            <v>40</v>
          </cell>
          <cell r="G1170">
            <v>1603</v>
          </cell>
          <cell r="H1170" t="str">
            <v>not included</v>
          </cell>
          <cell r="I1170" t="str">
            <v>EUR</v>
          </cell>
          <cell r="J1170">
            <v>0</v>
          </cell>
          <cell r="K1170">
            <v>1603</v>
          </cell>
          <cell r="L1170" t="str">
            <v>38 days</v>
          </cell>
          <cell r="M1170">
            <v>45657</v>
          </cell>
          <cell r="N1170">
            <v>0</v>
          </cell>
          <cell r="O1170" t="str">
            <v>CMA CGM</v>
          </cell>
          <cell r="P1170" t="str">
            <v>14 CD combined</v>
          </cell>
          <cell r="Q1170" t="str">
            <v>free storage period 5 CD, storage charges EUR 4/40' 6-7th, EUR 12/40' 8-14th, EUR 84/40' 15th plus</v>
          </cell>
        </row>
        <row r="1171">
          <cell r="A1171" t="str">
            <v>STS_OOCL</v>
          </cell>
          <cell r="B1171" t="str">
            <v>CallaoHamburg40</v>
          </cell>
          <cell r="C1171" t="str">
            <v>PER</v>
          </cell>
          <cell r="D1171" t="str">
            <v>Callao</v>
          </cell>
          <cell r="E1171" t="str">
            <v>Hamburg</v>
          </cell>
          <cell r="F1171">
            <v>40</v>
          </cell>
          <cell r="G1171">
            <v>1087</v>
          </cell>
          <cell r="H1171" t="str">
            <v>not included</v>
          </cell>
          <cell r="I1171" t="str">
            <v>USD</v>
          </cell>
          <cell r="J1171">
            <v>0</v>
          </cell>
          <cell r="K1171">
            <v>1087</v>
          </cell>
          <cell r="L1171" t="str">
            <v>26 days</v>
          </cell>
          <cell r="M1171">
            <v>45657</v>
          </cell>
          <cell r="N1171">
            <v>0</v>
          </cell>
          <cell r="O1171" t="str">
            <v>OOCL</v>
          </cell>
          <cell r="P1171" t="str">
            <v>14 CD combined</v>
          </cell>
          <cell r="Q1171" t="str">
            <v>storage free time 3 CD</v>
          </cell>
        </row>
        <row r="1172">
          <cell r="A1172" t="str">
            <v>STS_Hapag-Lloyd</v>
          </cell>
          <cell r="B1172" t="str">
            <v>CallaoHamburg20</v>
          </cell>
          <cell r="C1172" t="str">
            <v>PER</v>
          </cell>
          <cell r="D1172" t="str">
            <v>Callao</v>
          </cell>
          <cell r="E1172" t="str">
            <v>Hamburg</v>
          </cell>
          <cell r="F1172">
            <v>20</v>
          </cell>
          <cell r="G1172">
            <v>931</v>
          </cell>
          <cell r="H1172" t="str">
            <v>not included</v>
          </cell>
          <cell r="I1172" t="str">
            <v>EUR</v>
          </cell>
          <cell r="J1172">
            <v>0</v>
          </cell>
          <cell r="K1172">
            <v>931</v>
          </cell>
          <cell r="L1172" t="str">
            <v>25 days</v>
          </cell>
          <cell r="M1172">
            <v>45657</v>
          </cell>
          <cell r="N1172">
            <v>0</v>
          </cell>
          <cell r="O1172" t="str">
            <v>Hapag-Lloyd</v>
          </cell>
          <cell r="P1172" t="str">
            <v>4 CD</v>
          </cell>
          <cell r="Q1172" t="str">
            <v>10 CD</v>
          </cell>
        </row>
        <row r="1173">
          <cell r="A1173" t="str">
            <v>STS_Hapag-Lloyd</v>
          </cell>
          <cell r="B1173" t="str">
            <v>CallaoHamburg40</v>
          </cell>
          <cell r="C1173" t="str">
            <v>PER</v>
          </cell>
          <cell r="D1173" t="str">
            <v>Callao</v>
          </cell>
          <cell r="E1173" t="str">
            <v>Hamburg</v>
          </cell>
          <cell r="F1173">
            <v>40</v>
          </cell>
          <cell r="G1173">
            <v>1109</v>
          </cell>
          <cell r="H1173" t="str">
            <v>not included</v>
          </cell>
          <cell r="I1173" t="str">
            <v>EUR</v>
          </cell>
          <cell r="J1173">
            <v>0</v>
          </cell>
          <cell r="K1173">
            <v>1109</v>
          </cell>
          <cell r="L1173" t="str">
            <v>25 days</v>
          </cell>
          <cell r="M1173">
            <v>45657</v>
          </cell>
          <cell r="N1173">
            <v>0</v>
          </cell>
          <cell r="O1173" t="str">
            <v>Hapag-Lloyd</v>
          </cell>
          <cell r="P1173" t="str">
            <v>4 CD</v>
          </cell>
          <cell r="Q1173" t="str">
            <v>10 CD</v>
          </cell>
        </row>
        <row r="1174">
          <cell r="A1174" t="str">
            <v>STS_Hapag-Lloyd</v>
          </cell>
          <cell r="B1174" t="str">
            <v>CallaoJakarta40</v>
          </cell>
          <cell r="C1174" t="str">
            <v>PER</v>
          </cell>
          <cell r="D1174" t="str">
            <v>Callao</v>
          </cell>
          <cell r="E1174" t="str">
            <v>Jakarta</v>
          </cell>
          <cell r="F1174">
            <v>40</v>
          </cell>
          <cell r="G1174">
            <v>766</v>
          </cell>
          <cell r="H1174" t="str">
            <v>not included</v>
          </cell>
          <cell r="I1174" t="str">
            <v>USD</v>
          </cell>
          <cell r="J1174">
            <v>0</v>
          </cell>
          <cell r="K1174">
            <v>766</v>
          </cell>
          <cell r="L1174" t="str">
            <v>66 days</v>
          </cell>
          <cell r="M1174">
            <v>45657</v>
          </cell>
          <cell r="N1174">
            <v>0</v>
          </cell>
          <cell r="O1174" t="str">
            <v>Hapag-Lloyd</v>
          </cell>
          <cell r="P1174" t="str">
            <v>14 CD combined</v>
          </cell>
          <cell r="Q1174" t="str">
            <v>subject to port storage</v>
          </cell>
        </row>
        <row r="1175">
          <cell r="A1175" t="str">
            <v>STS_PIL</v>
          </cell>
          <cell r="B1175" t="str">
            <v>CallaoJakarta40</v>
          </cell>
          <cell r="C1175" t="str">
            <v>PER</v>
          </cell>
          <cell r="D1175" t="str">
            <v>Callao</v>
          </cell>
          <cell r="E1175" t="str">
            <v>Jakarta</v>
          </cell>
          <cell r="F1175">
            <v>40</v>
          </cell>
          <cell r="G1175">
            <v>915</v>
          </cell>
          <cell r="H1175" t="str">
            <v>not included</v>
          </cell>
          <cell r="I1175" t="str">
            <v>USD</v>
          </cell>
          <cell r="J1175">
            <v>0</v>
          </cell>
          <cell r="K1175">
            <v>915</v>
          </cell>
          <cell r="L1175" t="str">
            <v>51 days</v>
          </cell>
          <cell r="M1175">
            <v>45657</v>
          </cell>
          <cell r="N1175">
            <v>0</v>
          </cell>
          <cell r="O1175" t="str">
            <v>PIL</v>
          </cell>
          <cell r="P1175" t="str">
            <v>14 CD Combined</v>
          </cell>
          <cell r="Q1175"/>
        </row>
        <row r="1176">
          <cell r="A1176" t="str">
            <v>STS_Hapag-Lloyd</v>
          </cell>
          <cell r="B1176" t="str">
            <v>CallaoPasir Gudang40</v>
          </cell>
          <cell r="C1176" t="str">
            <v>PER</v>
          </cell>
          <cell r="D1176" t="str">
            <v>Callao</v>
          </cell>
          <cell r="E1176" t="str">
            <v>Pasir Gudang</v>
          </cell>
          <cell r="F1176">
            <v>40</v>
          </cell>
          <cell r="G1176">
            <v>791</v>
          </cell>
          <cell r="H1176" t="str">
            <v>not included</v>
          </cell>
          <cell r="I1176" t="str">
            <v>USD</v>
          </cell>
          <cell r="J1176">
            <v>0</v>
          </cell>
          <cell r="K1176">
            <v>791</v>
          </cell>
          <cell r="L1176" t="str">
            <v>56 days</v>
          </cell>
          <cell r="M1176">
            <v>45657</v>
          </cell>
          <cell r="N1176">
            <v>0</v>
          </cell>
          <cell r="O1176" t="str">
            <v>Hapag-Lloyd</v>
          </cell>
          <cell r="P1176" t="str">
            <v>14 CD combined</v>
          </cell>
          <cell r="Q1176" t="str">
            <v>subject to port storage</v>
          </cell>
        </row>
        <row r="1177">
          <cell r="A1177" t="str">
            <v>STS_PIL</v>
          </cell>
          <cell r="B1177" t="str">
            <v>CallaoPasir Gudang40</v>
          </cell>
          <cell r="C1177" t="str">
            <v>PER</v>
          </cell>
          <cell r="D1177" t="str">
            <v>Callao</v>
          </cell>
          <cell r="E1177" t="str">
            <v>Pasir Gudang</v>
          </cell>
          <cell r="F1177">
            <v>40</v>
          </cell>
          <cell r="G1177">
            <v>1015</v>
          </cell>
          <cell r="H1177" t="str">
            <v>not included</v>
          </cell>
          <cell r="I1177" t="str">
            <v>USD</v>
          </cell>
          <cell r="J1177">
            <v>0</v>
          </cell>
          <cell r="K1177">
            <v>1015</v>
          </cell>
          <cell r="L1177" t="str">
            <v>54 days</v>
          </cell>
          <cell r="M1177">
            <v>45657</v>
          </cell>
          <cell r="N1177">
            <v>0</v>
          </cell>
          <cell r="O1177" t="str">
            <v>PIL</v>
          </cell>
          <cell r="P1177" t="str">
            <v>14 CD Combined</v>
          </cell>
          <cell r="Q1177"/>
        </row>
        <row r="1178">
          <cell r="A1178" t="str">
            <v>STS_Hapag-Lloyd</v>
          </cell>
          <cell r="B1178" t="str">
            <v>CallaoPhiladelphia,40</v>
          </cell>
          <cell r="C1178" t="str">
            <v>PER</v>
          </cell>
          <cell r="D1178" t="str">
            <v>Callao</v>
          </cell>
          <cell r="E1178" t="str">
            <v>Philadelphia,</v>
          </cell>
          <cell r="F1178">
            <v>40</v>
          </cell>
          <cell r="G1178">
            <v>1903</v>
          </cell>
          <cell r="H1178" t="str">
            <v>not included</v>
          </cell>
          <cell r="I1178" t="str">
            <v>USD</v>
          </cell>
          <cell r="J1178">
            <v>0</v>
          </cell>
          <cell r="K1178">
            <v>1903</v>
          </cell>
          <cell r="L1178" t="str">
            <v>21 days</v>
          </cell>
          <cell r="M1178">
            <v>45657</v>
          </cell>
          <cell r="N1178">
            <v>0</v>
          </cell>
          <cell r="O1178" t="str">
            <v>Hapag-Lloyd</v>
          </cell>
          <cell r="P1178" t="str">
            <v>8 CD</v>
          </cell>
          <cell r="Q1178" t="str">
            <v>10 CD</v>
          </cell>
        </row>
        <row r="1179">
          <cell r="A1179" t="str">
            <v>STS_Hapag-Lloyd</v>
          </cell>
          <cell r="B1179" t="str">
            <v>CallaoPhiladelphia,20</v>
          </cell>
          <cell r="C1179" t="str">
            <v>PER</v>
          </cell>
          <cell r="D1179" t="str">
            <v>Callao</v>
          </cell>
          <cell r="E1179" t="str">
            <v>Philadelphia,</v>
          </cell>
          <cell r="F1179">
            <v>20</v>
          </cell>
          <cell r="G1179">
            <v>1525</v>
          </cell>
          <cell r="H1179" t="str">
            <v>not included</v>
          </cell>
          <cell r="I1179" t="str">
            <v>USD</v>
          </cell>
          <cell r="J1179">
            <v>0</v>
          </cell>
          <cell r="K1179">
            <v>1525</v>
          </cell>
          <cell r="L1179" t="str">
            <v>21 days</v>
          </cell>
          <cell r="M1179">
            <v>45657</v>
          </cell>
          <cell r="N1179">
            <v>0</v>
          </cell>
          <cell r="O1179" t="str">
            <v>Hapag-Lloyd</v>
          </cell>
          <cell r="P1179" t="str">
            <v>8 CD</v>
          </cell>
          <cell r="Q1179" t="str">
            <v>10 CD</v>
          </cell>
        </row>
        <row r="1180">
          <cell r="A1180" t="str">
            <v>STS_Hapag-Lloyd</v>
          </cell>
          <cell r="B1180" t="str">
            <v>CallaoSurabaya40</v>
          </cell>
          <cell r="C1180" t="str">
            <v>PER</v>
          </cell>
          <cell r="D1180" t="str">
            <v>Callao</v>
          </cell>
          <cell r="E1180" t="str">
            <v>Surabaya</v>
          </cell>
          <cell r="F1180">
            <v>40</v>
          </cell>
          <cell r="G1180">
            <v>791</v>
          </cell>
          <cell r="H1180" t="str">
            <v>not included</v>
          </cell>
          <cell r="I1180" t="str">
            <v>USD</v>
          </cell>
          <cell r="J1180">
            <v>0</v>
          </cell>
          <cell r="K1180">
            <v>791</v>
          </cell>
          <cell r="L1180" t="str">
            <v>63 days</v>
          </cell>
          <cell r="M1180">
            <v>45657</v>
          </cell>
          <cell r="N1180">
            <v>0</v>
          </cell>
          <cell r="O1180" t="str">
            <v>Hapag-Lloyd</v>
          </cell>
          <cell r="P1180" t="str">
            <v>14 CD combined</v>
          </cell>
          <cell r="Q1180" t="str">
            <v>subject to port storage</v>
          </cell>
        </row>
        <row r="1181">
          <cell r="A1181" t="str">
            <v>STS_PIL</v>
          </cell>
          <cell r="B1181" t="str">
            <v>CallaoSurabaya40</v>
          </cell>
          <cell r="C1181" t="str">
            <v>PER</v>
          </cell>
          <cell r="D1181" t="str">
            <v>Callao</v>
          </cell>
          <cell r="E1181" t="str">
            <v>Surabaya</v>
          </cell>
          <cell r="F1181">
            <v>40</v>
          </cell>
          <cell r="G1181">
            <v>915</v>
          </cell>
          <cell r="H1181" t="str">
            <v>not included</v>
          </cell>
          <cell r="I1181" t="str">
            <v>USD</v>
          </cell>
          <cell r="J1181">
            <v>0</v>
          </cell>
          <cell r="K1181">
            <v>915</v>
          </cell>
          <cell r="L1181" t="str">
            <v>56 days</v>
          </cell>
          <cell r="M1181">
            <v>45657</v>
          </cell>
          <cell r="N1181">
            <v>0</v>
          </cell>
          <cell r="O1181" t="str">
            <v>PIL</v>
          </cell>
          <cell r="P1181" t="str">
            <v>14 CD Combined</v>
          </cell>
          <cell r="Q1181"/>
        </row>
        <row r="1182">
          <cell r="A1182" t="str">
            <v>STS_OOCL</v>
          </cell>
          <cell r="B1182" t="str">
            <v>CallaoTallinn20</v>
          </cell>
          <cell r="C1182" t="str">
            <v>PER</v>
          </cell>
          <cell r="D1182" t="str">
            <v>Callao</v>
          </cell>
          <cell r="E1182" t="str">
            <v>Tallinn</v>
          </cell>
          <cell r="F1182">
            <v>20</v>
          </cell>
          <cell r="G1182">
            <v>1166</v>
          </cell>
          <cell r="H1182" t="str">
            <v>not included</v>
          </cell>
          <cell r="I1182" t="str">
            <v>USD</v>
          </cell>
          <cell r="J1182">
            <v>0</v>
          </cell>
          <cell r="K1182">
            <v>1166</v>
          </cell>
          <cell r="L1182" t="str">
            <v>32 days</v>
          </cell>
          <cell r="M1182">
            <v>45657</v>
          </cell>
          <cell r="N1182">
            <v>0</v>
          </cell>
          <cell r="O1182" t="str">
            <v>OOCL</v>
          </cell>
          <cell r="P1182" t="str">
            <v>14 CD combined</v>
          </cell>
          <cell r="Q1182" t="str">
            <v>storage free time 10 CD</v>
          </cell>
        </row>
        <row r="1183">
          <cell r="A1183" t="str">
            <v>STS_OOCL</v>
          </cell>
          <cell r="B1183" t="str">
            <v>CallaoTallinn40</v>
          </cell>
          <cell r="C1183" t="str">
            <v>PER</v>
          </cell>
          <cell r="D1183" t="str">
            <v>Callao</v>
          </cell>
          <cell r="E1183" t="str">
            <v>Tallinn</v>
          </cell>
          <cell r="F1183">
            <v>40</v>
          </cell>
          <cell r="G1183">
            <v>1487</v>
          </cell>
          <cell r="H1183" t="str">
            <v>not included</v>
          </cell>
          <cell r="I1183" t="str">
            <v>USD</v>
          </cell>
          <cell r="J1183">
            <v>0</v>
          </cell>
          <cell r="K1183">
            <v>1487</v>
          </cell>
          <cell r="L1183" t="str">
            <v>32 days</v>
          </cell>
          <cell r="M1183">
            <v>45657</v>
          </cell>
          <cell r="N1183">
            <v>0</v>
          </cell>
          <cell r="O1183" t="str">
            <v>OOCL</v>
          </cell>
          <cell r="P1183" t="str">
            <v>14 CD combined</v>
          </cell>
          <cell r="Q1183" t="str">
            <v>storage free time 10 CD</v>
          </cell>
        </row>
        <row r="1184">
          <cell r="A1184" t="str">
            <v>STS_Hapag-Lloyd</v>
          </cell>
          <cell r="B1184" t="str">
            <v>CallaoTallinn20</v>
          </cell>
          <cell r="C1184" t="str">
            <v>PER</v>
          </cell>
          <cell r="D1184" t="str">
            <v>Callao</v>
          </cell>
          <cell r="E1184" t="str">
            <v>Tallinn</v>
          </cell>
          <cell r="F1184">
            <v>20</v>
          </cell>
          <cell r="G1184">
            <v>1282</v>
          </cell>
          <cell r="H1184" t="str">
            <v>not included</v>
          </cell>
          <cell r="I1184" t="str">
            <v>USD</v>
          </cell>
          <cell r="J1184">
            <v>0</v>
          </cell>
          <cell r="K1184">
            <v>1282</v>
          </cell>
          <cell r="L1184" t="str">
            <v>33 days</v>
          </cell>
          <cell r="M1184">
            <v>45657</v>
          </cell>
          <cell r="N1184">
            <v>0</v>
          </cell>
          <cell r="O1184" t="str">
            <v>Hapag-Lloyd</v>
          </cell>
          <cell r="P1184" t="str">
            <v>10 CD</v>
          </cell>
          <cell r="Q1184" t="str">
            <v xml:space="preserve">21 CD </v>
          </cell>
        </row>
        <row r="1185">
          <cell r="A1185" t="str">
            <v>STS_Hapag-Lloyd</v>
          </cell>
          <cell r="B1185" t="str">
            <v>CallaoTallinn40</v>
          </cell>
          <cell r="C1185" t="str">
            <v>PER</v>
          </cell>
          <cell r="D1185" t="str">
            <v>Callao</v>
          </cell>
          <cell r="E1185" t="str">
            <v>Tallinn</v>
          </cell>
          <cell r="F1185">
            <v>40</v>
          </cell>
          <cell r="G1185">
            <v>1509</v>
          </cell>
          <cell r="H1185" t="str">
            <v>not included</v>
          </cell>
          <cell r="I1185" t="str">
            <v>USD</v>
          </cell>
          <cell r="J1185">
            <v>0</v>
          </cell>
          <cell r="K1185">
            <v>1509</v>
          </cell>
          <cell r="L1185" t="str">
            <v>33 days</v>
          </cell>
          <cell r="M1185">
            <v>45657</v>
          </cell>
          <cell r="N1185">
            <v>0</v>
          </cell>
          <cell r="O1185" t="str">
            <v>Hapag-Lloyd</v>
          </cell>
          <cell r="P1185" t="str">
            <v>10 CD</v>
          </cell>
          <cell r="Q1185" t="str">
            <v xml:space="preserve">21 CD </v>
          </cell>
        </row>
        <row r="1186">
          <cell r="A1186" t="str">
            <v>STS_Hapag-Lloyd</v>
          </cell>
          <cell r="B1186" t="str">
            <v>CallaoValencia20</v>
          </cell>
          <cell r="C1186" t="str">
            <v>PER</v>
          </cell>
          <cell r="D1186" t="str">
            <v>Callao</v>
          </cell>
          <cell r="E1186" t="str">
            <v>Valencia</v>
          </cell>
          <cell r="F1186">
            <v>20</v>
          </cell>
          <cell r="G1186">
            <v>940</v>
          </cell>
          <cell r="H1186" t="str">
            <v>not included</v>
          </cell>
          <cell r="I1186" t="str">
            <v>EUR</v>
          </cell>
          <cell r="J1186">
            <v>0</v>
          </cell>
          <cell r="K1186">
            <v>940</v>
          </cell>
          <cell r="L1186" t="str">
            <v>23 days</v>
          </cell>
          <cell r="M1186">
            <v>45657</v>
          </cell>
          <cell r="N1186">
            <v>0</v>
          </cell>
          <cell r="O1186" t="str">
            <v>Hapag-Lloyd</v>
          </cell>
          <cell r="P1186" t="str">
            <v>10 CD combined</v>
          </cell>
          <cell r="Q1186" t="str">
            <v>subject to port storage</v>
          </cell>
        </row>
        <row r="1187">
          <cell r="A1187" t="str">
            <v>STS_Hapag-Lloyd</v>
          </cell>
          <cell r="B1187" t="str">
            <v>CallaoValencia40</v>
          </cell>
          <cell r="C1187" t="str">
            <v>PER</v>
          </cell>
          <cell r="D1187" t="str">
            <v>Callao</v>
          </cell>
          <cell r="E1187" t="str">
            <v>Valencia</v>
          </cell>
          <cell r="F1187">
            <v>40</v>
          </cell>
          <cell r="G1187">
            <v>1265</v>
          </cell>
          <cell r="H1187" t="str">
            <v>not included</v>
          </cell>
          <cell r="I1187" t="str">
            <v>EUR</v>
          </cell>
          <cell r="J1187">
            <v>0</v>
          </cell>
          <cell r="K1187">
            <v>1265</v>
          </cell>
          <cell r="L1187" t="str">
            <v>23 days</v>
          </cell>
          <cell r="M1187">
            <v>45657</v>
          </cell>
          <cell r="N1187">
            <v>0</v>
          </cell>
          <cell r="O1187" t="str">
            <v>Hapag-Lloyd</v>
          </cell>
          <cell r="P1187" t="str">
            <v>10 CD combined</v>
          </cell>
          <cell r="Q1187" t="str">
            <v>subject to port storage</v>
          </cell>
        </row>
        <row r="1188">
          <cell r="A1188" t="str">
            <v>STS_Hapag-Lloyd</v>
          </cell>
          <cell r="B1188" t="str">
            <v>ConakryAmsterdam20</v>
          </cell>
          <cell r="C1188" t="str">
            <v>GUI</v>
          </cell>
          <cell r="D1188" t="str">
            <v>Conakry</v>
          </cell>
          <cell r="E1188" t="str">
            <v>Amsterdam</v>
          </cell>
          <cell r="F1188">
            <v>20</v>
          </cell>
          <cell r="G1188">
            <v>1097</v>
          </cell>
          <cell r="H1188" t="str">
            <v>not included</v>
          </cell>
          <cell r="I1188" t="str">
            <v>EUR</v>
          </cell>
          <cell r="J1188">
            <v>0</v>
          </cell>
          <cell r="K1188">
            <v>1097</v>
          </cell>
          <cell r="L1188" t="str">
            <v>30 days</v>
          </cell>
          <cell r="M1188">
            <v>45657</v>
          </cell>
          <cell r="N1188">
            <v>0</v>
          </cell>
          <cell r="O1188" t="str">
            <v>Hapag-Lloyd</v>
          </cell>
          <cell r="P1188" t="str">
            <v>4 CD</v>
          </cell>
          <cell r="Q1188" t="str">
            <v>10 CD</v>
          </cell>
        </row>
        <row r="1189">
          <cell r="A1189" t="str">
            <v>STS_Hapag-Lloyd</v>
          </cell>
          <cell r="B1189" t="str">
            <v>ConakryAmsterdam40</v>
          </cell>
          <cell r="C1189" t="str">
            <v>GUI</v>
          </cell>
          <cell r="D1189" t="str">
            <v>Conakry</v>
          </cell>
          <cell r="E1189" t="str">
            <v>Amsterdam</v>
          </cell>
          <cell r="F1189">
            <v>40</v>
          </cell>
          <cell r="G1189">
            <v>1229</v>
          </cell>
          <cell r="H1189" t="str">
            <v>not included</v>
          </cell>
          <cell r="I1189" t="str">
            <v>EUR</v>
          </cell>
          <cell r="J1189">
            <v>0</v>
          </cell>
          <cell r="K1189">
            <v>1229</v>
          </cell>
          <cell r="L1189" t="str">
            <v>30 days</v>
          </cell>
          <cell r="M1189">
            <v>45657</v>
          </cell>
          <cell r="N1189">
            <v>0</v>
          </cell>
          <cell r="O1189" t="str">
            <v>Hapag-Lloyd</v>
          </cell>
          <cell r="P1189" t="str">
            <v>4 CD</v>
          </cell>
          <cell r="Q1189" t="str">
            <v>10 CD</v>
          </cell>
        </row>
        <row r="1190">
          <cell r="A1190" t="str">
            <v>STS_MSC</v>
          </cell>
          <cell r="B1190" t="str">
            <v>ConakryAmsterdam40</v>
          </cell>
          <cell r="C1190" t="str">
            <v>GUI</v>
          </cell>
          <cell r="D1190" t="str">
            <v>Conakry</v>
          </cell>
          <cell r="E1190" t="str">
            <v>Amsterdam</v>
          </cell>
          <cell r="F1190">
            <v>40</v>
          </cell>
          <cell r="G1190">
            <v>1073</v>
          </cell>
          <cell r="H1190" t="str">
            <v>not included</v>
          </cell>
          <cell r="I1190" t="str">
            <v>EUR</v>
          </cell>
          <cell r="J1190">
            <v>0</v>
          </cell>
          <cell r="K1190">
            <v>1073</v>
          </cell>
          <cell r="L1190" t="str">
            <v>22 days</v>
          </cell>
          <cell r="M1190">
            <v>45657</v>
          </cell>
          <cell r="N1190">
            <v>0</v>
          </cell>
          <cell r="O1190" t="str">
            <v>MSC</v>
          </cell>
          <cell r="P1190" t="str">
            <v>14 CD combined</v>
          </cell>
          <cell r="Q1190" t="str">
            <v>14 CD free storage</v>
          </cell>
        </row>
        <row r="1191">
          <cell r="A1191" t="str">
            <v>STS_MSC</v>
          </cell>
          <cell r="B1191" t="str">
            <v>ConakryAntwerp20</v>
          </cell>
          <cell r="C1191" t="str">
            <v>GUI</v>
          </cell>
          <cell r="D1191" t="str">
            <v>Conakry</v>
          </cell>
          <cell r="E1191" t="str">
            <v>Antwerp</v>
          </cell>
          <cell r="F1191">
            <v>20</v>
          </cell>
          <cell r="G1191">
            <v>639</v>
          </cell>
          <cell r="H1191" t="str">
            <v>not included</v>
          </cell>
          <cell r="I1191" t="str">
            <v>EUR</v>
          </cell>
          <cell r="J1191">
            <v>0</v>
          </cell>
          <cell r="K1191">
            <v>639</v>
          </cell>
          <cell r="L1191"/>
          <cell r="M1191">
            <v>45657</v>
          </cell>
          <cell r="N1191">
            <v>0</v>
          </cell>
          <cell r="O1191" t="str">
            <v>MSC</v>
          </cell>
          <cell r="P1191" t="str">
            <v>14 CD combined</v>
          </cell>
          <cell r="Q1191" t="str">
            <v>7 CD free storage</v>
          </cell>
        </row>
        <row r="1192">
          <cell r="A1192" t="str">
            <v>STS_MSC</v>
          </cell>
          <cell r="B1192" t="str">
            <v>ConakryAntwerp40</v>
          </cell>
          <cell r="C1192" t="str">
            <v>GUI</v>
          </cell>
          <cell r="D1192" t="str">
            <v>Conakry</v>
          </cell>
          <cell r="E1192" t="str">
            <v>Antwerp</v>
          </cell>
          <cell r="F1192">
            <v>40</v>
          </cell>
          <cell r="G1192">
            <v>1073</v>
          </cell>
          <cell r="H1192" t="str">
            <v>not included</v>
          </cell>
          <cell r="I1192" t="str">
            <v>EUR</v>
          </cell>
          <cell r="J1192">
            <v>0</v>
          </cell>
          <cell r="K1192">
            <v>1073</v>
          </cell>
          <cell r="L1192"/>
          <cell r="M1192">
            <v>45657</v>
          </cell>
          <cell r="N1192">
            <v>0</v>
          </cell>
          <cell r="O1192" t="str">
            <v>MSC</v>
          </cell>
          <cell r="P1192" t="str">
            <v>14 CD combined</v>
          </cell>
          <cell r="Q1192" t="str">
            <v>7 CD free storage</v>
          </cell>
        </row>
        <row r="1193">
          <cell r="A1193" t="str">
            <v>STS_Hapag-Lloyd</v>
          </cell>
          <cell r="B1193" t="str">
            <v>ConakryAntwerp20</v>
          </cell>
          <cell r="C1193" t="str">
            <v>GUI</v>
          </cell>
          <cell r="D1193" t="str">
            <v>Conakry</v>
          </cell>
          <cell r="E1193" t="str">
            <v>Antwerp</v>
          </cell>
          <cell r="F1193">
            <v>20</v>
          </cell>
          <cell r="G1193">
            <v>867</v>
          </cell>
          <cell r="H1193" t="str">
            <v>not included</v>
          </cell>
          <cell r="I1193" t="str">
            <v>EUR</v>
          </cell>
          <cell r="J1193">
            <v>0</v>
          </cell>
          <cell r="K1193">
            <v>867</v>
          </cell>
          <cell r="L1193" t="str">
            <v>33 days</v>
          </cell>
          <cell r="M1193">
            <v>45657</v>
          </cell>
          <cell r="N1193">
            <v>0</v>
          </cell>
          <cell r="O1193" t="str">
            <v>Hapag-Lloyd</v>
          </cell>
          <cell r="P1193" t="str">
            <v>4 CD</v>
          </cell>
          <cell r="Q1193" t="str">
            <v>10 CD</v>
          </cell>
        </row>
        <row r="1194">
          <cell r="A1194" t="str">
            <v>STS_Hapag-Lloyd</v>
          </cell>
          <cell r="B1194" t="str">
            <v>ConakryAntwerp40</v>
          </cell>
          <cell r="C1194" t="str">
            <v>GUI</v>
          </cell>
          <cell r="D1194" t="str">
            <v>Conakry</v>
          </cell>
          <cell r="E1194" t="str">
            <v>Antwerp</v>
          </cell>
          <cell r="F1194">
            <v>40</v>
          </cell>
          <cell r="G1194">
            <v>984</v>
          </cell>
          <cell r="H1194" t="str">
            <v>not included</v>
          </cell>
          <cell r="I1194" t="str">
            <v>EUR</v>
          </cell>
          <cell r="J1194">
            <v>0</v>
          </cell>
          <cell r="K1194">
            <v>984</v>
          </cell>
          <cell r="L1194" t="str">
            <v>33 days</v>
          </cell>
          <cell r="M1194">
            <v>45657</v>
          </cell>
          <cell r="N1194">
            <v>0</v>
          </cell>
          <cell r="O1194" t="str">
            <v>Hapag-Lloyd</v>
          </cell>
          <cell r="P1194" t="str">
            <v>4 CD</v>
          </cell>
          <cell r="Q1194" t="str">
            <v>10 CD</v>
          </cell>
        </row>
        <row r="1195">
          <cell r="A1195" t="str">
            <v>STS_MSC</v>
          </cell>
          <cell r="B1195" t="str">
            <v>ConakryBarcelona20</v>
          </cell>
          <cell r="C1195" t="str">
            <v>GUI</v>
          </cell>
          <cell r="D1195" t="str">
            <v>Conakry</v>
          </cell>
          <cell r="E1195" t="str">
            <v>Barcelona</v>
          </cell>
          <cell r="F1195">
            <v>20</v>
          </cell>
          <cell r="G1195">
            <v>715</v>
          </cell>
          <cell r="H1195" t="str">
            <v>not included</v>
          </cell>
          <cell r="I1195" t="str">
            <v>EUR</v>
          </cell>
          <cell r="J1195">
            <v>0</v>
          </cell>
          <cell r="K1195">
            <v>715</v>
          </cell>
          <cell r="L1195" t="str">
            <v>37 days</v>
          </cell>
          <cell r="M1195">
            <v>45657</v>
          </cell>
          <cell r="N1195">
            <v>0</v>
          </cell>
          <cell r="O1195" t="str">
            <v>MSC</v>
          </cell>
          <cell r="P1195" t="str">
            <v>14 CD combined</v>
          </cell>
          <cell r="Q1195"/>
        </row>
        <row r="1196">
          <cell r="A1196" t="str">
            <v>STS_MSC</v>
          </cell>
          <cell r="B1196" t="str">
            <v>ConakryBarcelona40</v>
          </cell>
          <cell r="C1196" t="str">
            <v>GUI</v>
          </cell>
          <cell r="D1196" t="str">
            <v>Conakry</v>
          </cell>
          <cell r="E1196" t="str">
            <v>Barcelona</v>
          </cell>
          <cell r="F1196">
            <v>40</v>
          </cell>
          <cell r="G1196">
            <v>1045</v>
          </cell>
          <cell r="H1196" t="str">
            <v>not included</v>
          </cell>
          <cell r="I1196" t="str">
            <v>EUR</v>
          </cell>
          <cell r="J1196">
            <v>0</v>
          </cell>
          <cell r="K1196">
            <v>1045</v>
          </cell>
          <cell r="L1196" t="str">
            <v>37 days</v>
          </cell>
          <cell r="M1196">
            <v>45657</v>
          </cell>
          <cell r="N1196">
            <v>0</v>
          </cell>
          <cell r="O1196" t="str">
            <v>MSC</v>
          </cell>
          <cell r="P1196" t="str">
            <v>14 CD combined</v>
          </cell>
          <cell r="Q1196"/>
        </row>
        <row r="1197">
          <cell r="A1197" t="str">
            <v>STS_Hapag-Lloyd</v>
          </cell>
          <cell r="B1197" t="str">
            <v>ConakryBarcelona20</v>
          </cell>
          <cell r="C1197" t="str">
            <v>GUI</v>
          </cell>
          <cell r="D1197" t="str">
            <v>Conakry</v>
          </cell>
          <cell r="E1197" t="str">
            <v>Barcelona</v>
          </cell>
          <cell r="F1197">
            <v>20</v>
          </cell>
          <cell r="G1197">
            <v>837</v>
          </cell>
          <cell r="H1197" t="str">
            <v>not included</v>
          </cell>
          <cell r="I1197" t="str">
            <v>EUR</v>
          </cell>
          <cell r="J1197">
            <v>0</v>
          </cell>
          <cell r="K1197">
            <v>837</v>
          </cell>
          <cell r="L1197" t="str">
            <v>29 days</v>
          </cell>
          <cell r="M1197">
            <v>45657</v>
          </cell>
          <cell r="N1197">
            <v>0</v>
          </cell>
          <cell r="O1197" t="str">
            <v>Hapag-Lloyd</v>
          </cell>
          <cell r="P1197" t="str">
            <v>10 CD combined</v>
          </cell>
          <cell r="Q1197" t="str">
            <v>subject to port storage</v>
          </cell>
        </row>
        <row r="1198">
          <cell r="A1198" t="str">
            <v>STS_Hapag-Lloyd</v>
          </cell>
          <cell r="B1198" t="str">
            <v>ConakryBarcelona40</v>
          </cell>
          <cell r="C1198" t="str">
            <v>GUI</v>
          </cell>
          <cell r="D1198" t="str">
            <v>Conakry</v>
          </cell>
          <cell r="E1198" t="str">
            <v>Barcelona</v>
          </cell>
          <cell r="F1198">
            <v>40</v>
          </cell>
          <cell r="G1198">
            <v>1204</v>
          </cell>
          <cell r="H1198" t="str">
            <v>not included</v>
          </cell>
          <cell r="I1198" t="str">
            <v>EUR</v>
          </cell>
          <cell r="J1198">
            <v>0</v>
          </cell>
          <cell r="K1198">
            <v>1204</v>
          </cell>
          <cell r="L1198" t="str">
            <v>29 days</v>
          </cell>
          <cell r="M1198">
            <v>45657</v>
          </cell>
          <cell r="N1198">
            <v>0</v>
          </cell>
          <cell r="O1198" t="str">
            <v>Hapag-Lloyd</v>
          </cell>
          <cell r="P1198" t="str">
            <v>10 CD combined</v>
          </cell>
          <cell r="Q1198" t="str">
            <v>subject to port storage</v>
          </cell>
        </row>
        <row r="1199">
          <cell r="A1199" t="str">
            <v>STS_Hapag-Lloyd</v>
          </cell>
          <cell r="B1199" t="str">
            <v>ConakryBatam20</v>
          </cell>
          <cell r="C1199" t="str">
            <v>GUI</v>
          </cell>
          <cell r="D1199" t="str">
            <v>Conakry</v>
          </cell>
          <cell r="E1199" t="str">
            <v>Batam</v>
          </cell>
          <cell r="F1199">
            <v>20</v>
          </cell>
          <cell r="G1199">
            <v>1328</v>
          </cell>
          <cell r="H1199" t="str">
            <v>not included</v>
          </cell>
          <cell r="I1199" t="str">
            <v>USD</v>
          </cell>
          <cell r="J1199">
            <v>0</v>
          </cell>
          <cell r="K1199">
            <v>1328</v>
          </cell>
          <cell r="L1199" t="str">
            <v>52 days</v>
          </cell>
          <cell r="M1199">
            <v>45657</v>
          </cell>
          <cell r="N1199">
            <v>0</v>
          </cell>
          <cell r="O1199" t="str">
            <v>Hapag-Lloyd</v>
          </cell>
          <cell r="P1199" t="str">
            <v>14 CD combined</v>
          </cell>
          <cell r="Q1199" t="str">
            <v>subject to port storage</v>
          </cell>
        </row>
        <row r="1200">
          <cell r="A1200" t="str">
            <v>STS_Hapag-Lloyd</v>
          </cell>
          <cell r="B1200" t="str">
            <v>ConakryBatam40</v>
          </cell>
          <cell r="C1200" t="str">
            <v>GUI</v>
          </cell>
          <cell r="D1200" t="str">
            <v>Conakry</v>
          </cell>
          <cell r="E1200" t="str">
            <v>Batam</v>
          </cell>
          <cell r="F1200">
            <v>40</v>
          </cell>
          <cell r="G1200">
            <v>1919</v>
          </cell>
          <cell r="H1200" t="str">
            <v>not included</v>
          </cell>
          <cell r="I1200" t="str">
            <v>USD</v>
          </cell>
          <cell r="J1200">
            <v>0</v>
          </cell>
          <cell r="K1200">
            <v>1919</v>
          </cell>
          <cell r="L1200" t="str">
            <v>52 days</v>
          </cell>
          <cell r="M1200">
            <v>45657</v>
          </cell>
          <cell r="N1200">
            <v>0</v>
          </cell>
          <cell r="O1200" t="str">
            <v>Hapag-Lloyd</v>
          </cell>
          <cell r="P1200" t="str">
            <v>14 CD combined</v>
          </cell>
          <cell r="Q1200" t="str">
            <v>subject to port storage</v>
          </cell>
        </row>
        <row r="1201">
          <cell r="A1201" t="str">
            <v>STS_MSC</v>
          </cell>
          <cell r="B1201" t="str">
            <v>ConakryHamburg20</v>
          </cell>
          <cell r="C1201" t="str">
            <v>GUI</v>
          </cell>
          <cell r="D1201" t="str">
            <v>Conakry</v>
          </cell>
          <cell r="E1201" t="str">
            <v>Hamburg</v>
          </cell>
          <cell r="F1201">
            <v>20</v>
          </cell>
          <cell r="G1201">
            <v>693</v>
          </cell>
          <cell r="H1201" t="str">
            <v>not included</v>
          </cell>
          <cell r="I1201" t="str">
            <v>EUR</v>
          </cell>
          <cell r="J1201">
            <v>0</v>
          </cell>
          <cell r="K1201">
            <v>693</v>
          </cell>
          <cell r="L1201" t="str">
            <v>27 days</v>
          </cell>
          <cell r="M1201">
            <v>45657</v>
          </cell>
          <cell r="N1201">
            <v>0</v>
          </cell>
          <cell r="O1201" t="str">
            <v>MSC</v>
          </cell>
          <cell r="P1201" t="str">
            <v>14 CD combined</v>
          </cell>
          <cell r="Q1201" t="str">
            <v>see remark</v>
          </cell>
        </row>
        <row r="1202">
          <cell r="A1202" t="str">
            <v>STS_MSC</v>
          </cell>
          <cell r="B1202" t="str">
            <v>ConakryHamburg40</v>
          </cell>
          <cell r="C1202" t="str">
            <v>GUI</v>
          </cell>
          <cell r="D1202" t="str">
            <v>Conakry</v>
          </cell>
          <cell r="E1202" t="str">
            <v>Hamburg</v>
          </cell>
          <cell r="F1202">
            <v>40</v>
          </cell>
          <cell r="G1202">
            <v>1093</v>
          </cell>
          <cell r="H1202" t="str">
            <v>not included</v>
          </cell>
          <cell r="I1202" t="str">
            <v>EUR</v>
          </cell>
          <cell r="J1202">
            <v>0</v>
          </cell>
          <cell r="K1202">
            <v>1093</v>
          </cell>
          <cell r="L1202" t="str">
            <v>27 days</v>
          </cell>
          <cell r="M1202">
            <v>45657</v>
          </cell>
          <cell r="N1202">
            <v>0</v>
          </cell>
          <cell r="O1202" t="str">
            <v>MSC</v>
          </cell>
          <cell r="P1202" t="str">
            <v>14 CD combined</v>
          </cell>
          <cell r="Q1202" t="str">
            <v>see remark</v>
          </cell>
        </row>
        <row r="1203">
          <cell r="A1203" t="str">
            <v>STS_Hapag-Lloyd</v>
          </cell>
          <cell r="B1203" t="str">
            <v>ConakryHamburg20</v>
          </cell>
          <cell r="C1203" t="str">
            <v>GUI</v>
          </cell>
          <cell r="D1203" t="str">
            <v>Conakry</v>
          </cell>
          <cell r="E1203" t="str">
            <v>Hamburg</v>
          </cell>
          <cell r="F1203">
            <v>20</v>
          </cell>
          <cell r="G1203">
            <v>897</v>
          </cell>
          <cell r="H1203" t="str">
            <v>not included</v>
          </cell>
          <cell r="I1203" t="str">
            <v>EUR</v>
          </cell>
          <cell r="J1203">
            <v>0</v>
          </cell>
          <cell r="K1203">
            <v>897</v>
          </cell>
          <cell r="L1203" t="str">
            <v>30 days</v>
          </cell>
          <cell r="M1203">
            <v>45657</v>
          </cell>
          <cell r="N1203">
            <v>0</v>
          </cell>
          <cell r="O1203" t="str">
            <v>Hapag-Lloyd</v>
          </cell>
          <cell r="P1203" t="str">
            <v>4 CD</v>
          </cell>
          <cell r="Q1203" t="str">
            <v>10 CD</v>
          </cell>
        </row>
        <row r="1204">
          <cell r="A1204" t="str">
            <v>STS_Hapag-Lloyd</v>
          </cell>
          <cell r="B1204" t="str">
            <v>ConakryHamburg40</v>
          </cell>
          <cell r="C1204" t="str">
            <v>GUI</v>
          </cell>
          <cell r="D1204" t="str">
            <v>Conakry</v>
          </cell>
          <cell r="E1204" t="str">
            <v>Hamburg</v>
          </cell>
          <cell r="F1204">
            <v>40</v>
          </cell>
          <cell r="G1204">
            <v>989</v>
          </cell>
          <cell r="H1204" t="str">
            <v>not included</v>
          </cell>
          <cell r="I1204" t="str">
            <v>EUR</v>
          </cell>
          <cell r="J1204">
            <v>0</v>
          </cell>
          <cell r="K1204">
            <v>989</v>
          </cell>
          <cell r="L1204" t="str">
            <v>30 days</v>
          </cell>
          <cell r="M1204">
            <v>45657</v>
          </cell>
          <cell r="N1204">
            <v>0</v>
          </cell>
          <cell r="O1204" t="str">
            <v>Hapag-Lloyd</v>
          </cell>
          <cell r="P1204" t="str">
            <v>4 CD</v>
          </cell>
          <cell r="Q1204" t="str">
            <v>10 CD</v>
          </cell>
        </row>
        <row r="1205">
          <cell r="A1205" t="str">
            <v>STS_MSC</v>
          </cell>
          <cell r="B1205" t="str">
            <v>ConakryJakarta40</v>
          </cell>
          <cell r="C1205" t="str">
            <v>GUI</v>
          </cell>
          <cell r="D1205" t="str">
            <v>Conakry</v>
          </cell>
          <cell r="E1205" t="str">
            <v>Jakarta</v>
          </cell>
          <cell r="F1205">
            <v>40</v>
          </cell>
          <cell r="G1205">
            <v>1099</v>
          </cell>
          <cell r="H1205" t="str">
            <v>not included</v>
          </cell>
          <cell r="I1205" t="str">
            <v>USD</v>
          </cell>
          <cell r="J1205">
            <v>0</v>
          </cell>
          <cell r="K1205">
            <v>1099</v>
          </cell>
          <cell r="L1205" t="str">
            <v>46 days</v>
          </cell>
          <cell r="M1205">
            <v>45657</v>
          </cell>
          <cell r="N1205">
            <v>0</v>
          </cell>
          <cell r="O1205" t="str">
            <v>MSC</v>
          </cell>
          <cell r="P1205" t="str">
            <v>14 CD combined</v>
          </cell>
          <cell r="Q1205"/>
        </row>
        <row r="1206">
          <cell r="A1206" t="str">
            <v>STS_Hapag-Lloyd</v>
          </cell>
          <cell r="B1206" t="str">
            <v>ConakryJakarta20</v>
          </cell>
          <cell r="C1206" t="str">
            <v>GUI</v>
          </cell>
          <cell r="D1206" t="str">
            <v>Conakry</v>
          </cell>
          <cell r="E1206" t="str">
            <v>Jakarta</v>
          </cell>
          <cell r="F1206">
            <v>20</v>
          </cell>
          <cell r="G1206">
            <v>1155</v>
          </cell>
          <cell r="H1206" t="str">
            <v>not included</v>
          </cell>
          <cell r="I1206" t="str">
            <v>USD</v>
          </cell>
          <cell r="J1206">
            <v>0</v>
          </cell>
          <cell r="K1206">
            <v>1155</v>
          </cell>
          <cell r="L1206" t="str">
            <v>54 days</v>
          </cell>
          <cell r="M1206">
            <v>45657</v>
          </cell>
          <cell r="N1206">
            <v>0</v>
          </cell>
          <cell r="O1206" t="str">
            <v>Hapag-Lloyd</v>
          </cell>
          <cell r="P1206" t="str">
            <v>14 CD combined</v>
          </cell>
          <cell r="Q1206" t="str">
            <v>subject to port storage</v>
          </cell>
        </row>
        <row r="1207">
          <cell r="A1207" t="str">
            <v>STS_Hapag-Lloyd</v>
          </cell>
          <cell r="B1207" t="str">
            <v>ConakryJakarta40</v>
          </cell>
          <cell r="C1207" t="str">
            <v>GUI</v>
          </cell>
          <cell r="D1207" t="str">
            <v>Conakry</v>
          </cell>
          <cell r="E1207" t="str">
            <v>Jakarta</v>
          </cell>
          <cell r="F1207">
            <v>40</v>
          </cell>
          <cell r="G1207">
            <v>1545</v>
          </cell>
          <cell r="H1207" t="str">
            <v>not included</v>
          </cell>
          <cell r="I1207" t="str">
            <v>USD</v>
          </cell>
          <cell r="J1207">
            <v>0</v>
          </cell>
          <cell r="K1207">
            <v>1545</v>
          </cell>
          <cell r="L1207" t="str">
            <v>54 days</v>
          </cell>
          <cell r="M1207">
            <v>45657</v>
          </cell>
          <cell r="N1207">
            <v>0</v>
          </cell>
          <cell r="O1207" t="str">
            <v>Hapag-Lloyd</v>
          </cell>
          <cell r="P1207" t="str">
            <v>14 CD combined</v>
          </cell>
          <cell r="Q1207" t="str">
            <v>subject to port storage</v>
          </cell>
        </row>
        <row r="1208">
          <cell r="A1208" t="str">
            <v>STS_MSC</v>
          </cell>
          <cell r="B1208" t="str">
            <v>ConakryPasir Gudang40</v>
          </cell>
          <cell r="C1208" t="str">
            <v>GUI</v>
          </cell>
          <cell r="D1208" t="str">
            <v>Conakry</v>
          </cell>
          <cell r="E1208" t="str">
            <v>Pasir Gudang</v>
          </cell>
          <cell r="F1208">
            <v>40</v>
          </cell>
          <cell r="G1208">
            <v>1439</v>
          </cell>
          <cell r="H1208" t="str">
            <v>not included</v>
          </cell>
          <cell r="I1208" t="str">
            <v>USD</v>
          </cell>
          <cell r="J1208">
            <v>0</v>
          </cell>
          <cell r="K1208">
            <v>1439</v>
          </cell>
          <cell r="L1208" t="str">
            <v>49 days</v>
          </cell>
          <cell r="M1208">
            <v>45657</v>
          </cell>
          <cell r="N1208">
            <v>0</v>
          </cell>
          <cell r="O1208" t="str">
            <v>MSC</v>
          </cell>
          <cell r="P1208" t="str">
            <v>14 CD combined</v>
          </cell>
          <cell r="Q1208"/>
        </row>
        <row r="1209">
          <cell r="A1209" t="str">
            <v>STS_Hapag-Lloyd</v>
          </cell>
          <cell r="B1209" t="str">
            <v>ConakryPasir Gudang20</v>
          </cell>
          <cell r="C1209" t="str">
            <v>GUI</v>
          </cell>
          <cell r="D1209" t="str">
            <v>Conakry</v>
          </cell>
          <cell r="E1209" t="str">
            <v>Pasir Gudang</v>
          </cell>
          <cell r="F1209">
            <v>20</v>
          </cell>
          <cell r="G1209">
            <v>1205</v>
          </cell>
          <cell r="H1209">
            <v>185</v>
          </cell>
          <cell r="I1209" t="str">
            <v>USD</v>
          </cell>
          <cell r="J1209">
            <v>0</v>
          </cell>
          <cell r="K1209">
            <v>1390</v>
          </cell>
          <cell r="L1209" t="str">
            <v>52 days</v>
          </cell>
          <cell r="M1209">
            <v>45657</v>
          </cell>
          <cell r="N1209">
            <v>1</v>
          </cell>
          <cell r="O1209" t="str">
            <v>Hapag-Lloyd</v>
          </cell>
          <cell r="P1209" t="str">
            <v>14 CD combined</v>
          </cell>
          <cell r="Q1209" t="str">
            <v>subject to port storage</v>
          </cell>
        </row>
        <row r="1210">
          <cell r="A1210" t="str">
            <v>STS_Hapag-Lloyd</v>
          </cell>
          <cell r="B1210" t="str">
            <v>ConakryPasir Gudang40</v>
          </cell>
          <cell r="C1210" t="str">
            <v>GUI</v>
          </cell>
          <cell r="D1210" t="str">
            <v>Conakry</v>
          </cell>
          <cell r="E1210" t="str">
            <v>Pasir Gudang</v>
          </cell>
          <cell r="F1210">
            <v>40</v>
          </cell>
          <cell r="G1210">
            <v>1525</v>
          </cell>
          <cell r="H1210">
            <v>185</v>
          </cell>
          <cell r="I1210" t="str">
            <v>USD</v>
          </cell>
          <cell r="J1210">
            <v>0</v>
          </cell>
          <cell r="K1210">
            <v>1710</v>
          </cell>
          <cell r="L1210" t="str">
            <v>52 days</v>
          </cell>
          <cell r="M1210">
            <v>45657</v>
          </cell>
          <cell r="N1210">
            <v>1</v>
          </cell>
          <cell r="O1210" t="str">
            <v>Hapag-Lloyd</v>
          </cell>
          <cell r="P1210" t="str">
            <v>14 CD combined</v>
          </cell>
          <cell r="Q1210" t="str">
            <v>subject to port storage</v>
          </cell>
        </row>
        <row r="1211">
          <cell r="A1211" t="str">
            <v>STS_MSC</v>
          </cell>
          <cell r="B1211" t="str">
            <v>ConakrySurabaya40</v>
          </cell>
          <cell r="C1211" t="str">
            <v>GUI</v>
          </cell>
          <cell r="D1211" t="str">
            <v>Conakry</v>
          </cell>
          <cell r="E1211" t="str">
            <v>Surabaya</v>
          </cell>
          <cell r="F1211">
            <v>40</v>
          </cell>
          <cell r="G1211">
            <v>1199</v>
          </cell>
          <cell r="H1211" t="str">
            <v>not included</v>
          </cell>
          <cell r="I1211" t="str">
            <v>USD</v>
          </cell>
          <cell r="J1211">
            <v>0</v>
          </cell>
          <cell r="K1211">
            <v>1199</v>
          </cell>
          <cell r="L1211" t="str">
            <v>45 days</v>
          </cell>
          <cell r="M1211">
            <v>45657</v>
          </cell>
          <cell r="N1211">
            <v>0</v>
          </cell>
          <cell r="O1211" t="str">
            <v>MSC</v>
          </cell>
          <cell r="P1211" t="str">
            <v>14 CD combined</v>
          </cell>
          <cell r="Q1211"/>
        </row>
        <row r="1212">
          <cell r="A1212" t="str">
            <v>STS_Hapag-Lloyd</v>
          </cell>
          <cell r="B1212" t="str">
            <v>ConakrySurabaya20</v>
          </cell>
          <cell r="C1212" t="str">
            <v>GUI</v>
          </cell>
          <cell r="D1212" t="str">
            <v>Conakry</v>
          </cell>
          <cell r="E1212" t="str">
            <v>Surabaya</v>
          </cell>
          <cell r="F1212">
            <v>20</v>
          </cell>
          <cell r="G1212">
            <v>1255</v>
          </cell>
          <cell r="H1212" t="str">
            <v>not included</v>
          </cell>
          <cell r="I1212" t="str">
            <v>USD</v>
          </cell>
          <cell r="J1212">
            <v>0</v>
          </cell>
          <cell r="K1212">
            <v>1255</v>
          </cell>
          <cell r="L1212" t="str">
            <v>52 days</v>
          </cell>
          <cell r="M1212">
            <v>45657</v>
          </cell>
          <cell r="N1212">
            <v>0</v>
          </cell>
          <cell r="O1212" t="str">
            <v>Hapag-Lloyd</v>
          </cell>
          <cell r="P1212" t="str">
            <v>14 CD combined</v>
          </cell>
          <cell r="Q1212" t="str">
            <v>subject to port storage</v>
          </cell>
        </row>
        <row r="1213">
          <cell r="A1213" t="str">
            <v>STS_Hapag-Lloyd</v>
          </cell>
          <cell r="B1213" t="str">
            <v>ConakrySurabaya40</v>
          </cell>
          <cell r="C1213" t="str">
            <v>GUI</v>
          </cell>
          <cell r="D1213" t="str">
            <v>Conakry</v>
          </cell>
          <cell r="E1213" t="str">
            <v>Surabaya</v>
          </cell>
          <cell r="F1213">
            <v>40</v>
          </cell>
          <cell r="G1213">
            <v>1645</v>
          </cell>
          <cell r="H1213" t="str">
            <v>not included</v>
          </cell>
          <cell r="I1213" t="str">
            <v>USD</v>
          </cell>
          <cell r="J1213">
            <v>0</v>
          </cell>
          <cell r="K1213">
            <v>1645</v>
          </cell>
          <cell r="L1213" t="str">
            <v>52 days</v>
          </cell>
          <cell r="M1213">
            <v>45657</v>
          </cell>
          <cell r="N1213">
            <v>0</v>
          </cell>
          <cell r="O1213" t="str">
            <v>Hapag-Lloyd</v>
          </cell>
          <cell r="P1213" t="str">
            <v>14 CD combined</v>
          </cell>
          <cell r="Q1213" t="str">
            <v>subject to port storage</v>
          </cell>
        </row>
        <row r="1214">
          <cell r="A1214" t="str">
            <v>STS_Hapag-Lloyd</v>
          </cell>
          <cell r="B1214" t="str">
            <v>ConakryTallinn20</v>
          </cell>
          <cell r="C1214" t="str">
            <v>GUI</v>
          </cell>
          <cell r="D1214" t="str">
            <v>Conakry</v>
          </cell>
          <cell r="E1214" t="str">
            <v>Tallinn</v>
          </cell>
          <cell r="F1214">
            <v>20</v>
          </cell>
          <cell r="G1214">
            <v>997</v>
          </cell>
          <cell r="H1214" t="str">
            <v>not included</v>
          </cell>
          <cell r="I1214" t="str">
            <v>USD</v>
          </cell>
          <cell r="J1214">
            <v>0</v>
          </cell>
          <cell r="K1214">
            <v>997</v>
          </cell>
          <cell r="L1214" t="str">
            <v>34 days</v>
          </cell>
          <cell r="M1214">
            <v>45657</v>
          </cell>
          <cell r="N1214">
            <v>0</v>
          </cell>
          <cell r="O1214" t="str">
            <v>Hapag-Lloyd</v>
          </cell>
          <cell r="P1214" t="str">
            <v>10 CD</v>
          </cell>
          <cell r="Q1214" t="str">
            <v>21 CD</v>
          </cell>
        </row>
        <row r="1215">
          <cell r="A1215" t="str">
            <v>STS_Hapag-Lloyd</v>
          </cell>
          <cell r="B1215" t="str">
            <v>ConakryTallinn40</v>
          </cell>
          <cell r="C1215" t="str">
            <v>GUI</v>
          </cell>
          <cell r="D1215" t="str">
            <v>Conakry</v>
          </cell>
          <cell r="E1215" t="str">
            <v>Tallinn</v>
          </cell>
          <cell r="F1215">
            <v>40</v>
          </cell>
          <cell r="G1215">
            <v>1129</v>
          </cell>
          <cell r="H1215" t="str">
            <v>not included</v>
          </cell>
          <cell r="I1215" t="str">
            <v>USD</v>
          </cell>
          <cell r="J1215">
            <v>0</v>
          </cell>
          <cell r="K1215">
            <v>1129</v>
          </cell>
          <cell r="L1215" t="str">
            <v>34 days</v>
          </cell>
          <cell r="M1215">
            <v>45657</v>
          </cell>
          <cell r="N1215">
            <v>0</v>
          </cell>
          <cell r="O1215" t="str">
            <v>Hapag-Lloyd</v>
          </cell>
          <cell r="P1215" t="str">
            <v>10 CD</v>
          </cell>
          <cell r="Q1215" t="str">
            <v>21 CD</v>
          </cell>
        </row>
        <row r="1216">
          <cell r="A1216" t="str">
            <v>STS_Hapag-Lloyd</v>
          </cell>
          <cell r="B1216" t="str">
            <v>ConakryValencia20</v>
          </cell>
          <cell r="C1216" t="str">
            <v>GUI</v>
          </cell>
          <cell r="D1216" t="str">
            <v>Conakry</v>
          </cell>
          <cell r="E1216" t="str">
            <v>Valencia</v>
          </cell>
          <cell r="F1216">
            <v>20</v>
          </cell>
          <cell r="G1216">
            <v>847</v>
          </cell>
          <cell r="H1216" t="str">
            <v>not included</v>
          </cell>
          <cell r="I1216" t="str">
            <v>EUR</v>
          </cell>
          <cell r="J1216">
            <v>0</v>
          </cell>
          <cell r="K1216">
            <v>847</v>
          </cell>
          <cell r="L1216" t="str">
            <v>19 days</v>
          </cell>
          <cell r="M1216">
            <v>45657</v>
          </cell>
          <cell r="N1216">
            <v>0</v>
          </cell>
          <cell r="O1216" t="str">
            <v>Hapag-Lloyd</v>
          </cell>
          <cell r="P1216" t="str">
            <v>10 CD combined</v>
          </cell>
          <cell r="Q1216" t="str">
            <v>subject to port storage</v>
          </cell>
        </row>
        <row r="1217">
          <cell r="A1217" t="str">
            <v>STS_Hapag-Lloyd</v>
          </cell>
          <cell r="B1217" t="str">
            <v>ConakryValencia40</v>
          </cell>
          <cell r="C1217" t="str">
            <v>GUI</v>
          </cell>
          <cell r="D1217" t="str">
            <v>Conakry</v>
          </cell>
          <cell r="E1217" t="str">
            <v>Valencia</v>
          </cell>
          <cell r="F1217">
            <v>40</v>
          </cell>
          <cell r="G1217">
            <v>1459</v>
          </cell>
          <cell r="H1217" t="str">
            <v>not included</v>
          </cell>
          <cell r="I1217" t="str">
            <v>EUR</v>
          </cell>
          <cell r="J1217">
            <v>0</v>
          </cell>
          <cell r="K1217">
            <v>1459</v>
          </cell>
          <cell r="L1217" t="str">
            <v>19 days</v>
          </cell>
          <cell r="M1217">
            <v>45657</v>
          </cell>
          <cell r="N1217">
            <v>0</v>
          </cell>
          <cell r="O1217" t="str">
            <v>Hapag-Lloyd</v>
          </cell>
          <cell r="P1217" t="str">
            <v>10 CD combined</v>
          </cell>
          <cell r="Q1217" t="str">
            <v>subject to port storage</v>
          </cell>
        </row>
        <row r="1218">
          <cell r="A1218" t="str">
            <v>STS_Grimaldi</v>
          </cell>
          <cell r="B1218" t="str">
            <v>DoualaAmsterdam20</v>
          </cell>
          <cell r="C1218" t="str">
            <v>CAM</v>
          </cell>
          <cell r="D1218" t="str">
            <v>Douala</v>
          </cell>
          <cell r="E1218" t="str">
            <v>Amsterdam</v>
          </cell>
          <cell r="F1218">
            <v>20</v>
          </cell>
          <cell r="G1218">
            <v>946</v>
          </cell>
          <cell r="H1218">
            <v>135</v>
          </cell>
          <cell r="I1218" t="str">
            <v>EUR</v>
          </cell>
          <cell r="J1218">
            <v>0</v>
          </cell>
          <cell r="K1218">
            <v>1081</v>
          </cell>
          <cell r="L1218" t="str">
            <v>20 days</v>
          </cell>
          <cell r="M1218">
            <v>45657</v>
          </cell>
          <cell r="N1218">
            <v>1</v>
          </cell>
          <cell r="O1218" t="str">
            <v>Grimaldi</v>
          </cell>
          <cell r="P1218" t="str">
            <v>15 CD Combined</v>
          </cell>
          <cell r="Q1218" t="str">
            <v>free storage 14 CD</v>
          </cell>
        </row>
        <row r="1219">
          <cell r="A1219" t="str">
            <v>STS_Grimaldi</v>
          </cell>
          <cell r="B1219" t="str">
            <v>DoualaAmsterdam40</v>
          </cell>
          <cell r="C1219" t="str">
            <v>CAM</v>
          </cell>
          <cell r="D1219" t="str">
            <v>Douala</v>
          </cell>
          <cell r="E1219" t="str">
            <v>Amsterdam</v>
          </cell>
          <cell r="F1219">
            <v>40</v>
          </cell>
          <cell r="G1219">
            <v>1327</v>
          </cell>
          <cell r="H1219">
            <v>135</v>
          </cell>
          <cell r="I1219" t="str">
            <v>EUR</v>
          </cell>
          <cell r="J1219">
            <v>0</v>
          </cell>
          <cell r="K1219">
            <v>1462</v>
          </cell>
          <cell r="L1219" t="str">
            <v>20 days</v>
          </cell>
          <cell r="M1219">
            <v>45657</v>
          </cell>
          <cell r="N1219">
            <v>1</v>
          </cell>
          <cell r="O1219" t="str">
            <v>Grimaldi</v>
          </cell>
          <cell r="P1219" t="str">
            <v>15 CD Combined</v>
          </cell>
          <cell r="Q1219" t="str">
            <v>free storage 14 CD</v>
          </cell>
        </row>
        <row r="1220">
          <cell r="A1220" t="str">
            <v>STS_Hapag-Lloyd</v>
          </cell>
          <cell r="B1220" t="str">
            <v>DoualaAmsterdam20</v>
          </cell>
          <cell r="C1220" t="str">
            <v>CAM</v>
          </cell>
          <cell r="D1220" t="str">
            <v>Douala</v>
          </cell>
          <cell r="E1220" t="str">
            <v>Amsterdam</v>
          </cell>
          <cell r="F1220">
            <v>20</v>
          </cell>
          <cell r="G1220">
            <v>1018</v>
          </cell>
          <cell r="H1220" t="str">
            <v>not included</v>
          </cell>
          <cell r="I1220" t="str">
            <v>EUR</v>
          </cell>
          <cell r="J1220">
            <v>0</v>
          </cell>
          <cell r="K1220">
            <v>1018</v>
          </cell>
          <cell r="L1220" t="str">
            <v>38 days</v>
          </cell>
          <cell r="M1220">
            <v>45657</v>
          </cell>
          <cell r="N1220">
            <v>0</v>
          </cell>
          <cell r="O1220" t="str">
            <v>Hapag-Lloyd</v>
          </cell>
          <cell r="P1220" t="str">
            <v xml:space="preserve">14 CD </v>
          </cell>
          <cell r="Q1220" t="str">
            <v xml:space="preserve">4 CD </v>
          </cell>
        </row>
        <row r="1221">
          <cell r="A1221" t="str">
            <v>STS_Hapag-Lloyd</v>
          </cell>
          <cell r="B1221" t="str">
            <v>DoualaAmsterdam40</v>
          </cell>
          <cell r="C1221" t="str">
            <v>CAM</v>
          </cell>
          <cell r="D1221" t="str">
            <v>Douala</v>
          </cell>
          <cell r="E1221" t="str">
            <v>Amsterdam</v>
          </cell>
          <cell r="F1221">
            <v>40</v>
          </cell>
          <cell r="G1221">
            <v>1171</v>
          </cell>
          <cell r="H1221" t="str">
            <v>not included</v>
          </cell>
          <cell r="I1221" t="str">
            <v>EUR</v>
          </cell>
          <cell r="J1221">
            <v>0</v>
          </cell>
          <cell r="K1221">
            <v>1171</v>
          </cell>
          <cell r="L1221" t="str">
            <v>38 days</v>
          </cell>
          <cell r="M1221">
            <v>45657</v>
          </cell>
          <cell r="N1221">
            <v>0</v>
          </cell>
          <cell r="O1221" t="str">
            <v>Hapag-Lloyd</v>
          </cell>
          <cell r="P1221" t="str">
            <v xml:space="preserve">14 CD </v>
          </cell>
          <cell r="Q1221" t="str">
            <v xml:space="preserve">4 CD </v>
          </cell>
        </row>
        <row r="1222">
          <cell r="A1222" t="str">
            <v>STS_MSC</v>
          </cell>
          <cell r="B1222" t="str">
            <v>DoualaAmsterdam20</v>
          </cell>
          <cell r="C1222" t="str">
            <v>CAM</v>
          </cell>
          <cell r="D1222" t="str">
            <v>Douala</v>
          </cell>
          <cell r="E1222" t="str">
            <v>Amsterdam</v>
          </cell>
          <cell r="F1222">
            <v>20</v>
          </cell>
          <cell r="G1222">
            <v>612</v>
          </cell>
          <cell r="H1222" t="str">
            <v>not included</v>
          </cell>
          <cell r="I1222" t="str">
            <v>EUR</v>
          </cell>
          <cell r="J1222">
            <v>0</v>
          </cell>
          <cell r="K1222">
            <v>612</v>
          </cell>
          <cell r="L1222" t="str">
            <v>25 days</v>
          </cell>
          <cell r="M1222">
            <v>45657</v>
          </cell>
          <cell r="N1222">
            <v>0</v>
          </cell>
          <cell r="O1222" t="str">
            <v>MSC</v>
          </cell>
          <cell r="P1222" t="str">
            <v>14 CD combined</v>
          </cell>
          <cell r="Q1222" t="str">
            <v>14 CD free storage</v>
          </cell>
        </row>
        <row r="1223">
          <cell r="A1223" t="str">
            <v>STS_MSC</v>
          </cell>
          <cell r="B1223" t="str">
            <v>DoualaAmsterdam40</v>
          </cell>
          <cell r="C1223" t="str">
            <v>CAM</v>
          </cell>
          <cell r="D1223" t="str">
            <v>Douala</v>
          </cell>
          <cell r="E1223" t="str">
            <v>Amsterdam</v>
          </cell>
          <cell r="F1223">
            <v>40</v>
          </cell>
          <cell r="G1223">
            <v>909</v>
          </cell>
          <cell r="H1223" t="str">
            <v>not included</v>
          </cell>
          <cell r="I1223" t="str">
            <v>EUR</v>
          </cell>
          <cell r="J1223">
            <v>0</v>
          </cell>
          <cell r="K1223">
            <v>909</v>
          </cell>
          <cell r="L1223" t="str">
            <v>25 days</v>
          </cell>
          <cell r="M1223">
            <v>45657</v>
          </cell>
          <cell r="N1223">
            <v>0</v>
          </cell>
          <cell r="O1223" t="str">
            <v>MSC</v>
          </cell>
          <cell r="P1223" t="str">
            <v>14 CD combined</v>
          </cell>
          <cell r="Q1223" t="str">
            <v>14 CD free storage</v>
          </cell>
        </row>
        <row r="1224">
          <cell r="A1224" t="str">
            <v>STS_Hapag-Lloyd</v>
          </cell>
          <cell r="B1224" t="str">
            <v>DoualaAntwerp20</v>
          </cell>
          <cell r="C1224" t="str">
            <v>CAM</v>
          </cell>
          <cell r="D1224" t="str">
            <v>Douala</v>
          </cell>
          <cell r="E1224" t="str">
            <v>Antwerp</v>
          </cell>
          <cell r="F1224">
            <v>20</v>
          </cell>
          <cell r="G1224">
            <v>933</v>
          </cell>
          <cell r="H1224" t="str">
            <v>not included</v>
          </cell>
          <cell r="I1224" t="str">
            <v>EUR</v>
          </cell>
          <cell r="J1224">
            <v>0</v>
          </cell>
          <cell r="K1224">
            <v>933</v>
          </cell>
          <cell r="L1224" t="str">
            <v>40 days</v>
          </cell>
          <cell r="M1224">
            <v>45657</v>
          </cell>
          <cell r="N1224">
            <v>0</v>
          </cell>
          <cell r="O1224" t="str">
            <v>Hapag-Lloyd</v>
          </cell>
          <cell r="P1224" t="str">
            <v>4 CD</v>
          </cell>
          <cell r="Q1224" t="str">
            <v>10 CD</v>
          </cell>
        </row>
        <row r="1225">
          <cell r="A1225" t="str">
            <v>STS_Grimaldi</v>
          </cell>
          <cell r="B1225" t="str">
            <v>DoualaAntwerp20</v>
          </cell>
          <cell r="C1225" t="str">
            <v>CAM</v>
          </cell>
          <cell r="D1225" t="str">
            <v>Douala</v>
          </cell>
          <cell r="E1225" t="str">
            <v>Antwerp</v>
          </cell>
          <cell r="F1225">
            <v>20</v>
          </cell>
          <cell r="G1225">
            <v>921</v>
          </cell>
          <cell r="H1225">
            <v>135</v>
          </cell>
          <cell r="I1225" t="str">
            <v>EUR</v>
          </cell>
          <cell r="J1225">
            <v>0</v>
          </cell>
          <cell r="K1225">
            <v>1056</v>
          </cell>
          <cell r="L1225" t="str">
            <v>21 days</v>
          </cell>
          <cell r="M1225">
            <v>45657</v>
          </cell>
          <cell r="N1225">
            <v>1</v>
          </cell>
          <cell r="O1225" t="str">
            <v>Grimaldi</v>
          </cell>
          <cell r="P1225" t="str">
            <v>15 CD Combined</v>
          </cell>
          <cell r="Q1225" t="str">
            <v>10 CD free storage</v>
          </cell>
        </row>
        <row r="1226">
          <cell r="A1226" t="str">
            <v>STS_Hapag-Lloyd</v>
          </cell>
          <cell r="B1226" t="str">
            <v>DoualaAntwerp40</v>
          </cell>
          <cell r="C1226" t="str">
            <v>CAM</v>
          </cell>
          <cell r="D1226" t="str">
            <v>Douala</v>
          </cell>
          <cell r="E1226" t="str">
            <v>Antwerp</v>
          </cell>
          <cell r="F1226">
            <v>40</v>
          </cell>
          <cell r="G1226">
            <v>1146</v>
          </cell>
          <cell r="H1226" t="str">
            <v>not included</v>
          </cell>
          <cell r="I1226" t="str">
            <v>EUR</v>
          </cell>
          <cell r="J1226">
            <v>0</v>
          </cell>
          <cell r="K1226">
            <v>1146</v>
          </cell>
          <cell r="L1226" t="str">
            <v>40 days</v>
          </cell>
          <cell r="M1226">
            <v>45657</v>
          </cell>
          <cell r="N1226">
            <v>0</v>
          </cell>
          <cell r="O1226" t="str">
            <v>Hapag-Lloyd</v>
          </cell>
          <cell r="P1226" t="str">
            <v>4 CD</v>
          </cell>
          <cell r="Q1226" t="str">
            <v>10 CD</v>
          </cell>
        </row>
        <row r="1227">
          <cell r="A1227" t="str">
            <v>STS_Grimaldi</v>
          </cell>
          <cell r="B1227" t="str">
            <v>DoualaAntwerp40</v>
          </cell>
          <cell r="C1227" t="str">
            <v>CAM</v>
          </cell>
          <cell r="D1227" t="str">
            <v>Douala</v>
          </cell>
          <cell r="E1227" t="str">
            <v>Antwerp</v>
          </cell>
          <cell r="F1227">
            <v>40</v>
          </cell>
          <cell r="G1227">
            <v>1277</v>
          </cell>
          <cell r="H1227">
            <v>135</v>
          </cell>
          <cell r="I1227" t="str">
            <v>EUR</v>
          </cell>
          <cell r="J1227">
            <v>0</v>
          </cell>
          <cell r="K1227">
            <v>1412</v>
          </cell>
          <cell r="L1227" t="str">
            <v>21 days</v>
          </cell>
          <cell r="M1227">
            <v>45657</v>
          </cell>
          <cell r="N1227">
            <v>1</v>
          </cell>
          <cell r="O1227" t="str">
            <v>Grimaldi</v>
          </cell>
          <cell r="P1227" t="str">
            <v>15 CD Combined</v>
          </cell>
          <cell r="Q1227" t="str">
            <v>10 CD free storage</v>
          </cell>
        </row>
        <row r="1228">
          <cell r="A1228" t="str">
            <v>STS_MSC</v>
          </cell>
          <cell r="B1228" t="str">
            <v>DoualaAntwerp20</v>
          </cell>
          <cell r="C1228" t="str">
            <v>CAM</v>
          </cell>
          <cell r="D1228" t="str">
            <v>Douala</v>
          </cell>
          <cell r="E1228" t="str">
            <v>Antwerp</v>
          </cell>
          <cell r="F1228">
            <v>20</v>
          </cell>
          <cell r="G1228">
            <v>587</v>
          </cell>
          <cell r="H1228" t="str">
            <v>not included</v>
          </cell>
          <cell r="I1228" t="str">
            <v>EUR</v>
          </cell>
          <cell r="J1228">
            <v>0</v>
          </cell>
          <cell r="K1228">
            <v>587</v>
          </cell>
          <cell r="L1228"/>
          <cell r="M1228">
            <v>45657</v>
          </cell>
          <cell r="N1228">
            <v>0</v>
          </cell>
          <cell r="O1228" t="str">
            <v>MSC</v>
          </cell>
          <cell r="P1228" t="str">
            <v>14 CD combined</v>
          </cell>
          <cell r="Q1228" t="str">
            <v>7 CD free storage</v>
          </cell>
        </row>
        <row r="1229">
          <cell r="A1229" t="str">
            <v>STS_MSC</v>
          </cell>
          <cell r="B1229" t="str">
            <v>DoualaAntwerp40</v>
          </cell>
          <cell r="C1229" t="str">
            <v>CAM</v>
          </cell>
          <cell r="D1229" t="str">
            <v>Douala</v>
          </cell>
          <cell r="E1229" t="str">
            <v>Antwerp</v>
          </cell>
          <cell r="F1229">
            <v>40</v>
          </cell>
          <cell r="G1229">
            <v>889</v>
          </cell>
          <cell r="H1229" t="str">
            <v>not included</v>
          </cell>
          <cell r="I1229" t="str">
            <v>EUR</v>
          </cell>
          <cell r="J1229">
            <v>0</v>
          </cell>
          <cell r="K1229">
            <v>889</v>
          </cell>
          <cell r="L1229"/>
          <cell r="M1229">
            <v>45657</v>
          </cell>
          <cell r="N1229">
            <v>0</v>
          </cell>
          <cell r="O1229" t="str">
            <v>MSC</v>
          </cell>
          <cell r="P1229" t="str">
            <v>14 CD combined</v>
          </cell>
          <cell r="Q1229" t="str">
            <v>7 CD free storage</v>
          </cell>
        </row>
        <row r="1230">
          <cell r="A1230" t="str">
            <v>STS_MSC</v>
          </cell>
          <cell r="B1230" t="str">
            <v>DoualaBarcelona20</v>
          </cell>
          <cell r="C1230" t="str">
            <v>CAM</v>
          </cell>
          <cell r="D1230" t="str">
            <v>Douala</v>
          </cell>
          <cell r="E1230" t="str">
            <v>Barcelona</v>
          </cell>
          <cell r="F1230">
            <v>20</v>
          </cell>
          <cell r="G1230">
            <v>862</v>
          </cell>
          <cell r="H1230" t="str">
            <v>not included</v>
          </cell>
          <cell r="I1230" t="str">
            <v>EUR</v>
          </cell>
          <cell r="J1230">
            <v>0</v>
          </cell>
          <cell r="K1230">
            <v>862</v>
          </cell>
          <cell r="L1230" t="str">
            <v>30 days</v>
          </cell>
          <cell r="M1230">
            <v>45657</v>
          </cell>
          <cell r="N1230">
            <v>0</v>
          </cell>
          <cell r="O1230" t="str">
            <v>MSC</v>
          </cell>
          <cell r="P1230" t="str">
            <v>14 CD combined</v>
          </cell>
          <cell r="Q1230"/>
        </row>
        <row r="1231">
          <cell r="A1231" t="str">
            <v>STS_MSC</v>
          </cell>
          <cell r="B1231" t="str">
            <v>DoualaBarcelona40</v>
          </cell>
          <cell r="C1231" t="str">
            <v>CAM</v>
          </cell>
          <cell r="D1231" t="str">
            <v>Douala</v>
          </cell>
          <cell r="E1231" t="str">
            <v>Barcelona</v>
          </cell>
          <cell r="F1231">
            <v>40</v>
          </cell>
          <cell r="G1231">
            <v>1114</v>
          </cell>
          <cell r="H1231" t="str">
            <v>not included</v>
          </cell>
          <cell r="I1231" t="str">
            <v>EUR</v>
          </cell>
          <cell r="J1231">
            <v>0</v>
          </cell>
          <cell r="K1231">
            <v>1114</v>
          </cell>
          <cell r="L1231" t="str">
            <v>30 days</v>
          </cell>
          <cell r="M1231">
            <v>45657</v>
          </cell>
          <cell r="N1231">
            <v>0</v>
          </cell>
          <cell r="O1231" t="str">
            <v>MSC</v>
          </cell>
          <cell r="P1231" t="str">
            <v>14 CD combined</v>
          </cell>
          <cell r="Q1231"/>
        </row>
        <row r="1232">
          <cell r="A1232" t="str">
            <v>STS_Hapag-Lloyd</v>
          </cell>
          <cell r="B1232" t="str">
            <v>DoualaBarcelona20</v>
          </cell>
          <cell r="C1232" t="str">
            <v>CAM</v>
          </cell>
          <cell r="D1232" t="str">
            <v>Douala</v>
          </cell>
          <cell r="E1232" t="str">
            <v>Barcelona</v>
          </cell>
          <cell r="F1232">
            <v>20</v>
          </cell>
          <cell r="G1232">
            <v>1993</v>
          </cell>
          <cell r="H1232" t="str">
            <v>not included</v>
          </cell>
          <cell r="I1232" t="str">
            <v>EUR</v>
          </cell>
          <cell r="J1232">
            <v>0</v>
          </cell>
          <cell r="K1232">
            <v>1993</v>
          </cell>
          <cell r="L1232" t="str">
            <v>61 days</v>
          </cell>
          <cell r="M1232">
            <v>45657</v>
          </cell>
          <cell r="N1232">
            <v>0</v>
          </cell>
          <cell r="O1232" t="str">
            <v>Hapag-Lloyd</v>
          </cell>
          <cell r="P1232" t="str">
            <v>10 CD combined</v>
          </cell>
          <cell r="Q1232" t="str">
            <v>subject to port storage</v>
          </cell>
        </row>
        <row r="1233">
          <cell r="A1233" t="str">
            <v>STS_Hapag-Lloyd</v>
          </cell>
          <cell r="B1233" t="str">
            <v>DoualaBarcelona40</v>
          </cell>
          <cell r="C1233" t="str">
            <v>CAM</v>
          </cell>
          <cell r="D1233" t="str">
            <v>Douala</v>
          </cell>
          <cell r="E1233" t="str">
            <v>Barcelona</v>
          </cell>
          <cell r="F1233">
            <v>40</v>
          </cell>
          <cell r="G1233">
            <v>3321</v>
          </cell>
          <cell r="H1233" t="str">
            <v>not included</v>
          </cell>
          <cell r="I1233" t="str">
            <v>EUR</v>
          </cell>
          <cell r="J1233">
            <v>0</v>
          </cell>
          <cell r="K1233">
            <v>3321</v>
          </cell>
          <cell r="L1233" t="str">
            <v>61 days</v>
          </cell>
          <cell r="M1233">
            <v>45657</v>
          </cell>
          <cell r="N1233">
            <v>0</v>
          </cell>
          <cell r="O1233" t="str">
            <v>Hapag-Lloyd</v>
          </cell>
          <cell r="P1233" t="str">
            <v>10 CD combined</v>
          </cell>
          <cell r="Q1233" t="str">
            <v>subject to port storage</v>
          </cell>
        </row>
        <row r="1234">
          <cell r="A1234" t="str">
            <v>STS_Hapag-Lloyd</v>
          </cell>
          <cell r="B1234" t="str">
            <v>DoualaBatam20</v>
          </cell>
          <cell r="C1234" t="str">
            <v>CAM</v>
          </cell>
          <cell r="D1234" t="str">
            <v>Douala</v>
          </cell>
          <cell r="E1234" t="str">
            <v>Batam</v>
          </cell>
          <cell r="F1234">
            <v>20</v>
          </cell>
          <cell r="G1234">
            <v>1488</v>
          </cell>
          <cell r="H1234" t="str">
            <v>not included</v>
          </cell>
          <cell r="I1234" t="str">
            <v>USD</v>
          </cell>
          <cell r="J1234">
            <v>0</v>
          </cell>
          <cell r="K1234">
            <v>1488</v>
          </cell>
          <cell r="L1234" t="str">
            <v>61 days</v>
          </cell>
          <cell r="M1234">
            <v>45657</v>
          </cell>
          <cell r="N1234">
            <v>0</v>
          </cell>
          <cell r="O1234" t="str">
            <v>Hapag-Lloyd</v>
          </cell>
          <cell r="P1234" t="str">
            <v>14 CD combined</v>
          </cell>
          <cell r="Q1234" t="str">
            <v>subject to port storage</v>
          </cell>
        </row>
        <row r="1235">
          <cell r="A1235" t="str">
            <v>STS_Hapag-Lloyd</v>
          </cell>
          <cell r="B1235" t="str">
            <v>DoualaBatam40</v>
          </cell>
          <cell r="C1235" t="str">
            <v>CAM</v>
          </cell>
          <cell r="D1235" t="str">
            <v>Douala</v>
          </cell>
          <cell r="E1235" t="str">
            <v>Batam</v>
          </cell>
          <cell r="F1235">
            <v>40</v>
          </cell>
          <cell r="G1235">
            <v>1904</v>
          </cell>
          <cell r="H1235" t="str">
            <v>not included</v>
          </cell>
          <cell r="I1235" t="str">
            <v>USD</v>
          </cell>
          <cell r="J1235">
            <v>0</v>
          </cell>
          <cell r="K1235">
            <v>1904</v>
          </cell>
          <cell r="L1235" t="str">
            <v>61 days</v>
          </cell>
          <cell r="M1235">
            <v>45657</v>
          </cell>
          <cell r="N1235">
            <v>0</v>
          </cell>
          <cell r="O1235" t="str">
            <v>Hapag-Lloyd</v>
          </cell>
          <cell r="P1235" t="str">
            <v>14 CD combined</v>
          </cell>
          <cell r="Q1235" t="str">
            <v>subject to port storage</v>
          </cell>
        </row>
        <row r="1236">
          <cell r="A1236" t="str">
            <v>STS_Hapag-Lloyd</v>
          </cell>
          <cell r="B1236" t="str">
            <v>DoualaHamburg20</v>
          </cell>
          <cell r="C1236" t="str">
            <v>CAM</v>
          </cell>
          <cell r="D1236" t="str">
            <v>Douala</v>
          </cell>
          <cell r="E1236" t="str">
            <v>Hamburg</v>
          </cell>
          <cell r="F1236">
            <v>20</v>
          </cell>
          <cell r="G1236">
            <v>1023</v>
          </cell>
          <cell r="H1236" t="str">
            <v>not included</v>
          </cell>
          <cell r="I1236" t="str">
            <v>EUR</v>
          </cell>
          <cell r="J1236">
            <v>0</v>
          </cell>
          <cell r="K1236">
            <v>1023</v>
          </cell>
          <cell r="L1236" t="str">
            <v>46 days</v>
          </cell>
          <cell r="M1236">
            <v>45657</v>
          </cell>
          <cell r="N1236">
            <v>0</v>
          </cell>
          <cell r="O1236" t="str">
            <v>Hapag-Lloyd</v>
          </cell>
          <cell r="P1236" t="str">
            <v>4 CD</v>
          </cell>
          <cell r="Q1236" t="str">
            <v>10 CD</v>
          </cell>
        </row>
        <row r="1237">
          <cell r="A1237" t="str">
            <v>STS_Hapag-Lloyd</v>
          </cell>
          <cell r="B1237" t="str">
            <v>DoualaHamburg40</v>
          </cell>
          <cell r="C1237" t="str">
            <v>CAM</v>
          </cell>
          <cell r="D1237" t="str">
            <v>Douala</v>
          </cell>
          <cell r="E1237" t="str">
            <v>Hamburg</v>
          </cell>
          <cell r="F1237">
            <v>40</v>
          </cell>
          <cell r="G1237">
            <v>1371</v>
          </cell>
          <cell r="H1237" t="str">
            <v>not included</v>
          </cell>
          <cell r="I1237" t="str">
            <v>EUR</v>
          </cell>
          <cell r="J1237">
            <v>0</v>
          </cell>
          <cell r="K1237">
            <v>1371</v>
          </cell>
          <cell r="L1237" t="str">
            <v>46 days</v>
          </cell>
          <cell r="M1237">
            <v>45657</v>
          </cell>
          <cell r="N1237">
            <v>0</v>
          </cell>
          <cell r="O1237" t="str">
            <v>Hapag-Lloyd</v>
          </cell>
          <cell r="P1237" t="str">
            <v>4 CD</v>
          </cell>
          <cell r="Q1237" t="str">
            <v>10 CD</v>
          </cell>
        </row>
        <row r="1238">
          <cell r="A1238" t="str">
            <v>STS_MSC</v>
          </cell>
          <cell r="B1238" t="str">
            <v>DoualaHamburg20</v>
          </cell>
          <cell r="C1238" t="str">
            <v>CAM</v>
          </cell>
          <cell r="D1238" t="str">
            <v>Douala</v>
          </cell>
          <cell r="E1238" t="str">
            <v>Hamburg</v>
          </cell>
          <cell r="F1238">
            <v>20</v>
          </cell>
          <cell r="G1238">
            <v>701</v>
          </cell>
          <cell r="H1238" t="str">
            <v>not included</v>
          </cell>
          <cell r="I1238" t="str">
            <v>EUR</v>
          </cell>
          <cell r="J1238">
            <v>0</v>
          </cell>
          <cell r="K1238">
            <v>701</v>
          </cell>
          <cell r="L1238" t="str">
            <v>37 days</v>
          </cell>
          <cell r="M1238">
            <v>45657</v>
          </cell>
          <cell r="N1238">
            <v>0</v>
          </cell>
          <cell r="O1238" t="str">
            <v>MSC</v>
          </cell>
          <cell r="P1238" t="str">
            <v>14 CD combined</v>
          </cell>
          <cell r="Q1238" t="str">
            <v>see remark</v>
          </cell>
        </row>
        <row r="1239">
          <cell r="A1239" t="str">
            <v>STS_Grimaldi</v>
          </cell>
          <cell r="B1239" t="str">
            <v>DoualaHamburg20</v>
          </cell>
          <cell r="C1239" t="str">
            <v>CAM</v>
          </cell>
          <cell r="D1239" t="str">
            <v>Douala</v>
          </cell>
          <cell r="E1239" t="str">
            <v>Hamburg</v>
          </cell>
          <cell r="F1239">
            <v>20</v>
          </cell>
          <cell r="G1239">
            <v>946</v>
          </cell>
          <cell r="H1239">
            <v>135</v>
          </cell>
          <cell r="I1239" t="str">
            <v>EUR</v>
          </cell>
          <cell r="J1239">
            <v>0</v>
          </cell>
          <cell r="K1239">
            <v>1081</v>
          </cell>
          <cell r="L1239" t="str">
            <v>24 days</v>
          </cell>
          <cell r="M1239">
            <v>45657</v>
          </cell>
          <cell r="N1239">
            <v>1</v>
          </cell>
          <cell r="O1239" t="str">
            <v>Grimaldi</v>
          </cell>
          <cell r="P1239" t="str">
            <v>15 CD Combined</v>
          </cell>
          <cell r="Q1239" t="str">
            <v>3 CD free storage</v>
          </cell>
        </row>
        <row r="1240">
          <cell r="A1240" t="str">
            <v>STS_Grimaldi</v>
          </cell>
          <cell r="B1240" t="str">
            <v>DoualaHamburg40</v>
          </cell>
          <cell r="C1240" t="str">
            <v>CAM</v>
          </cell>
          <cell r="D1240" t="str">
            <v>Douala</v>
          </cell>
          <cell r="E1240" t="str">
            <v>Hamburg</v>
          </cell>
          <cell r="F1240">
            <v>40</v>
          </cell>
          <cell r="G1240">
            <v>1327</v>
          </cell>
          <cell r="H1240">
            <v>135</v>
          </cell>
          <cell r="I1240" t="str">
            <v>EUR</v>
          </cell>
          <cell r="J1240">
            <v>0</v>
          </cell>
          <cell r="K1240">
            <v>1462</v>
          </cell>
          <cell r="L1240" t="str">
            <v>24 days</v>
          </cell>
          <cell r="M1240">
            <v>45657</v>
          </cell>
          <cell r="N1240">
            <v>1</v>
          </cell>
          <cell r="O1240" t="str">
            <v>Grimaldi</v>
          </cell>
          <cell r="P1240" t="str">
            <v>15 CD Combined</v>
          </cell>
          <cell r="Q1240" t="str">
            <v>3 CD free storage</v>
          </cell>
        </row>
        <row r="1241">
          <cell r="A1241" t="str">
            <v>STS_MSC</v>
          </cell>
          <cell r="B1241" t="str">
            <v>DoualaHamburg40</v>
          </cell>
          <cell r="C1241" t="str">
            <v>CAM</v>
          </cell>
          <cell r="D1241" t="str">
            <v>Douala</v>
          </cell>
          <cell r="E1241" t="str">
            <v>Hamburg</v>
          </cell>
          <cell r="F1241">
            <v>40</v>
          </cell>
          <cell r="G1241">
            <v>829</v>
          </cell>
          <cell r="H1241" t="str">
            <v>not included</v>
          </cell>
          <cell r="I1241" t="str">
            <v>EUR</v>
          </cell>
          <cell r="J1241">
            <v>0</v>
          </cell>
          <cell r="K1241">
            <v>829</v>
          </cell>
          <cell r="L1241" t="str">
            <v>37 days</v>
          </cell>
          <cell r="M1241">
            <v>45657</v>
          </cell>
          <cell r="N1241">
            <v>0</v>
          </cell>
          <cell r="O1241" t="str">
            <v>MSC</v>
          </cell>
          <cell r="P1241" t="str">
            <v>14 CD combined</v>
          </cell>
          <cell r="Q1241" t="str">
            <v>see remark</v>
          </cell>
        </row>
        <row r="1242">
          <cell r="A1242" t="str">
            <v>STS_MSC</v>
          </cell>
          <cell r="B1242" t="str">
            <v>DoualaJakarta20</v>
          </cell>
          <cell r="C1242" t="str">
            <v>CAM</v>
          </cell>
          <cell r="D1242" t="str">
            <v>Douala</v>
          </cell>
          <cell r="E1242" t="str">
            <v>Jakarta</v>
          </cell>
          <cell r="F1242">
            <v>20</v>
          </cell>
          <cell r="G1242">
            <v>958</v>
          </cell>
          <cell r="H1242" t="str">
            <v>not included</v>
          </cell>
          <cell r="I1242" t="str">
            <v>USD</v>
          </cell>
          <cell r="J1242">
            <v>0</v>
          </cell>
          <cell r="K1242">
            <v>958</v>
          </cell>
          <cell r="L1242" t="str">
            <v>58 days</v>
          </cell>
          <cell r="M1242">
            <v>45657</v>
          </cell>
          <cell r="N1242">
            <v>0</v>
          </cell>
          <cell r="O1242" t="str">
            <v>MSC</v>
          </cell>
          <cell r="P1242" t="str">
            <v>14 CD combined</v>
          </cell>
          <cell r="Q1242"/>
        </row>
        <row r="1243">
          <cell r="A1243" t="str">
            <v>STS_MSC</v>
          </cell>
          <cell r="B1243" t="str">
            <v>DoualaJakarta40</v>
          </cell>
          <cell r="C1243" t="str">
            <v>CAM</v>
          </cell>
          <cell r="D1243" t="str">
            <v>Douala</v>
          </cell>
          <cell r="E1243" t="str">
            <v>Jakarta</v>
          </cell>
          <cell r="F1243">
            <v>40</v>
          </cell>
          <cell r="G1243">
            <v>1011</v>
          </cell>
          <cell r="H1243" t="str">
            <v>not included</v>
          </cell>
          <cell r="I1243" t="str">
            <v>USD</v>
          </cell>
          <cell r="J1243">
            <v>0</v>
          </cell>
          <cell r="K1243">
            <v>1011</v>
          </cell>
          <cell r="L1243" t="str">
            <v>58 days</v>
          </cell>
          <cell r="M1243">
            <v>45657</v>
          </cell>
          <cell r="N1243">
            <v>0</v>
          </cell>
          <cell r="O1243" t="str">
            <v>MSC</v>
          </cell>
          <cell r="P1243" t="str">
            <v>14 CD combined</v>
          </cell>
          <cell r="Q1243"/>
        </row>
        <row r="1244">
          <cell r="A1244" t="str">
            <v>STS_Hapag-Lloyd</v>
          </cell>
          <cell r="B1244" t="str">
            <v>DoualaJakarta20</v>
          </cell>
          <cell r="C1244" t="str">
            <v>CAM</v>
          </cell>
          <cell r="D1244" t="str">
            <v>Douala</v>
          </cell>
          <cell r="E1244" t="str">
            <v>Jakarta</v>
          </cell>
          <cell r="F1244">
            <v>20</v>
          </cell>
          <cell r="G1244">
            <v>1255</v>
          </cell>
          <cell r="H1244" t="str">
            <v>not included</v>
          </cell>
          <cell r="I1244" t="str">
            <v>USD</v>
          </cell>
          <cell r="J1244">
            <v>0</v>
          </cell>
          <cell r="K1244">
            <v>1255</v>
          </cell>
          <cell r="L1244" t="str">
            <v>65 days</v>
          </cell>
          <cell r="M1244">
            <v>45657</v>
          </cell>
          <cell r="N1244">
            <v>0</v>
          </cell>
          <cell r="O1244" t="str">
            <v>Hapag-Lloyd</v>
          </cell>
          <cell r="P1244" t="str">
            <v>14 CD combined</v>
          </cell>
          <cell r="Q1244" t="str">
            <v>subject to port storage</v>
          </cell>
        </row>
        <row r="1245">
          <cell r="A1245" t="str">
            <v>STS_Hapag-Lloyd</v>
          </cell>
          <cell r="B1245" t="str">
            <v>DoualaJakarta40</v>
          </cell>
          <cell r="C1245" t="str">
            <v>CAM</v>
          </cell>
          <cell r="D1245" t="str">
            <v>Douala</v>
          </cell>
          <cell r="E1245" t="str">
            <v>Jakarta</v>
          </cell>
          <cell r="F1245">
            <v>40</v>
          </cell>
          <cell r="G1245">
            <v>1425</v>
          </cell>
          <cell r="H1245" t="str">
            <v>not included</v>
          </cell>
          <cell r="I1245" t="str">
            <v>USD</v>
          </cell>
          <cell r="J1245">
            <v>0</v>
          </cell>
          <cell r="K1245">
            <v>1425</v>
          </cell>
          <cell r="L1245" t="str">
            <v>65 days</v>
          </cell>
          <cell r="M1245">
            <v>45657</v>
          </cell>
          <cell r="N1245">
            <v>0</v>
          </cell>
          <cell r="O1245" t="str">
            <v>Hapag-Lloyd</v>
          </cell>
          <cell r="P1245" t="str">
            <v>14 CD combined</v>
          </cell>
          <cell r="Q1245" t="str">
            <v>subject to port storage</v>
          </cell>
        </row>
        <row r="1246">
          <cell r="A1246" t="str">
            <v>STS_PIL</v>
          </cell>
          <cell r="B1246" t="str">
            <v>DoualaJakarta40</v>
          </cell>
          <cell r="C1246" t="str">
            <v>CAM</v>
          </cell>
          <cell r="D1246" t="str">
            <v>Douala</v>
          </cell>
          <cell r="E1246" t="str">
            <v>Jakarta</v>
          </cell>
          <cell r="F1246">
            <v>40</v>
          </cell>
          <cell r="G1246">
            <v>1865</v>
          </cell>
          <cell r="H1246" t="str">
            <v>not included</v>
          </cell>
          <cell r="I1246" t="str">
            <v>USD</v>
          </cell>
          <cell r="J1246">
            <v>0</v>
          </cell>
          <cell r="K1246">
            <v>1865</v>
          </cell>
          <cell r="L1246" t="str">
            <v>58 days</v>
          </cell>
          <cell r="M1246">
            <v>45657</v>
          </cell>
          <cell r="N1246">
            <v>0</v>
          </cell>
          <cell r="O1246" t="str">
            <v>PIL</v>
          </cell>
          <cell r="P1246" t="str">
            <v>14 CD Combined</v>
          </cell>
          <cell r="Q1246"/>
        </row>
        <row r="1247">
          <cell r="A1247" t="str">
            <v>STS_MSC</v>
          </cell>
          <cell r="B1247" t="str">
            <v>DoualaPasir Gudang20</v>
          </cell>
          <cell r="C1247" t="str">
            <v>CAM</v>
          </cell>
          <cell r="D1247" t="str">
            <v>Douala</v>
          </cell>
          <cell r="E1247" t="str">
            <v>Pasir Gudang</v>
          </cell>
          <cell r="F1247">
            <v>20</v>
          </cell>
          <cell r="G1247">
            <v>794</v>
          </cell>
          <cell r="H1247" t="str">
            <v>not included</v>
          </cell>
          <cell r="I1247" t="str">
            <v>USD</v>
          </cell>
          <cell r="J1247">
            <v>0</v>
          </cell>
          <cell r="K1247">
            <v>794</v>
          </cell>
          <cell r="L1247" t="str">
            <v>59 days</v>
          </cell>
          <cell r="M1247">
            <v>45657</v>
          </cell>
          <cell r="N1247">
            <v>0</v>
          </cell>
          <cell r="O1247" t="str">
            <v>MSC</v>
          </cell>
          <cell r="P1247" t="str">
            <v>14 CD combined</v>
          </cell>
          <cell r="Q1247"/>
        </row>
        <row r="1248">
          <cell r="A1248" t="str">
            <v>STS_MSC</v>
          </cell>
          <cell r="B1248" t="str">
            <v>DoualaPasir Gudang40</v>
          </cell>
          <cell r="C1248" t="str">
            <v>CAM</v>
          </cell>
          <cell r="D1248" t="str">
            <v>Douala</v>
          </cell>
          <cell r="E1248" t="str">
            <v>Pasir Gudang</v>
          </cell>
          <cell r="F1248">
            <v>40</v>
          </cell>
          <cell r="G1248">
            <v>1173</v>
          </cell>
          <cell r="H1248" t="str">
            <v>not included</v>
          </cell>
          <cell r="I1248" t="str">
            <v>USD</v>
          </cell>
          <cell r="J1248">
            <v>0</v>
          </cell>
          <cell r="K1248">
            <v>1173</v>
          </cell>
          <cell r="L1248" t="str">
            <v>59 days</v>
          </cell>
          <cell r="M1248">
            <v>45657</v>
          </cell>
          <cell r="N1248">
            <v>0</v>
          </cell>
          <cell r="O1248" t="str">
            <v>MSC</v>
          </cell>
          <cell r="P1248" t="str">
            <v>14 CD combined</v>
          </cell>
          <cell r="Q1248"/>
        </row>
        <row r="1249">
          <cell r="A1249" t="str">
            <v>STS_Hapag-Lloyd</v>
          </cell>
          <cell r="B1249" t="str">
            <v>DoualaPasir Gudang20</v>
          </cell>
          <cell r="C1249" t="str">
            <v>CAM</v>
          </cell>
          <cell r="D1249" t="str">
            <v>Douala</v>
          </cell>
          <cell r="E1249" t="str">
            <v>Pasir Gudang</v>
          </cell>
          <cell r="F1249">
            <v>20</v>
          </cell>
          <cell r="G1249">
            <v>1255</v>
          </cell>
          <cell r="H1249" t="str">
            <v>not included</v>
          </cell>
          <cell r="I1249" t="str">
            <v>USD</v>
          </cell>
          <cell r="J1249">
            <v>0</v>
          </cell>
          <cell r="K1249">
            <v>1255</v>
          </cell>
          <cell r="L1249" t="str">
            <v>61 days</v>
          </cell>
          <cell r="M1249">
            <v>45657</v>
          </cell>
          <cell r="N1249">
            <v>0</v>
          </cell>
          <cell r="O1249" t="str">
            <v>Hapag-Lloyd</v>
          </cell>
          <cell r="P1249" t="str">
            <v>14 CD combined</v>
          </cell>
          <cell r="Q1249" t="str">
            <v>subject to port storage</v>
          </cell>
        </row>
        <row r="1250">
          <cell r="A1250" t="str">
            <v>STS_Hapag-Lloyd</v>
          </cell>
          <cell r="B1250" t="str">
            <v>DoualaPasir Gudang40</v>
          </cell>
          <cell r="C1250" t="str">
            <v>CAM</v>
          </cell>
          <cell r="D1250" t="str">
            <v>Douala</v>
          </cell>
          <cell r="E1250" t="str">
            <v>Pasir Gudang</v>
          </cell>
          <cell r="F1250">
            <v>40</v>
          </cell>
          <cell r="G1250">
            <v>1415</v>
          </cell>
          <cell r="H1250" t="str">
            <v>not included</v>
          </cell>
          <cell r="I1250" t="str">
            <v>USD</v>
          </cell>
          <cell r="J1250">
            <v>0</v>
          </cell>
          <cell r="K1250">
            <v>1415</v>
          </cell>
          <cell r="L1250" t="str">
            <v>61 days</v>
          </cell>
          <cell r="M1250">
            <v>45657</v>
          </cell>
          <cell r="N1250">
            <v>0</v>
          </cell>
          <cell r="O1250" t="str">
            <v>Hapag-Lloyd</v>
          </cell>
          <cell r="P1250" t="str">
            <v>14 CD combined</v>
          </cell>
          <cell r="Q1250" t="str">
            <v>subject to port storage</v>
          </cell>
        </row>
        <row r="1251">
          <cell r="A1251" t="str">
            <v>STS_PIL</v>
          </cell>
          <cell r="B1251" t="str">
            <v>DoualaPasir Gudang40</v>
          </cell>
          <cell r="C1251" t="str">
            <v>CAM</v>
          </cell>
          <cell r="D1251" t="str">
            <v>Douala</v>
          </cell>
          <cell r="E1251" t="str">
            <v>Pasir Gudang</v>
          </cell>
          <cell r="F1251">
            <v>40</v>
          </cell>
          <cell r="G1251">
            <v>1865</v>
          </cell>
          <cell r="H1251" t="str">
            <v>not included</v>
          </cell>
          <cell r="I1251" t="str">
            <v>USD</v>
          </cell>
          <cell r="J1251">
            <v>0</v>
          </cell>
          <cell r="K1251">
            <v>1865</v>
          </cell>
          <cell r="L1251" t="str">
            <v>53 days</v>
          </cell>
          <cell r="M1251">
            <v>45657</v>
          </cell>
          <cell r="N1251">
            <v>0</v>
          </cell>
          <cell r="O1251" t="str">
            <v>PIL</v>
          </cell>
          <cell r="P1251" t="str">
            <v>14 CD Combined</v>
          </cell>
          <cell r="Q1251"/>
        </row>
        <row r="1252">
          <cell r="A1252" t="str">
            <v>STS_MSC</v>
          </cell>
          <cell r="B1252" t="str">
            <v>DoualaSurabaya20</v>
          </cell>
          <cell r="C1252" t="str">
            <v>CAM</v>
          </cell>
          <cell r="D1252" t="str">
            <v>Douala</v>
          </cell>
          <cell r="E1252" t="str">
            <v>Surabaya</v>
          </cell>
          <cell r="F1252">
            <v>20</v>
          </cell>
          <cell r="G1252">
            <v>958</v>
          </cell>
          <cell r="H1252" t="str">
            <v>not included</v>
          </cell>
          <cell r="I1252" t="str">
            <v>USD</v>
          </cell>
          <cell r="J1252">
            <v>0</v>
          </cell>
          <cell r="K1252">
            <v>958</v>
          </cell>
          <cell r="L1252" t="str">
            <v>57 days</v>
          </cell>
          <cell r="M1252">
            <v>45657</v>
          </cell>
          <cell r="N1252">
            <v>0</v>
          </cell>
          <cell r="O1252" t="str">
            <v>MSC</v>
          </cell>
          <cell r="P1252" t="str">
            <v>14 CD combined</v>
          </cell>
          <cell r="Q1252"/>
        </row>
        <row r="1253">
          <cell r="A1253" t="str">
            <v>STS_MSC</v>
          </cell>
          <cell r="B1253" t="str">
            <v>DoualaSurabaya40</v>
          </cell>
          <cell r="C1253" t="str">
            <v>CAM</v>
          </cell>
          <cell r="D1253" t="str">
            <v>Douala</v>
          </cell>
          <cell r="E1253" t="str">
            <v>Surabaya</v>
          </cell>
          <cell r="F1253">
            <v>40</v>
          </cell>
          <cell r="G1253">
            <v>1196</v>
          </cell>
          <cell r="H1253" t="str">
            <v>not included</v>
          </cell>
          <cell r="I1253" t="str">
            <v>USD</v>
          </cell>
          <cell r="J1253">
            <v>0</v>
          </cell>
          <cell r="K1253">
            <v>1196</v>
          </cell>
          <cell r="L1253" t="str">
            <v>57 days</v>
          </cell>
          <cell r="M1253">
            <v>45657</v>
          </cell>
          <cell r="N1253">
            <v>0</v>
          </cell>
          <cell r="O1253" t="str">
            <v>MSC</v>
          </cell>
          <cell r="P1253" t="str">
            <v>14 CD combined</v>
          </cell>
          <cell r="Q1253"/>
        </row>
        <row r="1254">
          <cell r="A1254" t="str">
            <v>STS_Hapag-Lloyd</v>
          </cell>
          <cell r="B1254" t="str">
            <v>DoualaSurabaya20</v>
          </cell>
          <cell r="C1254" t="str">
            <v>CAM</v>
          </cell>
          <cell r="D1254" t="str">
            <v>Douala</v>
          </cell>
          <cell r="E1254" t="str">
            <v>Surabaya</v>
          </cell>
          <cell r="F1254">
            <v>20</v>
          </cell>
          <cell r="G1254">
            <v>1255</v>
          </cell>
          <cell r="H1254" t="str">
            <v>not included</v>
          </cell>
          <cell r="I1254" t="str">
            <v>USD</v>
          </cell>
          <cell r="J1254">
            <v>0</v>
          </cell>
          <cell r="K1254">
            <v>1255</v>
          </cell>
          <cell r="L1254" t="str">
            <v>63 days</v>
          </cell>
          <cell r="M1254">
            <v>45657</v>
          </cell>
          <cell r="N1254">
            <v>0</v>
          </cell>
          <cell r="O1254" t="str">
            <v>Hapag-Lloyd</v>
          </cell>
          <cell r="P1254" t="str">
            <v>14 CD combined</v>
          </cell>
          <cell r="Q1254" t="str">
            <v>subject to port storage</v>
          </cell>
        </row>
        <row r="1255">
          <cell r="A1255" t="str">
            <v>STS_Hapag-Lloyd</v>
          </cell>
          <cell r="B1255" t="str">
            <v>DoualaSurabaya40</v>
          </cell>
          <cell r="C1255" t="str">
            <v>CAM</v>
          </cell>
          <cell r="D1255" t="str">
            <v>Douala</v>
          </cell>
          <cell r="E1255" t="str">
            <v>Surabaya</v>
          </cell>
          <cell r="F1255">
            <v>40</v>
          </cell>
          <cell r="G1255">
            <v>1810</v>
          </cell>
          <cell r="H1255" t="str">
            <v>not included</v>
          </cell>
          <cell r="I1255" t="str">
            <v>USD</v>
          </cell>
          <cell r="J1255">
            <v>0</v>
          </cell>
          <cell r="K1255">
            <v>1810</v>
          </cell>
          <cell r="L1255" t="str">
            <v>63 days</v>
          </cell>
          <cell r="M1255">
            <v>45657</v>
          </cell>
          <cell r="N1255">
            <v>0</v>
          </cell>
          <cell r="O1255" t="str">
            <v>Hapag-Lloyd</v>
          </cell>
          <cell r="P1255" t="str">
            <v>14 CD combined</v>
          </cell>
          <cell r="Q1255" t="str">
            <v>subject to port storage</v>
          </cell>
        </row>
        <row r="1256">
          <cell r="A1256" t="str">
            <v>STS_PIL</v>
          </cell>
          <cell r="B1256" t="str">
            <v>DoualaSurabaya40</v>
          </cell>
          <cell r="C1256" t="str">
            <v>CAM</v>
          </cell>
          <cell r="D1256" t="str">
            <v>Douala</v>
          </cell>
          <cell r="E1256" t="str">
            <v>Surabaya</v>
          </cell>
          <cell r="F1256">
            <v>40</v>
          </cell>
          <cell r="G1256">
            <v>1865</v>
          </cell>
          <cell r="H1256" t="str">
            <v>not included</v>
          </cell>
          <cell r="I1256" t="str">
            <v>USD</v>
          </cell>
          <cell r="J1256">
            <v>0</v>
          </cell>
          <cell r="K1256">
            <v>1865</v>
          </cell>
          <cell r="L1256" t="str">
            <v>59 days</v>
          </cell>
          <cell r="M1256">
            <v>45657</v>
          </cell>
          <cell r="N1256">
            <v>0</v>
          </cell>
          <cell r="O1256" t="str">
            <v>PIL</v>
          </cell>
          <cell r="P1256" t="str">
            <v>14 CD Combined</v>
          </cell>
          <cell r="Q1256"/>
        </row>
        <row r="1257">
          <cell r="A1257" t="str">
            <v>STS_Hapag-Lloyd</v>
          </cell>
          <cell r="B1257" t="str">
            <v>DoualaTallinn20</v>
          </cell>
          <cell r="C1257" t="str">
            <v>CAM</v>
          </cell>
          <cell r="D1257" t="str">
            <v>Douala</v>
          </cell>
          <cell r="E1257" t="str">
            <v>Tallinn</v>
          </cell>
          <cell r="F1257">
            <v>20</v>
          </cell>
          <cell r="G1257">
            <v>1117</v>
          </cell>
          <cell r="H1257" t="str">
            <v>not included</v>
          </cell>
          <cell r="I1257" t="str">
            <v>USD</v>
          </cell>
          <cell r="J1257">
            <v>0</v>
          </cell>
          <cell r="K1257">
            <v>1117</v>
          </cell>
          <cell r="L1257" t="str">
            <v>92 days</v>
          </cell>
          <cell r="M1257">
            <v>45657</v>
          </cell>
          <cell r="N1257">
            <v>0</v>
          </cell>
          <cell r="O1257" t="str">
            <v>Hapag-Lloyd</v>
          </cell>
          <cell r="P1257" t="str">
            <v>10 CD</v>
          </cell>
          <cell r="Q1257" t="str">
            <v>21 CD</v>
          </cell>
        </row>
        <row r="1258">
          <cell r="A1258" t="str">
            <v>STS_Hapag-Lloyd</v>
          </cell>
          <cell r="B1258" t="str">
            <v>DoualaTallinn40</v>
          </cell>
          <cell r="C1258" t="str">
            <v>CAM</v>
          </cell>
          <cell r="D1258" t="str">
            <v>Douala</v>
          </cell>
          <cell r="E1258" t="str">
            <v>Tallinn</v>
          </cell>
          <cell r="F1258">
            <v>40</v>
          </cell>
          <cell r="G1258">
            <v>1229</v>
          </cell>
          <cell r="H1258" t="str">
            <v>not included</v>
          </cell>
          <cell r="I1258" t="str">
            <v>USD</v>
          </cell>
          <cell r="J1258">
            <v>0</v>
          </cell>
          <cell r="K1258">
            <v>1229</v>
          </cell>
          <cell r="L1258" t="str">
            <v>92 days</v>
          </cell>
          <cell r="M1258">
            <v>45657</v>
          </cell>
          <cell r="N1258">
            <v>0</v>
          </cell>
          <cell r="O1258" t="str">
            <v>Hapag-Lloyd</v>
          </cell>
          <cell r="P1258" t="str">
            <v>10 CD</v>
          </cell>
          <cell r="Q1258" t="str">
            <v>21 CD</v>
          </cell>
        </row>
        <row r="1259">
          <cell r="A1259" t="str">
            <v>STS_Hapag-Lloyd</v>
          </cell>
          <cell r="B1259" t="str">
            <v>DoualaValencia20</v>
          </cell>
          <cell r="C1259" t="str">
            <v>CAM</v>
          </cell>
          <cell r="D1259" t="str">
            <v>Douala</v>
          </cell>
          <cell r="E1259" t="str">
            <v>Valencia</v>
          </cell>
          <cell r="F1259">
            <v>20</v>
          </cell>
          <cell r="G1259">
            <v>1693</v>
          </cell>
          <cell r="H1259" t="str">
            <v>not included</v>
          </cell>
          <cell r="I1259" t="str">
            <v>EUR</v>
          </cell>
          <cell r="J1259">
            <v>0</v>
          </cell>
          <cell r="K1259">
            <v>1693</v>
          </cell>
          <cell r="L1259" t="str">
            <v>41 days</v>
          </cell>
          <cell r="M1259">
            <v>45657</v>
          </cell>
          <cell r="N1259">
            <v>0</v>
          </cell>
          <cell r="O1259" t="str">
            <v>Hapag-Lloyd</v>
          </cell>
          <cell r="P1259" t="str">
            <v>10 CD combined</v>
          </cell>
          <cell r="Q1259" t="str">
            <v>subject to port storage</v>
          </cell>
        </row>
        <row r="1260">
          <cell r="A1260" t="str">
            <v>STS_Hapag-Lloyd</v>
          </cell>
          <cell r="B1260" t="str">
            <v>DoualaValencia40</v>
          </cell>
          <cell r="C1260" t="str">
            <v>CAM</v>
          </cell>
          <cell r="D1260" t="str">
            <v>Douala</v>
          </cell>
          <cell r="E1260" t="str">
            <v>Valencia</v>
          </cell>
          <cell r="F1260">
            <v>40</v>
          </cell>
          <cell r="G1260">
            <v>3321</v>
          </cell>
          <cell r="H1260" t="str">
            <v>not included</v>
          </cell>
          <cell r="I1260" t="str">
            <v>EUR</v>
          </cell>
          <cell r="J1260">
            <v>0</v>
          </cell>
          <cell r="K1260">
            <v>3321</v>
          </cell>
          <cell r="L1260" t="str">
            <v>41 days</v>
          </cell>
          <cell r="M1260">
            <v>45657</v>
          </cell>
          <cell r="N1260">
            <v>0</v>
          </cell>
          <cell r="O1260" t="str">
            <v>Hapag-Lloyd</v>
          </cell>
          <cell r="P1260" t="str">
            <v>10 CD combined</v>
          </cell>
          <cell r="Q1260" t="str">
            <v>subject to port storage</v>
          </cell>
        </row>
        <row r="1261">
          <cell r="A1261" t="str">
            <v>STS_Hapag-Lloyd</v>
          </cell>
          <cell r="B1261" t="str">
            <v>FreetownAmsterdam20</v>
          </cell>
          <cell r="C1261" t="str">
            <v>SLE</v>
          </cell>
          <cell r="D1261" t="str">
            <v>Freetown</v>
          </cell>
          <cell r="E1261" t="str">
            <v>Amsterdam</v>
          </cell>
          <cell r="F1261">
            <v>20</v>
          </cell>
          <cell r="G1261">
            <v>1472</v>
          </cell>
          <cell r="H1261" t="str">
            <v>not included</v>
          </cell>
          <cell r="I1261" t="str">
            <v>EUR</v>
          </cell>
          <cell r="J1261">
            <v>0</v>
          </cell>
          <cell r="K1261">
            <v>1472</v>
          </cell>
          <cell r="L1261" t="str">
            <v>29 days</v>
          </cell>
          <cell r="M1261">
            <v>45657</v>
          </cell>
          <cell r="N1261">
            <v>0</v>
          </cell>
          <cell r="O1261" t="str">
            <v>Hapag-Lloyd</v>
          </cell>
          <cell r="P1261" t="str">
            <v xml:space="preserve">14 CD </v>
          </cell>
          <cell r="Q1261" t="str">
            <v xml:space="preserve">4 CD </v>
          </cell>
        </row>
        <row r="1262">
          <cell r="A1262" t="str">
            <v>STS_Hapag-Lloyd</v>
          </cell>
          <cell r="B1262" t="str">
            <v>FreetownAmsterdam40</v>
          </cell>
          <cell r="C1262" t="str">
            <v>SLE</v>
          </cell>
          <cell r="D1262" t="str">
            <v>Freetown</v>
          </cell>
          <cell r="E1262" t="str">
            <v>Amsterdam</v>
          </cell>
          <cell r="F1262">
            <v>40</v>
          </cell>
          <cell r="G1262">
            <v>1539</v>
          </cell>
          <cell r="H1262" t="str">
            <v>not included</v>
          </cell>
          <cell r="I1262" t="str">
            <v>EUR</v>
          </cell>
          <cell r="J1262">
            <v>0</v>
          </cell>
          <cell r="K1262">
            <v>1539</v>
          </cell>
          <cell r="L1262" t="str">
            <v>29 days</v>
          </cell>
          <cell r="M1262">
            <v>45657</v>
          </cell>
          <cell r="N1262">
            <v>0</v>
          </cell>
          <cell r="O1262" t="str">
            <v>Hapag-Lloyd</v>
          </cell>
          <cell r="P1262" t="str">
            <v xml:space="preserve">14 CD </v>
          </cell>
          <cell r="Q1262" t="str">
            <v xml:space="preserve">4 CD </v>
          </cell>
        </row>
        <row r="1263">
          <cell r="A1263" t="str">
            <v>STS_Hapag-Lloyd</v>
          </cell>
          <cell r="B1263" t="str">
            <v>FreetownAntwerp20</v>
          </cell>
          <cell r="C1263" t="str">
            <v>SLE</v>
          </cell>
          <cell r="D1263" t="str">
            <v>Freetown</v>
          </cell>
          <cell r="E1263" t="str">
            <v>Antwerp</v>
          </cell>
          <cell r="F1263">
            <v>20</v>
          </cell>
          <cell r="G1263">
            <v>1237</v>
          </cell>
          <cell r="H1263" t="str">
            <v>not included</v>
          </cell>
          <cell r="I1263" t="str">
            <v>EUR</v>
          </cell>
          <cell r="J1263">
            <v>0</v>
          </cell>
          <cell r="K1263">
            <v>1237</v>
          </cell>
          <cell r="L1263" t="str">
            <v>32 days</v>
          </cell>
          <cell r="M1263">
            <v>45657</v>
          </cell>
          <cell r="N1263">
            <v>0</v>
          </cell>
          <cell r="O1263" t="str">
            <v>Hapag-Lloyd</v>
          </cell>
          <cell r="P1263" t="str">
            <v>4 CD</v>
          </cell>
          <cell r="Q1263" t="str">
            <v>10 CD</v>
          </cell>
        </row>
        <row r="1264">
          <cell r="A1264" t="str">
            <v>STS_Hapag-Lloyd</v>
          </cell>
          <cell r="B1264" t="str">
            <v>FreetownAntwerp40</v>
          </cell>
          <cell r="C1264" t="str">
            <v>SLE</v>
          </cell>
          <cell r="D1264" t="str">
            <v>Freetown</v>
          </cell>
          <cell r="E1264" t="str">
            <v>Antwerp</v>
          </cell>
          <cell r="F1264">
            <v>40</v>
          </cell>
          <cell r="G1264">
            <v>1299</v>
          </cell>
          <cell r="H1264" t="str">
            <v>not included</v>
          </cell>
          <cell r="I1264" t="str">
            <v>EUR</v>
          </cell>
          <cell r="J1264">
            <v>0</v>
          </cell>
          <cell r="K1264">
            <v>1299</v>
          </cell>
          <cell r="L1264" t="str">
            <v>32 days</v>
          </cell>
          <cell r="M1264">
            <v>45657</v>
          </cell>
          <cell r="N1264">
            <v>0</v>
          </cell>
          <cell r="O1264" t="str">
            <v>Hapag-Lloyd</v>
          </cell>
          <cell r="P1264" t="str">
            <v>4 CD</v>
          </cell>
          <cell r="Q1264" t="str">
            <v>10 CD</v>
          </cell>
        </row>
        <row r="1265">
          <cell r="A1265" t="str">
            <v>STS_Hapag-Lloyd</v>
          </cell>
          <cell r="B1265" t="str">
            <v>FreetownBarcelona20</v>
          </cell>
          <cell r="C1265" t="str">
            <v>SLE</v>
          </cell>
          <cell r="D1265" t="str">
            <v>Freetown</v>
          </cell>
          <cell r="E1265" t="str">
            <v>Barcelona</v>
          </cell>
          <cell r="F1265">
            <v>20</v>
          </cell>
          <cell r="G1265">
            <v>1447</v>
          </cell>
          <cell r="H1265" t="str">
            <v>not included</v>
          </cell>
          <cell r="I1265" t="str">
            <v>EUR</v>
          </cell>
          <cell r="J1265">
            <v>0</v>
          </cell>
          <cell r="K1265">
            <v>1447</v>
          </cell>
          <cell r="L1265" t="str">
            <v>28 days</v>
          </cell>
          <cell r="M1265">
            <v>45657</v>
          </cell>
          <cell r="N1265">
            <v>0</v>
          </cell>
          <cell r="O1265" t="str">
            <v>Hapag-Lloyd</v>
          </cell>
          <cell r="P1265" t="str">
            <v>10 CD combined</v>
          </cell>
          <cell r="Q1265" t="str">
            <v>subject to port storage</v>
          </cell>
        </row>
        <row r="1266">
          <cell r="A1266" t="str">
            <v>STS_Hapag-Lloyd</v>
          </cell>
          <cell r="B1266" t="str">
            <v>FreetownBarcelona40</v>
          </cell>
          <cell r="C1266" t="str">
            <v>SLE</v>
          </cell>
          <cell r="D1266" t="str">
            <v>Freetown</v>
          </cell>
          <cell r="E1266" t="str">
            <v>Barcelona</v>
          </cell>
          <cell r="F1266">
            <v>40</v>
          </cell>
          <cell r="G1266">
            <v>1769</v>
          </cell>
          <cell r="H1266" t="str">
            <v>not included</v>
          </cell>
          <cell r="I1266" t="str">
            <v>EUR</v>
          </cell>
          <cell r="J1266">
            <v>0</v>
          </cell>
          <cell r="K1266">
            <v>1769</v>
          </cell>
          <cell r="L1266" t="str">
            <v>28 days</v>
          </cell>
          <cell r="M1266">
            <v>45657</v>
          </cell>
          <cell r="N1266">
            <v>0</v>
          </cell>
          <cell r="O1266" t="str">
            <v>Hapag-Lloyd</v>
          </cell>
          <cell r="P1266" t="str">
            <v>10 CD combined</v>
          </cell>
          <cell r="Q1266" t="str">
            <v>subject to port storage</v>
          </cell>
        </row>
        <row r="1267">
          <cell r="A1267" t="str">
            <v>STS_Hapag-Lloyd</v>
          </cell>
          <cell r="B1267" t="str">
            <v>FreetownBatam20</v>
          </cell>
          <cell r="C1267" t="str">
            <v>SLE</v>
          </cell>
          <cell r="D1267" t="str">
            <v>Freetown</v>
          </cell>
          <cell r="E1267" t="str">
            <v>Batam</v>
          </cell>
          <cell r="F1267">
            <v>20</v>
          </cell>
          <cell r="G1267">
            <v>2022</v>
          </cell>
          <cell r="H1267" t="str">
            <v>not included</v>
          </cell>
          <cell r="I1267" t="str">
            <v>USD</v>
          </cell>
          <cell r="J1267">
            <v>0</v>
          </cell>
          <cell r="K1267">
            <v>2022</v>
          </cell>
          <cell r="L1267" t="str">
            <v>51 days</v>
          </cell>
          <cell r="M1267">
            <v>45657</v>
          </cell>
          <cell r="N1267">
            <v>0</v>
          </cell>
          <cell r="O1267" t="str">
            <v>Hapag-Lloyd</v>
          </cell>
          <cell r="P1267" t="str">
            <v>14 CD combined</v>
          </cell>
          <cell r="Q1267" t="str">
            <v>subject to port storage</v>
          </cell>
        </row>
        <row r="1268">
          <cell r="A1268" t="str">
            <v>STS_Hapag-Lloyd</v>
          </cell>
          <cell r="B1268" t="str">
            <v>FreetownBatam40</v>
          </cell>
          <cell r="C1268" t="str">
            <v>SLE</v>
          </cell>
          <cell r="D1268" t="str">
            <v>Freetown</v>
          </cell>
          <cell r="E1268" t="str">
            <v>Batam</v>
          </cell>
          <cell r="F1268">
            <v>40</v>
          </cell>
          <cell r="G1268">
            <v>2569</v>
          </cell>
          <cell r="H1268" t="str">
            <v>not included</v>
          </cell>
          <cell r="I1268" t="str">
            <v>USD</v>
          </cell>
          <cell r="J1268">
            <v>0</v>
          </cell>
          <cell r="K1268">
            <v>2569</v>
          </cell>
          <cell r="L1268" t="str">
            <v>51 days</v>
          </cell>
          <cell r="M1268">
            <v>45657</v>
          </cell>
          <cell r="N1268">
            <v>0</v>
          </cell>
          <cell r="O1268" t="str">
            <v>Hapag-Lloyd</v>
          </cell>
          <cell r="P1268" t="str">
            <v>14 CD combined</v>
          </cell>
          <cell r="Q1268" t="str">
            <v>subject to port storage</v>
          </cell>
        </row>
        <row r="1269">
          <cell r="A1269" t="str">
            <v>STS_MSC</v>
          </cell>
          <cell r="B1269" t="str">
            <v>FreetownBatam40</v>
          </cell>
          <cell r="C1269" t="str">
            <v>SLE</v>
          </cell>
          <cell r="D1269" t="str">
            <v>Freetown</v>
          </cell>
          <cell r="E1269" t="str">
            <v>Batam</v>
          </cell>
          <cell r="F1269">
            <v>40</v>
          </cell>
          <cell r="G1269">
            <v>4621</v>
          </cell>
          <cell r="H1269" t="str">
            <v>not included</v>
          </cell>
          <cell r="I1269" t="str">
            <v>EUR</v>
          </cell>
          <cell r="J1269">
            <v>0</v>
          </cell>
          <cell r="K1269">
            <v>4621</v>
          </cell>
          <cell r="L1269" t="str">
            <v>25 days</v>
          </cell>
          <cell r="M1269">
            <v>45657</v>
          </cell>
          <cell r="N1269">
            <v>0</v>
          </cell>
          <cell r="O1269" t="str">
            <v>MSC</v>
          </cell>
          <cell r="P1269" t="str">
            <v>14 CD combined</v>
          </cell>
          <cell r="Q1269" t="str">
            <v>14 CD free storage</v>
          </cell>
        </row>
        <row r="1270">
          <cell r="A1270" t="str">
            <v>STS_Hapag-Lloyd</v>
          </cell>
          <cell r="B1270" t="str">
            <v>FreetownHamburg20</v>
          </cell>
          <cell r="C1270" t="str">
            <v>SLE</v>
          </cell>
          <cell r="D1270" t="str">
            <v>Freetown</v>
          </cell>
          <cell r="E1270" t="str">
            <v>Hamburg</v>
          </cell>
          <cell r="F1270">
            <v>20</v>
          </cell>
          <cell r="G1270">
            <v>1257</v>
          </cell>
          <cell r="H1270" t="str">
            <v>not included</v>
          </cell>
          <cell r="I1270" t="str">
            <v>EUR</v>
          </cell>
          <cell r="J1270">
            <v>0</v>
          </cell>
          <cell r="K1270">
            <v>1257</v>
          </cell>
          <cell r="L1270" t="str">
            <v>29 days</v>
          </cell>
          <cell r="M1270">
            <v>45657</v>
          </cell>
          <cell r="N1270">
            <v>0</v>
          </cell>
          <cell r="O1270" t="str">
            <v>Hapag-Lloyd</v>
          </cell>
          <cell r="P1270" t="str">
            <v>4 CD</v>
          </cell>
          <cell r="Q1270" t="str">
            <v>10 CD</v>
          </cell>
        </row>
        <row r="1271">
          <cell r="A1271" t="str">
            <v>STS_Hapag-Lloyd</v>
          </cell>
          <cell r="B1271" t="str">
            <v>FreetownHamburg40</v>
          </cell>
          <cell r="C1271" t="str">
            <v>SLE</v>
          </cell>
          <cell r="D1271" t="str">
            <v>Freetown</v>
          </cell>
          <cell r="E1271" t="str">
            <v>Hamburg</v>
          </cell>
          <cell r="F1271">
            <v>40</v>
          </cell>
          <cell r="G1271">
            <v>1299</v>
          </cell>
          <cell r="H1271" t="str">
            <v>not included</v>
          </cell>
          <cell r="I1271" t="str">
            <v>EUR</v>
          </cell>
          <cell r="J1271">
            <v>0</v>
          </cell>
          <cell r="K1271">
            <v>1299</v>
          </cell>
          <cell r="L1271" t="str">
            <v>29 days</v>
          </cell>
          <cell r="M1271">
            <v>45657</v>
          </cell>
          <cell r="N1271">
            <v>0</v>
          </cell>
          <cell r="O1271" t="str">
            <v>Hapag-Lloyd</v>
          </cell>
          <cell r="P1271" t="str">
            <v>4 CD</v>
          </cell>
          <cell r="Q1271" t="str">
            <v>10 CD</v>
          </cell>
        </row>
        <row r="1272">
          <cell r="A1272" t="str">
            <v>STS_Hapag-Lloyd</v>
          </cell>
          <cell r="B1272" t="str">
            <v>FreetownJakarta20</v>
          </cell>
          <cell r="C1272" t="str">
            <v>SLE</v>
          </cell>
          <cell r="D1272" t="str">
            <v>Freetown</v>
          </cell>
          <cell r="E1272" t="str">
            <v>Jakarta</v>
          </cell>
          <cell r="F1272">
            <v>20</v>
          </cell>
          <cell r="G1272">
            <v>1820</v>
          </cell>
          <cell r="H1272" t="str">
            <v>not included</v>
          </cell>
          <cell r="I1272" t="str">
            <v>USD</v>
          </cell>
          <cell r="J1272">
            <v>0</v>
          </cell>
          <cell r="K1272">
            <v>1820</v>
          </cell>
          <cell r="L1272" t="str">
            <v>53 days</v>
          </cell>
          <cell r="M1272">
            <v>45657</v>
          </cell>
          <cell r="N1272">
            <v>0</v>
          </cell>
          <cell r="O1272" t="str">
            <v>Hapag-Lloyd</v>
          </cell>
          <cell r="P1272" t="str">
            <v>14 CD combined</v>
          </cell>
          <cell r="Q1272" t="str">
            <v>subject to port storage</v>
          </cell>
        </row>
        <row r="1273">
          <cell r="A1273" t="str">
            <v>STS_Hapag-Lloyd</v>
          </cell>
          <cell r="B1273" t="str">
            <v>FreetownJakarta40</v>
          </cell>
          <cell r="C1273" t="str">
            <v>SLE</v>
          </cell>
          <cell r="D1273" t="str">
            <v>Freetown</v>
          </cell>
          <cell r="E1273" t="str">
            <v>Jakarta</v>
          </cell>
          <cell r="F1273">
            <v>40</v>
          </cell>
          <cell r="G1273">
            <v>2210</v>
          </cell>
          <cell r="H1273" t="str">
            <v>not included</v>
          </cell>
          <cell r="I1273" t="str">
            <v>USD</v>
          </cell>
          <cell r="J1273">
            <v>0</v>
          </cell>
          <cell r="K1273">
            <v>2210</v>
          </cell>
          <cell r="L1273" t="str">
            <v>53 days</v>
          </cell>
          <cell r="M1273">
            <v>45657</v>
          </cell>
          <cell r="N1273">
            <v>0</v>
          </cell>
          <cell r="O1273" t="str">
            <v>Hapag-Lloyd</v>
          </cell>
          <cell r="P1273" t="str">
            <v>14 CD combined</v>
          </cell>
          <cell r="Q1273" t="str">
            <v>subject to port storage</v>
          </cell>
        </row>
        <row r="1274">
          <cell r="A1274" t="str">
            <v>STS_MSC</v>
          </cell>
          <cell r="B1274" t="str">
            <v>FreetownJakarta40</v>
          </cell>
          <cell r="C1274" t="str">
            <v>SLE</v>
          </cell>
          <cell r="D1274" t="str">
            <v>Freetown</v>
          </cell>
          <cell r="E1274" t="str">
            <v>Jakarta</v>
          </cell>
          <cell r="F1274">
            <v>40</v>
          </cell>
          <cell r="G1274">
            <v>4551</v>
          </cell>
          <cell r="H1274" t="str">
            <v>not included</v>
          </cell>
          <cell r="I1274" t="str">
            <v>USD</v>
          </cell>
          <cell r="J1274">
            <v>0</v>
          </cell>
          <cell r="K1274">
            <v>4551</v>
          </cell>
          <cell r="L1274" t="str">
            <v>58 days</v>
          </cell>
          <cell r="M1274">
            <v>45657</v>
          </cell>
          <cell r="N1274">
            <v>0</v>
          </cell>
          <cell r="O1274" t="str">
            <v>MSC</v>
          </cell>
          <cell r="P1274" t="str">
            <v>14 CD combined</v>
          </cell>
          <cell r="Q1274"/>
        </row>
        <row r="1275">
          <cell r="A1275" t="str">
            <v>STS_Hapag-Lloyd</v>
          </cell>
          <cell r="B1275" t="str">
            <v>FreetownPasir Gudang20</v>
          </cell>
          <cell r="C1275" t="str">
            <v>SLE</v>
          </cell>
          <cell r="D1275" t="str">
            <v>Freetown</v>
          </cell>
          <cell r="E1275" t="str">
            <v>Pasir Gudang</v>
          </cell>
          <cell r="F1275">
            <v>20</v>
          </cell>
          <cell r="G1275">
            <v>1735</v>
          </cell>
          <cell r="H1275" t="str">
            <v>not included</v>
          </cell>
          <cell r="I1275" t="str">
            <v>USD</v>
          </cell>
          <cell r="J1275">
            <v>0</v>
          </cell>
          <cell r="K1275">
            <v>1735</v>
          </cell>
          <cell r="L1275" t="str">
            <v>51 days</v>
          </cell>
          <cell r="M1275">
            <v>45657</v>
          </cell>
          <cell r="N1275">
            <v>0</v>
          </cell>
          <cell r="O1275" t="str">
            <v>Hapag-Lloyd</v>
          </cell>
          <cell r="P1275" t="str">
            <v>14 CD combined</v>
          </cell>
          <cell r="Q1275" t="str">
            <v>subject to port storage</v>
          </cell>
        </row>
        <row r="1276">
          <cell r="A1276" t="str">
            <v>STS_Hapag-Lloyd</v>
          </cell>
          <cell r="B1276" t="str">
            <v>FreetownPasir Gudang40</v>
          </cell>
          <cell r="C1276" t="str">
            <v>SLE</v>
          </cell>
          <cell r="D1276" t="str">
            <v>Freetown</v>
          </cell>
          <cell r="E1276" t="str">
            <v>Pasir Gudang</v>
          </cell>
          <cell r="F1276">
            <v>40</v>
          </cell>
          <cell r="G1276">
            <v>2275</v>
          </cell>
          <cell r="H1276" t="str">
            <v>not included</v>
          </cell>
          <cell r="I1276" t="str">
            <v>USD</v>
          </cell>
          <cell r="J1276">
            <v>0</v>
          </cell>
          <cell r="K1276">
            <v>2275</v>
          </cell>
          <cell r="L1276" t="str">
            <v>51 days</v>
          </cell>
          <cell r="M1276">
            <v>45657</v>
          </cell>
          <cell r="N1276">
            <v>0</v>
          </cell>
          <cell r="O1276" t="str">
            <v>Hapag-Lloyd</v>
          </cell>
          <cell r="P1276" t="str">
            <v>14 CD combined</v>
          </cell>
          <cell r="Q1276" t="str">
            <v>subject to port storage</v>
          </cell>
        </row>
        <row r="1277">
          <cell r="A1277" t="str">
            <v>STS_MSC</v>
          </cell>
          <cell r="B1277" t="str">
            <v>FreetownPasir Gudang40</v>
          </cell>
          <cell r="C1277" t="str">
            <v>SLE</v>
          </cell>
          <cell r="D1277" t="str">
            <v>Freetown</v>
          </cell>
          <cell r="E1277" t="str">
            <v>Pasir Gudang</v>
          </cell>
          <cell r="F1277">
            <v>40</v>
          </cell>
          <cell r="G1277">
            <v>4556</v>
          </cell>
          <cell r="H1277" t="str">
            <v>not included</v>
          </cell>
          <cell r="I1277" t="str">
            <v>USD</v>
          </cell>
          <cell r="J1277">
            <v>0</v>
          </cell>
          <cell r="K1277">
            <v>4556</v>
          </cell>
          <cell r="L1277" t="str">
            <v>59 days</v>
          </cell>
          <cell r="M1277">
            <v>45657</v>
          </cell>
          <cell r="N1277">
            <v>0</v>
          </cell>
          <cell r="O1277" t="str">
            <v>MSC</v>
          </cell>
          <cell r="P1277" t="str">
            <v>14 CD combined</v>
          </cell>
          <cell r="Q1277"/>
        </row>
        <row r="1278">
          <cell r="A1278" t="str">
            <v>STS_Hapag-Lloyd</v>
          </cell>
          <cell r="B1278" t="str">
            <v>FreetownSurabaya20</v>
          </cell>
          <cell r="C1278" t="str">
            <v>SLE</v>
          </cell>
          <cell r="D1278" t="str">
            <v>Freetown</v>
          </cell>
          <cell r="E1278" t="str">
            <v>Surabaya</v>
          </cell>
          <cell r="F1278">
            <v>20</v>
          </cell>
          <cell r="G1278">
            <v>1855</v>
          </cell>
          <cell r="H1278" t="str">
            <v>not included</v>
          </cell>
          <cell r="I1278" t="str">
            <v>USD</v>
          </cell>
          <cell r="J1278">
            <v>0</v>
          </cell>
          <cell r="K1278">
            <v>1855</v>
          </cell>
          <cell r="L1278" t="str">
            <v>51 days</v>
          </cell>
          <cell r="M1278">
            <v>45657</v>
          </cell>
          <cell r="N1278">
            <v>0</v>
          </cell>
          <cell r="O1278" t="str">
            <v>Hapag-Lloyd</v>
          </cell>
          <cell r="P1278" t="str">
            <v>14 CD combined</v>
          </cell>
          <cell r="Q1278" t="str">
            <v>subject to port storage</v>
          </cell>
        </row>
        <row r="1279">
          <cell r="A1279" t="str">
            <v>STS_Hapag-Lloyd</v>
          </cell>
          <cell r="B1279" t="str">
            <v>FreetownSurabaya40</v>
          </cell>
          <cell r="C1279" t="str">
            <v>SLE</v>
          </cell>
          <cell r="D1279" t="str">
            <v>Freetown</v>
          </cell>
          <cell r="E1279" t="str">
            <v>Surabaya</v>
          </cell>
          <cell r="F1279">
            <v>40</v>
          </cell>
          <cell r="G1279">
            <v>2345</v>
          </cell>
          <cell r="H1279" t="str">
            <v>not included</v>
          </cell>
          <cell r="I1279" t="str">
            <v>USD</v>
          </cell>
          <cell r="J1279">
            <v>0</v>
          </cell>
          <cell r="K1279">
            <v>2345</v>
          </cell>
          <cell r="L1279" t="str">
            <v>51 days</v>
          </cell>
          <cell r="M1279">
            <v>45657</v>
          </cell>
          <cell r="N1279">
            <v>0</v>
          </cell>
          <cell r="O1279" t="str">
            <v>Hapag-Lloyd</v>
          </cell>
          <cell r="P1279" t="str">
            <v>14 CD combined</v>
          </cell>
          <cell r="Q1279" t="str">
            <v>subject to port storage</v>
          </cell>
        </row>
        <row r="1280">
          <cell r="A1280" t="str">
            <v>STS_MSC</v>
          </cell>
          <cell r="B1280" t="str">
            <v>FreetownSurabaya40</v>
          </cell>
          <cell r="C1280" t="str">
            <v>SLE</v>
          </cell>
          <cell r="D1280" t="str">
            <v>Freetown</v>
          </cell>
          <cell r="E1280" t="str">
            <v>Surabaya</v>
          </cell>
          <cell r="F1280">
            <v>40</v>
          </cell>
          <cell r="G1280">
            <v>4551</v>
          </cell>
          <cell r="H1280" t="str">
            <v>not included</v>
          </cell>
          <cell r="I1280" t="str">
            <v>USD</v>
          </cell>
          <cell r="J1280">
            <v>0</v>
          </cell>
          <cell r="K1280">
            <v>4551</v>
          </cell>
          <cell r="L1280" t="str">
            <v>57 days</v>
          </cell>
          <cell r="M1280">
            <v>45657</v>
          </cell>
          <cell r="N1280">
            <v>0</v>
          </cell>
          <cell r="O1280" t="str">
            <v>MSC</v>
          </cell>
          <cell r="P1280" t="str">
            <v>14 CD combined</v>
          </cell>
          <cell r="Q1280"/>
        </row>
        <row r="1281">
          <cell r="A1281" t="str">
            <v>STS_Hapag-Lloyd</v>
          </cell>
          <cell r="B1281" t="str">
            <v>FreetownTallinn20</v>
          </cell>
          <cell r="C1281" t="str">
            <v>SLE</v>
          </cell>
          <cell r="D1281" t="str">
            <v>Freetown</v>
          </cell>
          <cell r="E1281" t="str">
            <v>Tallinn</v>
          </cell>
          <cell r="F1281">
            <v>20</v>
          </cell>
          <cell r="G1281">
            <v>1547</v>
          </cell>
          <cell r="H1281" t="str">
            <v>not included</v>
          </cell>
          <cell r="I1281" t="str">
            <v>USD</v>
          </cell>
          <cell r="J1281">
            <v>0</v>
          </cell>
          <cell r="K1281">
            <v>1547</v>
          </cell>
          <cell r="L1281" t="str">
            <v>32 days</v>
          </cell>
          <cell r="M1281">
            <v>45657</v>
          </cell>
          <cell r="N1281">
            <v>0</v>
          </cell>
          <cell r="O1281" t="str">
            <v>Hapag-Lloyd</v>
          </cell>
          <cell r="P1281" t="str">
            <v>10 CD</v>
          </cell>
          <cell r="Q1281" t="str">
            <v>21 CD</v>
          </cell>
        </row>
        <row r="1282">
          <cell r="A1282" t="str">
            <v>STS_Hapag-Lloyd</v>
          </cell>
          <cell r="B1282" t="str">
            <v>FreetownTallinn40</v>
          </cell>
          <cell r="C1282" t="str">
            <v>SLE</v>
          </cell>
          <cell r="D1282" t="str">
            <v>Freetown</v>
          </cell>
          <cell r="E1282" t="str">
            <v>Tallinn</v>
          </cell>
          <cell r="F1282">
            <v>40</v>
          </cell>
          <cell r="G1282">
            <v>1529</v>
          </cell>
          <cell r="H1282" t="str">
            <v>not included</v>
          </cell>
          <cell r="I1282" t="str">
            <v>USD</v>
          </cell>
          <cell r="J1282">
            <v>0</v>
          </cell>
          <cell r="K1282">
            <v>1529</v>
          </cell>
          <cell r="L1282" t="str">
            <v>32 days</v>
          </cell>
          <cell r="M1282">
            <v>45657</v>
          </cell>
          <cell r="N1282">
            <v>0</v>
          </cell>
          <cell r="O1282" t="str">
            <v>Hapag-Lloyd</v>
          </cell>
          <cell r="P1282" t="str">
            <v>10 CD</v>
          </cell>
          <cell r="Q1282" t="str">
            <v>21 CD</v>
          </cell>
        </row>
        <row r="1283">
          <cell r="A1283" t="str">
            <v>STS_Hapag-Lloyd</v>
          </cell>
          <cell r="B1283" t="str">
            <v>FreetownValencia20</v>
          </cell>
          <cell r="C1283" t="str">
            <v>SLE</v>
          </cell>
          <cell r="D1283" t="str">
            <v>Freetown</v>
          </cell>
          <cell r="E1283" t="str">
            <v>Valencia</v>
          </cell>
          <cell r="F1283">
            <v>20</v>
          </cell>
          <cell r="G1283">
            <v>1497</v>
          </cell>
          <cell r="H1283" t="str">
            <v>not included</v>
          </cell>
          <cell r="I1283" t="str">
            <v>EUR</v>
          </cell>
          <cell r="J1283">
            <v>0</v>
          </cell>
          <cell r="K1283">
            <v>1497</v>
          </cell>
          <cell r="L1283" t="str">
            <v>18 days</v>
          </cell>
          <cell r="M1283">
            <v>45657</v>
          </cell>
          <cell r="N1283">
            <v>0</v>
          </cell>
          <cell r="O1283" t="str">
            <v>Hapag-Lloyd</v>
          </cell>
          <cell r="P1283" t="str">
            <v>10 CD combined</v>
          </cell>
          <cell r="Q1283" t="str">
            <v>subject to port storage</v>
          </cell>
        </row>
        <row r="1284">
          <cell r="A1284" t="str">
            <v>STS_Hapag-Lloyd</v>
          </cell>
          <cell r="B1284" t="str">
            <v>FreetownValencia40</v>
          </cell>
          <cell r="C1284" t="str">
            <v>SLE</v>
          </cell>
          <cell r="D1284" t="str">
            <v>Freetown</v>
          </cell>
          <cell r="E1284" t="str">
            <v>Valencia</v>
          </cell>
          <cell r="F1284">
            <v>40</v>
          </cell>
          <cell r="G1284">
            <v>2009</v>
          </cell>
          <cell r="H1284" t="str">
            <v>not included</v>
          </cell>
          <cell r="I1284" t="str">
            <v>EUR</v>
          </cell>
          <cell r="J1284">
            <v>0</v>
          </cell>
          <cell r="K1284">
            <v>2009</v>
          </cell>
          <cell r="L1284" t="str">
            <v>18 days</v>
          </cell>
          <cell r="M1284">
            <v>45657</v>
          </cell>
          <cell r="N1284">
            <v>0</v>
          </cell>
          <cell r="O1284" t="str">
            <v>Hapag-Lloyd</v>
          </cell>
          <cell r="P1284" t="str">
            <v>10 CD combined</v>
          </cell>
          <cell r="Q1284" t="str">
            <v>subject to port storage</v>
          </cell>
        </row>
        <row r="1285">
          <cell r="A1285" t="str">
            <v>STS_Hapag-Lloyd</v>
          </cell>
          <cell r="B1285" t="str">
            <v>KribiAmsterdam20</v>
          </cell>
          <cell r="C1285" t="str">
            <v>CAM</v>
          </cell>
          <cell r="D1285" t="str">
            <v>Kribi</v>
          </cell>
          <cell r="E1285" t="str">
            <v>Amsterdam</v>
          </cell>
          <cell r="F1285">
            <v>20</v>
          </cell>
          <cell r="G1285">
            <v>793</v>
          </cell>
          <cell r="H1285" t="str">
            <v>not included</v>
          </cell>
          <cell r="I1285" t="str">
            <v>EUR</v>
          </cell>
          <cell r="J1285">
            <v>0</v>
          </cell>
          <cell r="K1285">
            <v>793</v>
          </cell>
          <cell r="L1285" t="str">
            <v>33 days</v>
          </cell>
          <cell r="M1285">
            <v>45657</v>
          </cell>
          <cell r="N1285">
            <v>0</v>
          </cell>
          <cell r="O1285" t="str">
            <v>Hapag-Lloyd</v>
          </cell>
          <cell r="P1285" t="str">
            <v xml:space="preserve">14 CD </v>
          </cell>
          <cell r="Q1285" t="str">
            <v xml:space="preserve">4 CD </v>
          </cell>
        </row>
        <row r="1286">
          <cell r="A1286" t="str">
            <v>STS_Hapag-Lloyd</v>
          </cell>
          <cell r="B1286" t="str">
            <v>KribiAmsterdam40</v>
          </cell>
          <cell r="C1286" t="str">
            <v>CAM</v>
          </cell>
          <cell r="D1286" t="str">
            <v>Kribi</v>
          </cell>
          <cell r="E1286" t="str">
            <v>Amsterdam</v>
          </cell>
          <cell r="F1286">
            <v>40</v>
          </cell>
          <cell r="G1286">
            <v>1221</v>
          </cell>
          <cell r="H1286" t="str">
            <v>not included</v>
          </cell>
          <cell r="I1286" t="str">
            <v>EUR</v>
          </cell>
          <cell r="J1286">
            <v>0</v>
          </cell>
          <cell r="K1286">
            <v>1221</v>
          </cell>
          <cell r="L1286" t="str">
            <v>33 days</v>
          </cell>
          <cell r="M1286">
            <v>45657</v>
          </cell>
          <cell r="N1286">
            <v>0</v>
          </cell>
          <cell r="O1286" t="str">
            <v>Hapag-Lloyd</v>
          </cell>
          <cell r="P1286" t="str">
            <v xml:space="preserve">14 CD </v>
          </cell>
          <cell r="Q1286" t="str">
            <v xml:space="preserve">4 CD </v>
          </cell>
        </row>
        <row r="1287">
          <cell r="A1287" t="str">
            <v>STS_Hapag-Lloyd</v>
          </cell>
          <cell r="B1287" t="str">
            <v>KribiAntwerp20</v>
          </cell>
          <cell r="C1287" t="str">
            <v>CAM</v>
          </cell>
          <cell r="D1287" t="str">
            <v>Kribi</v>
          </cell>
          <cell r="E1287" t="str">
            <v>Antwerp</v>
          </cell>
          <cell r="F1287">
            <v>20</v>
          </cell>
          <cell r="G1287">
            <v>493</v>
          </cell>
          <cell r="H1287" t="str">
            <v>not included</v>
          </cell>
          <cell r="I1287" t="str">
            <v>EUR</v>
          </cell>
          <cell r="J1287">
            <v>0</v>
          </cell>
          <cell r="K1287">
            <v>493</v>
          </cell>
          <cell r="L1287" t="str">
            <v>29 days</v>
          </cell>
          <cell r="M1287">
            <v>45657</v>
          </cell>
          <cell r="N1287">
            <v>0</v>
          </cell>
          <cell r="O1287" t="str">
            <v>Hapag-Lloyd</v>
          </cell>
          <cell r="P1287" t="str">
            <v>4 CD</v>
          </cell>
          <cell r="Q1287" t="str">
            <v>10 CD</v>
          </cell>
        </row>
        <row r="1288">
          <cell r="A1288" t="str">
            <v>STS_Hapag-Lloyd</v>
          </cell>
          <cell r="B1288" t="str">
            <v>KribiAntwerp40</v>
          </cell>
          <cell r="C1288" t="str">
            <v>CAM</v>
          </cell>
          <cell r="D1288" t="str">
            <v>Kribi</v>
          </cell>
          <cell r="E1288" t="str">
            <v>Antwerp</v>
          </cell>
          <cell r="F1288">
            <v>40</v>
          </cell>
          <cell r="G1288">
            <v>621</v>
          </cell>
          <cell r="H1288" t="str">
            <v>not included</v>
          </cell>
          <cell r="I1288" t="str">
            <v>EUR</v>
          </cell>
          <cell r="J1288">
            <v>0</v>
          </cell>
          <cell r="K1288">
            <v>621</v>
          </cell>
          <cell r="L1288" t="str">
            <v>29 days</v>
          </cell>
          <cell r="M1288">
            <v>45657</v>
          </cell>
          <cell r="N1288">
            <v>0</v>
          </cell>
          <cell r="O1288" t="str">
            <v>Hapag-Lloyd</v>
          </cell>
          <cell r="P1288" t="str">
            <v>4 CD</v>
          </cell>
          <cell r="Q1288" t="str">
            <v>10 CD</v>
          </cell>
        </row>
        <row r="1289">
          <cell r="A1289" t="str">
            <v>STS_Hapag-Lloyd</v>
          </cell>
          <cell r="B1289" t="str">
            <v>KribiBarcelona20</v>
          </cell>
          <cell r="C1289" t="str">
            <v>CAM</v>
          </cell>
          <cell r="D1289" t="str">
            <v>Kribi</v>
          </cell>
          <cell r="E1289" t="str">
            <v>Barcelona</v>
          </cell>
          <cell r="F1289">
            <v>20</v>
          </cell>
          <cell r="G1289">
            <v>1593</v>
          </cell>
          <cell r="H1289" t="str">
            <v>not included</v>
          </cell>
          <cell r="I1289" t="str">
            <v>EUR</v>
          </cell>
          <cell r="J1289">
            <v>0</v>
          </cell>
          <cell r="K1289">
            <v>1593</v>
          </cell>
          <cell r="L1289" t="str">
            <v>50 days</v>
          </cell>
          <cell r="M1289">
            <v>45657</v>
          </cell>
          <cell r="N1289">
            <v>0</v>
          </cell>
          <cell r="O1289" t="str">
            <v>Hapag-Lloyd</v>
          </cell>
          <cell r="P1289" t="str">
            <v>10 CD combined</v>
          </cell>
          <cell r="Q1289" t="str">
            <v>subject to port storage</v>
          </cell>
        </row>
        <row r="1290">
          <cell r="A1290" t="str">
            <v>STS_Hapag-Lloyd</v>
          </cell>
          <cell r="B1290" t="str">
            <v>KribiBarcelona40</v>
          </cell>
          <cell r="C1290" t="str">
            <v>CAM</v>
          </cell>
          <cell r="D1290" t="str">
            <v>Kribi</v>
          </cell>
          <cell r="E1290" t="str">
            <v>Barcelona</v>
          </cell>
          <cell r="F1290">
            <v>40</v>
          </cell>
          <cell r="G1290">
            <v>3121</v>
          </cell>
          <cell r="H1290" t="str">
            <v>not included</v>
          </cell>
          <cell r="I1290" t="str">
            <v>EUR</v>
          </cell>
          <cell r="J1290">
            <v>0</v>
          </cell>
          <cell r="K1290">
            <v>3121</v>
          </cell>
          <cell r="L1290" t="str">
            <v>50 days</v>
          </cell>
          <cell r="M1290">
            <v>45657</v>
          </cell>
          <cell r="N1290">
            <v>0</v>
          </cell>
          <cell r="O1290" t="str">
            <v>Hapag-Lloyd</v>
          </cell>
          <cell r="P1290" t="str">
            <v>10 CD combined</v>
          </cell>
          <cell r="Q1290" t="str">
            <v>subject to port storage</v>
          </cell>
        </row>
        <row r="1291">
          <cell r="A1291" t="str">
            <v>STS_Hapag-Lloyd</v>
          </cell>
          <cell r="B1291" t="str">
            <v>KribiBatam20</v>
          </cell>
          <cell r="C1291" t="str">
            <v>CAM</v>
          </cell>
          <cell r="D1291" t="str">
            <v>Kribi</v>
          </cell>
          <cell r="E1291" t="str">
            <v>Batam</v>
          </cell>
          <cell r="F1291">
            <v>20</v>
          </cell>
          <cell r="G1291">
            <v>788</v>
          </cell>
          <cell r="H1291" t="str">
            <v>not included</v>
          </cell>
          <cell r="I1291" t="str">
            <v>USD</v>
          </cell>
          <cell r="J1291">
            <v>0</v>
          </cell>
          <cell r="K1291">
            <v>788</v>
          </cell>
          <cell r="L1291" t="str">
            <v>36 days</v>
          </cell>
          <cell r="M1291">
            <v>45657</v>
          </cell>
          <cell r="N1291">
            <v>0</v>
          </cell>
          <cell r="O1291" t="str">
            <v>Hapag-Lloyd</v>
          </cell>
          <cell r="P1291" t="str">
            <v>14 CD combined</v>
          </cell>
          <cell r="Q1291" t="str">
            <v>subject to port storage</v>
          </cell>
        </row>
        <row r="1292">
          <cell r="A1292" t="str">
            <v>STS_Hapag-Lloyd</v>
          </cell>
          <cell r="B1292" t="str">
            <v>KribiBatam40</v>
          </cell>
          <cell r="C1292" t="str">
            <v>CAM</v>
          </cell>
          <cell r="D1292" t="str">
            <v>Kribi</v>
          </cell>
          <cell r="E1292" t="str">
            <v>Batam</v>
          </cell>
          <cell r="F1292">
            <v>40</v>
          </cell>
          <cell r="G1292">
            <v>1281</v>
          </cell>
          <cell r="H1292" t="str">
            <v>not included</v>
          </cell>
          <cell r="I1292" t="str">
            <v>USD</v>
          </cell>
          <cell r="J1292">
            <v>0</v>
          </cell>
          <cell r="K1292">
            <v>1281</v>
          </cell>
          <cell r="L1292" t="str">
            <v>36 days</v>
          </cell>
          <cell r="M1292">
            <v>45657</v>
          </cell>
          <cell r="N1292">
            <v>0</v>
          </cell>
          <cell r="O1292" t="str">
            <v>Hapag-Lloyd</v>
          </cell>
          <cell r="P1292" t="str">
            <v>14 CD combined</v>
          </cell>
          <cell r="Q1292" t="str">
            <v>subject to port storage</v>
          </cell>
        </row>
        <row r="1293">
          <cell r="A1293" t="str">
            <v>STS_Hapag-Lloyd</v>
          </cell>
          <cell r="B1293" t="str">
            <v>KribiHamburg20</v>
          </cell>
          <cell r="C1293" t="str">
            <v>CAM</v>
          </cell>
          <cell r="D1293" t="str">
            <v>Kribi</v>
          </cell>
          <cell r="E1293" t="str">
            <v>Hamburg</v>
          </cell>
          <cell r="F1293">
            <v>20</v>
          </cell>
          <cell r="G1293">
            <v>793</v>
          </cell>
          <cell r="H1293" t="str">
            <v>not included</v>
          </cell>
          <cell r="I1293" t="str">
            <v>EUR</v>
          </cell>
          <cell r="J1293">
            <v>0</v>
          </cell>
          <cell r="K1293">
            <v>793</v>
          </cell>
          <cell r="L1293" t="str">
            <v>41 days</v>
          </cell>
          <cell r="M1293">
            <v>45657</v>
          </cell>
          <cell r="N1293">
            <v>0</v>
          </cell>
          <cell r="O1293" t="str">
            <v>Hapag-Lloyd</v>
          </cell>
          <cell r="P1293" t="str">
            <v>4 CD</v>
          </cell>
          <cell r="Q1293" t="str">
            <v>10 CD</v>
          </cell>
        </row>
        <row r="1294">
          <cell r="A1294" t="str">
            <v>STS_Hapag-Lloyd</v>
          </cell>
          <cell r="B1294" t="str">
            <v>KribiHamburg40</v>
          </cell>
          <cell r="C1294" t="str">
            <v>CAM</v>
          </cell>
          <cell r="D1294" t="str">
            <v>Kribi</v>
          </cell>
          <cell r="E1294" t="str">
            <v>Hamburg</v>
          </cell>
          <cell r="F1294">
            <v>40</v>
          </cell>
          <cell r="G1294">
            <v>821</v>
          </cell>
          <cell r="H1294" t="str">
            <v>not included</v>
          </cell>
          <cell r="I1294" t="str">
            <v>EUR</v>
          </cell>
          <cell r="J1294">
            <v>0</v>
          </cell>
          <cell r="K1294">
            <v>821</v>
          </cell>
          <cell r="L1294" t="str">
            <v>41 days</v>
          </cell>
          <cell r="M1294">
            <v>45657</v>
          </cell>
          <cell r="N1294">
            <v>0</v>
          </cell>
          <cell r="O1294" t="str">
            <v>Hapag-Lloyd</v>
          </cell>
          <cell r="P1294" t="str">
            <v>4 CD</v>
          </cell>
          <cell r="Q1294" t="str">
            <v>10 CD</v>
          </cell>
        </row>
        <row r="1295">
          <cell r="A1295" t="str">
            <v>STS_Hapag-Lloyd</v>
          </cell>
          <cell r="B1295" t="str">
            <v>KribiJakarta20</v>
          </cell>
          <cell r="C1295" t="str">
            <v>CAM</v>
          </cell>
          <cell r="D1295" t="str">
            <v>Kribi</v>
          </cell>
          <cell r="E1295" t="str">
            <v>Jakarta</v>
          </cell>
          <cell r="F1295">
            <v>20</v>
          </cell>
          <cell r="G1295">
            <v>755</v>
          </cell>
          <cell r="H1295" t="str">
            <v>not included</v>
          </cell>
          <cell r="I1295" t="str">
            <v>USD</v>
          </cell>
          <cell r="J1295">
            <v>0</v>
          </cell>
          <cell r="K1295">
            <v>755</v>
          </cell>
          <cell r="L1295" t="str">
            <v>40 days</v>
          </cell>
          <cell r="M1295">
            <v>45657</v>
          </cell>
          <cell r="N1295">
            <v>0</v>
          </cell>
          <cell r="O1295" t="str">
            <v>Hapag-Lloyd</v>
          </cell>
          <cell r="P1295" t="str">
            <v>14 CD combined</v>
          </cell>
          <cell r="Q1295" t="str">
            <v>subject to port storage</v>
          </cell>
        </row>
        <row r="1296">
          <cell r="A1296" t="str">
            <v>STS_Hapag-Lloyd</v>
          </cell>
          <cell r="B1296" t="str">
            <v>KribiJakarta40</v>
          </cell>
          <cell r="C1296" t="str">
            <v>CAM</v>
          </cell>
          <cell r="D1296" t="str">
            <v>Kribi</v>
          </cell>
          <cell r="E1296" t="str">
            <v>Jakarta</v>
          </cell>
          <cell r="F1296">
            <v>40</v>
          </cell>
          <cell r="G1296">
            <v>995</v>
          </cell>
          <cell r="H1296" t="str">
            <v>not included</v>
          </cell>
          <cell r="I1296" t="str">
            <v>USD</v>
          </cell>
          <cell r="J1296">
            <v>0</v>
          </cell>
          <cell r="K1296">
            <v>995</v>
          </cell>
          <cell r="L1296" t="str">
            <v>40 days</v>
          </cell>
          <cell r="M1296">
            <v>45657</v>
          </cell>
          <cell r="N1296">
            <v>0</v>
          </cell>
          <cell r="O1296" t="str">
            <v>Hapag-Lloyd</v>
          </cell>
          <cell r="P1296" t="str">
            <v>14 CD combined</v>
          </cell>
          <cell r="Q1296" t="str">
            <v>subject to port storage</v>
          </cell>
        </row>
        <row r="1297">
          <cell r="A1297" t="str">
            <v>STS_Hapag-Lloyd</v>
          </cell>
          <cell r="B1297" t="str">
            <v>KribiPasir Gudang20</v>
          </cell>
          <cell r="C1297" t="str">
            <v>CAM</v>
          </cell>
          <cell r="D1297" t="str">
            <v>Kribi</v>
          </cell>
          <cell r="E1297" t="str">
            <v>Pasir Gudang</v>
          </cell>
          <cell r="F1297">
            <v>20</v>
          </cell>
          <cell r="G1297">
            <v>555</v>
          </cell>
          <cell r="H1297" t="str">
            <v>not included</v>
          </cell>
          <cell r="I1297" t="str">
            <v>USD</v>
          </cell>
          <cell r="J1297">
            <v>0</v>
          </cell>
          <cell r="K1297">
            <v>555</v>
          </cell>
          <cell r="L1297" t="str">
            <v>36 days</v>
          </cell>
          <cell r="M1297">
            <v>45657</v>
          </cell>
          <cell r="N1297">
            <v>0</v>
          </cell>
          <cell r="O1297" t="str">
            <v>Hapag-Lloyd</v>
          </cell>
          <cell r="P1297" t="str">
            <v>14 CD combined</v>
          </cell>
          <cell r="Q1297" t="str">
            <v>subject to port storage</v>
          </cell>
        </row>
        <row r="1298">
          <cell r="A1298" t="str">
            <v>STS_Hapag-Lloyd</v>
          </cell>
          <cell r="B1298" t="str">
            <v>KribiPasir Gudang40</v>
          </cell>
          <cell r="C1298" t="str">
            <v>CAM</v>
          </cell>
          <cell r="D1298" t="str">
            <v>Kribi</v>
          </cell>
          <cell r="E1298" t="str">
            <v>Pasir Gudang</v>
          </cell>
          <cell r="F1298">
            <v>40</v>
          </cell>
          <cell r="G1298">
            <v>945</v>
          </cell>
          <cell r="H1298" t="str">
            <v>not included</v>
          </cell>
          <cell r="I1298" t="str">
            <v>USD</v>
          </cell>
          <cell r="J1298">
            <v>0</v>
          </cell>
          <cell r="K1298">
            <v>945</v>
          </cell>
          <cell r="L1298" t="str">
            <v>36 days</v>
          </cell>
          <cell r="M1298">
            <v>45657</v>
          </cell>
          <cell r="N1298">
            <v>0</v>
          </cell>
          <cell r="O1298" t="str">
            <v>Hapag-Lloyd</v>
          </cell>
          <cell r="P1298" t="str">
            <v>14 CD combined</v>
          </cell>
          <cell r="Q1298" t="str">
            <v>subject to port storage</v>
          </cell>
        </row>
        <row r="1299">
          <cell r="A1299" t="str">
            <v>STS_Hapag-Lloyd</v>
          </cell>
          <cell r="B1299" t="str">
            <v>KribiSurabaya20</v>
          </cell>
          <cell r="C1299" t="str">
            <v>CAM</v>
          </cell>
          <cell r="D1299" t="str">
            <v>Kribi</v>
          </cell>
          <cell r="E1299" t="str">
            <v>Surabaya</v>
          </cell>
          <cell r="F1299">
            <v>20</v>
          </cell>
          <cell r="G1299">
            <v>705</v>
          </cell>
          <cell r="H1299" t="str">
            <v>not included</v>
          </cell>
          <cell r="I1299" t="str">
            <v>USD</v>
          </cell>
          <cell r="J1299">
            <v>0</v>
          </cell>
          <cell r="K1299">
            <v>705</v>
          </cell>
          <cell r="L1299" t="str">
            <v>38 days</v>
          </cell>
          <cell r="M1299">
            <v>45657</v>
          </cell>
          <cell r="N1299">
            <v>0</v>
          </cell>
          <cell r="O1299" t="str">
            <v>Hapag-Lloyd</v>
          </cell>
          <cell r="P1299" t="str">
            <v>14 CD combined</v>
          </cell>
          <cell r="Q1299" t="str">
            <v>subject to port storage</v>
          </cell>
        </row>
        <row r="1300">
          <cell r="A1300" t="str">
            <v>STS_Hapag-Lloyd</v>
          </cell>
          <cell r="B1300" t="str">
            <v>KribiSurabaya40</v>
          </cell>
          <cell r="C1300" t="str">
            <v>CAM</v>
          </cell>
          <cell r="D1300" t="str">
            <v>Kribi</v>
          </cell>
          <cell r="E1300" t="str">
            <v>Surabaya</v>
          </cell>
          <cell r="F1300">
            <v>40</v>
          </cell>
          <cell r="G1300">
            <v>945</v>
          </cell>
          <cell r="H1300" t="str">
            <v>not included</v>
          </cell>
          <cell r="I1300" t="str">
            <v>USD</v>
          </cell>
          <cell r="J1300">
            <v>0</v>
          </cell>
          <cell r="K1300">
            <v>945</v>
          </cell>
          <cell r="L1300" t="str">
            <v>38 days</v>
          </cell>
          <cell r="M1300">
            <v>45657</v>
          </cell>
          <cell r="N1300">
            <v>0</v>
          </cell>
          <cell r="O1300" t="str">
            <v>Hapag-Lloyd</v>
          </cell>
          <cell r="P1300" t="str">
            <v>14 CD combined</v>
          </cell>
          <cell r="Q1300" t="str">
            <v>subject to port storage</v>
          </cell>
        </row>
        <row r="1301">
          <cell r="A1301" t="str">
            <v>STS_Hapag-Lloyd</v>
          </cell>
          <cell r="B1301" t="str">
            <v>KribiTallinn20</v>
          </cell>
          <cell r="C1301" t="str">
            <v>CAM</v>
          </cell>
          <cell r="D1301" t="str">
            <v>Kribi</v>
          </cell>
          <cell r="E1301" t="str">
            <v>Tallinn</v>
          </cell>
          <cell r="F1301">
            <v>20</v>
          </cell>
          <cell r="G1301">
            <v>793</v>
          </cell>
          <cell r="H1301" t="str">
            <v>not included</v>
          </cell>
          <cell r="I1301" t="str">
            <v>USD</v>
          </cell>
          <cell r="J1301">
            <v>0</v>
          </cell>
          <cell r="K1301">
            <v>793</v>
          </cell>
          <cell r="L1301" t="str">
            <v>38 days</v>
          </cell>
          <cell r="M1301">
            <v>45657</v>
          </cell>
          <cell r="N1301">
            <v>0</v>
          </cell>
          <cell r="O1301" t="str">
            <v>Hapag-Lloyd</v>
          </cell>
          <cell r="P1301" t="str">
            <v>10 CD</v>
          </cell>
          <cell r="Q1301" t="str">
            <v>21 CD</v>
          </cell>
        </row>
        <row r="1302">
          <cell r="A1302" t="str">
            <v>STS_Hapag-Lloyd</v>
          </cell>
          <cell r="B1302" t="str">
            <v>KribiTallinn40</v>
          </cell>
          <cell r="C1302" t="str">
            <v>CAM</v>
          </cell>
          <cell r="D1302" t="str">
            <v>Kribi</v>
          </cell>
          <cell r="E1302" t="str">
            <v>Tallinn</v>
          </cell>
          <cell r="F1302">
            <v>40</v>
          </cell>
          <cell r="G1302">
            <v>921</v>
          </cell>
          <cell r="H1302" t="str">
            <v>not included</v>
          </cell>
          <cell r="I1302" t="str">
            <v>USD</v>
          </cell>
          <cell r="J1302">
            <v>0</v>
          </cell>
          <cell r="K1302">
            <v>921</v>
          </cell>
          <cell r="L1302" t="str">
            <v>38 days</v>
          </cell>
          <cell r="M1302">
            <v>45657</v>
          </cell>
          <cell r="N1302">
            <v>0</v>
          </cell>
          <cell r="O1302" t="str">
            <v>Hapag-Lloyd</v>
          </cell>
          <cell r="P1302" t="str">
            <v>10 CD</v>
          </cell>
          <cell r="Q1302" t="str">
            <v>21 CD</v>
          </cell>
        </row>
        <row r="1303">
          <cell r="A1303" t="str">
            <v>STS_Hapag-Lloyd</v>
          </cell>
          <cell r="B1303" t="str">
            <v>KribiValencia20</v>
          </cell>
          <cell r="C1303" t="str">
            <v>CAM</v>
          </cell>
          <cell r="D1303" t="str">
            <v>Kribi</v>
          </cell>
          <cell r="E1303" t="str">
            <v>Valencia</v>
          </cell>
          <cell r="F1303">
            <v>20</v>
          </cell>
          <cell r="G1303">
            <v>1701</v>
          </cell>
          <cell r="H1303" t="str">
            <v>not included</v>
          </cell>
          <cell r="I1303" t="str">
            <v>EUR</v>
          </cell>
          <cell r="J1303">
            <v>0</v>
          </cell>
          <cell r="K1303">
            <v>1701</v>
          </cell>
          <cell r="L1303" t="str">
            <v>43 days</v>
          </cell>
          <cell r="M1303">
            <v>45657</v>
          </cell>
          <cell r="N1303">
            <v>0</v>
          </cell>
          <cell r="O1303" t="str">
            <v>Hapag-Lloyd</v>
          </cell>
          <cell r="P1303" t="str">
            <v>10 CD combined</v>
          </cell>
          <cell r="Q1303" t="str">
            <v>subject to port storage</v>
          </cell>
        </row>
        <row r="1304">
          <cell r="A1304" t="str">
            <v>STS_Hapag-Lloyd</v>
          </cell>
          <cell r="B1304" t="str">
            <v>KribiValencia40</v>
          </cell>
          <cell r="C1304" t="str">
            <v>CAM</v>
          </cell>
          <cell r="D1304" t="str">
            <v>Kribi</v>
          </cell>
          <cell r="E1304" t="str">
            <v>Valencia</v>
          </cell>
          <cell r="F1304">
            <v>40</v>
          </cell>
          <cell r="G1304">
            <v>3337</v>
          </cell>
          <cell r="H1304" t="str">
            <v>not included</v>
          </cell>
          <cell r="I1304" t="str">
            <v>EUR</v>
          </cell>
          <cell r="J1304">
            <v>0</v>
          </cell>
          <cell r="K1304">
            <v>3337</v>
          </cell>
          <cell r="L1304" t="str">
            <v>43 days</v>
          </cell>
          <cell r="M1304">
            <v>45657</v>
          </cell>
          <cell r="N1304">
            <v>0</v>
          </cell>
          <cell r="O1304" t="str">
            <v>Hapag-Lloyd</v>
          </cell>
          <cell r="P1304" t="str">
            <v>10 CD combined</v>
          </cell>
          <cell r="Q1304" t="str">
            <v>subject to port storage</v>
          </cell>
        </row>
        <row r="1305">
          <cell r="A1305" t="str">
            <v>STS_Grimaldi</v>
          </cell>
          <cell r="B1305" t="str">
            <v>LagosAmsterdam20</v>
          </cell>
          <cell r="C1305" t="str">
            <v>NIG</v>
          </cell>
          <cell r="D1305" t="str">
            <v>Lagos</v>
          </cell>
          <cell r="E1305" t="str">
            <v>Amsterdam</v>
          </cell>
          <cell r="F1305">
            <v>20</v>
          </cell>
          <cell r="G1305">
            <v>946</v>
          </cell>
          <cell r="H1305">
            <v>135</v>
          </cell>
          <cell r="I1305" t="str">
            <v>EUR</v>
          </cell>
          <cell r="J1305">
            <v>0</v>
          </cell>
          <cell r="K1305">
            <v>1081</v>
          </cell>
          <cell r="L1305" t="str">
            <v>18 days</v>
          </cell>
          <cell r="M1305">
            <v>45657</v>
          </cell>
          <cell r="N1305">
            <v>1</v>
          </cell>
          <cell r="O1305" t="str">
            <v>Grimaldi</v>
          </cell>
          <cell r="P1305" t="str">
            <v>15 CD Combined</v>
          </cell>
          <cell r="Q1305" t="str">
            <v>free storage 14 CD</v>
          </cell>
        </row>
        <row r="1306">
          <cell r="A1306" t="str">
            <v>STS_Grimaldi</v>
          </cell>
          <cell r="B1306" t="str">
            <v>LagosAmsterdam40</v>
          </cell>
          <cell r="C1306" t="str">
            <v>NIG</v>
          </cell>
          <cell r="D1306" t="str">
            <v>Lagos</v>
          </cell>
          <cell r="E1306" t="str">
            <v>Amsterdam</v>
          </cell>
          <cell r="F1306">
            <v>40</v>
          </cell>
          <cell r="G1306">
            <v>1327</v>
          </cell>
          <cell r="H1306">
            <v>135</v>
          </cell>
          <cell r="I1306" t="str">
            <v>EUR</v>
          </cell>
          <cell r="J1306">
            <v>0</v>
          </cell>
          <cell r="K1306">
            <v>1462</v>
          </cell>
          <cell r="L1306" t="str">
            <v>18 days</v>
          </cell>
          <cell r="M1306">
            <v>45657</v>
          </cell>
          <cell r="N1306">
            <v>1</v>
          </cell>
          <cell r="O1306" t="str">
            <v>Grimaldi</v>
          </cell>
          <cell r="P1306" t="str">
            <v>15 CD Combined</v>
          </cell>
          <cell r="Q1306" t="str">
            <v>free storage 14 CD</v>
          </cell>
        </row>
        <row r="1307">
          <cell r="A1307" t="str">
            <v>STS_Grimaldi</v>
          </cell>
          <cell r="B1307" t="str">
            <v>LagosAntwerp20</v>
          </cell>
          <cell r="C1307" t="str">
            <v>NIG</v>
          </cell>
          <cell r="D1307" t="str">
            <v>Lagos</v>
          </cell>
          <cell r="E1307" t="str">
            <v>Antwerp</v>
          </cell>
          <cell r="F1307">
            <v>20</v>
          </cell>
          <cell r="G1307">
            <v>921</v>
          </cell>
          <cell r="H1307">
            <v>135</v>
          </cell>
          <cell r="I1307" t="str">
            <v>EUR</v>
          </cell>
          <cell r="J1307">
            <v>0</v>
          </cell>
          <cell r="K1307">
            <v>1056</v>
          </cell>
          <cell r="L1307" t="str">
            <v>24 days</v>
          </cell>
          <cell r="M1307">
            <v>45657</v>
          </cell>
          <cell r="N1307">
            <v>1</v>
          </cell>
          <cell r="O1307" t="str">
            <v>Grimaldi</v>
          </cell>
          <cell r="P1307" t="str">
            <v>15 CD Combined</v>
          </cell>
          <cell r="Q1307" t="str">
            <v>10 CD free storage</v>
          </cell>
        </row>
        <row r="1308">
          <cell r="A1308" t="str">
            <v>STS_Grimaldi</v>
          </cell>
          <cell r="B1308" t="str">
            <v>LagosAntwerp40</v>
          </cell>
          <cell r="C1308" t="str">
            <v>NIG</v>
          </cell>
          <cell r="D1308" t="str">
            <v>Lagos</v>
          </cell>
          <cell r="E1308" t="str">
            <v>Antwerp</v>
          </cell>
          <cell r="F1308">
            <v>40</v>
          </cell>
          <cell r="G1308">
            <v>1277</v>
          </cell>
          <cell r="H1308">
            <v>135</v>
          </cell>
          <cell r="I1308" t="str">
            <v>EUR</v>
          </cell>
          <cell r="J1308">
            <v>0</v>
          </cell>
          <cell r="K1308">
            <v>1412</v>
          </cell>
          <cell r="L1308" t="str">
            <v>24 days</v>
          </cell>
          <cell r="M1308">
            <v>45657</v>
          </cell>
          <cell r="N1308">
            <v>1</v>
          </cell>
          <cell r="O1308" t="str">
            <v>Grimaldi</v>
          </cell>
          <cell r="P1308" t="str">
            <v>15 CD Combined</v>
          </cell>
          <cell r="Q1308" t="str">
            <v>10 CD free storage</v>
          </cell>
        </row>
        <row r="1309">
          <cell r="A1309" t="str">
            <v>STS_Grimaldi</v>
          </cell>
          <cell r="B1309" t="str">
            <v>LagosHamburg20</v>
          </cell>
          <cell r="C1309" t="str">
            <v>NIG</v>
          </cell>
          <cell r="D1309" t="str">
            <v>Lagos</v>
          </cell>
          <cell r="E1309" t="str">
            <v>Hamburg</v>
          </cell>
          <cell r="F1309">
            <v>20</v>
          </cell>
          <cell r="G1309">
            <v>946</v>
          </cell>
          <cell r="H1309">
            <v>135</v>
          </cell>
          <cell r="I1309" t="str">
            <v>EUR</v>
          </cell>
          <cell r="J1309">
            <v>0</v>
          </cell>
          <cell r="K1309">
            <v>1081</v>
          </cell>
          <cell r="L1309" t="str">
            <v>24 days</v>
          </cell>
          <cell r="M1309">
            <v>45657</v>
          </cell>
          <cell r="N1309">
            <v>1</v>
          </cell>
          <cell r="O1309" t="str">
            <v>Grimaldi</v>
          </cell>
          <cell r="P1309" t="str">
            <v>15 CD Combined</v>
          </cell>
          <cell r="Q1309" t="str">
            <v>3 CD free storage</v>
          </cell>
        </row>
        <row r="1310">
          <cell r="A1310" t="str">
            <v>STS_Grimaldi</v>
          </cell>
          <cell r="B1310" t="str">
            <v>LagosHamburg40</v>
          </cell>
          <cell r="C1310" t="str">
            <v>NIG</v>
          </cell>
          <cell r="D1310" t="str">
            <v>Lagos</v>
          </cell>
          <cell r="E1310" t="str">
            <v>Hamburg</v>
          </cell>
          <cell r="F1310">
            <v>40</v>
          </cell>
          <cell r="G1310">
            <v>1327</v>
          </cell>
          <cell r="H1310">
            <v>135</v>
          </cell>
          <cell r="I1310" t="str">
            <v>EUR</v>
          </cell>
          <cell r="J1310">
            <v>0</v>
          </cell>
          <cell r="K1310">
            <v>1462</v>
          </cell>
          <cell r="L1310" t="str">
            <v>24 days</v>
          </cell>
          <cell r="M1310">
            <v>45657</v>
          </cell>
          <cell r="N1310">
            <v>1</v>
          </cell>
          <cell r="O1310" t="str">
            <v>Grimaldi</v>
          </cell>
          <cell r="P1310" t="str">
            <v>15 CD Combined</v>
          </cell>
          <cell r="Q1310" t="str">
            <v>3 CD free storage</v>
          </cell>
        </row>
        <row r="1311">
          <cell r="A1311" t="str">
            <v>STS_Grimaldi</v>
          </cell>
          <cell r="B1311" t="str">
            <v>LagosValencia20</v>
          </cell>
          <cell r="C1311" t="str">
            <v>NIG</v>
          </cell>
          <cell r="D1311" t="str">
            <v>Lagos</v>
          </cell>
          <cell r="E1311" t="str">
            <v>Valencia</v>
          </cell>
          <cell r="F1311">
            <v>20</v>
          </cell>
          <cell r="G1311">
            <v>921</v>
          </cell>
          <cell r="H1311">
            <v>135</v>
          </cell>
          <cell r="I1311" t="str">
            <v>EUR</v>
          </cell>
          <cell r="J1311">
            <v>0</v>
          </cell>
          <cell r="K1311">
            <v>1056</v>
          </cell>
          <cell r="L1311" t="str">
            <v>25 days</v>
          </cell>
          <cell r="M1311">
            <v>45657</v>
          </cell>
          <cell r="N1311">
            <v>1</v>
          </cell>
          <cell r="O1311" t="str">
            <v>Grimaldi</v>
          </cell>
          <cell r="P1311" t="str">
            <v>15 CD Combined</v>
          </cell>
          <cell r="Q1311" t="str">
            <v>subject to port storage</v>
          </cell>
        </row>
        <row r="1312">
          <cell r="A1312" t="str">
            <v>STS_Grimaldi</v>
          </cell>
          <cell r="B1312" t="str">
            <v>LagosValencia40</v>
          </cell>
          <cell r="C1312" t="str">
            <v>NIG</v>
          </cell>
          <cell r="D1312" t="str">
            <v>Lagos</v>
          </cell>
          <cell r="E1312" t="str">
            <v>Valencia</v>
          </cell>
          <cell r="F1312">
            <v>40</v>
          </cell>
          <cell r="G1312">
            <v>1277</v>
          </cell>
          <cell r="H1312">
            <v>135</v>
          </cell>
          <cell r="I1312" t="str">
            <v>EUR</v>
          </cell>
          <cell r="J1312">
            <v>0</v>
          </cell>
          <cell r="K1312">
            <v>1412</v>
          </cell>
          <cell r="L1312" t="str">
            <v>25 days</v>
          </cell>
          <cell r="M1312">
            <v>45657</v>
          </cell>
          <cell r="N1312">
            <v>1</v>
          </cell>
          <cell r="O1312" t="str">
            <v>Grimaldi</v>
          </cell>
          <cell r="P1312" t="str">
            <v>15 CD Combined</v>
          </cell>
          <cell r="Q1312" t="str">
            <v>subject to port storage</v>
          </cell>
        </row>
        <row r="1313">
          <cell r="A1313" t="str">
            <v>STS_ONE</v>
          </cell>
          <cell r="B1313" t="str">
            <v>LomeBatam40</v>
          </cell>
          <cell r="C1313" t="str">
            <v>TOG</v>
          </cell>
          <cell r="D1313" t="str">
            <v>Lome</v>
          </cell>
          <cell r="E1313" t="str">
            <v>Batam</v>
          </cell>
          <cell r="F1313">
            <v>40</v>
          </cell>
          <cell r="G1313">
            <v>795</v>
          </cell>
          <cell r="H1313" t="str">
            <v>not included</v>
          </cell>
          <cell r="I1313" t="str">
            <v>USD</v>
          </cell>
          <cell r="J1313">
            <v>0</v>
          </cell>
          <cell r="K1313">
            <v>795</v>
          </cell>
          <cell r="L1313" t="str">
            <v>30 days</v>
          </cell>
          <cell r="M1313">
            <v>45657</v>
          </cell>
          <cell r="N1313">
            <v>0</v>
          </cell>
          <cell r="O1313" t="str">
            <v>ONE</v>
          </cell>
          <cell r="P1313" t="str">
            <v>21 CD combined</v>
          </cell>
          <cell r="Q1313" t="str">
            <v xml:space="preserve">Storage by terminal </v>
          </cell>
        </row>
        <row r="1314">
          <cell r="A1314" t="str">
            <v>STS_ONE</v>
          </cell>
          <cell r="B1314" t="str">
            <v>LomeJakarta40</v>
          </cell>
          <cell r="C1314" t="str">
            <v>TOG</v>
          </cell>
          <cell r="D1314" t="str">
            <v>Lome</v>
          </cell>
          <cell r="E1314" t="str">
            <v>Jakarta</v>
          </cell>
          <cell r="F1314">
            <v>40</v>
          </cell>
          <cell r="G1314">
            <v>745</v>
          </cell>
          <cell r="H1314" t="str">
            <v>not included</v>
          </cell>
          <cell r="I1314" t="str">
            <v>USD</v>
          </cell>
          <cell r="J1314">
            <v>0</v>
          </cell>
          <cell r="K1314">
            <v>745</v>
          </cell>
          <cell r="L1314" t="str">
            <v>30 days</v>
          </cell>
          <cell r="M1314">
            <v>45657</v>
          </cell>
          <cell r="N1314">
            <v>0</v>
          </cell>
          <cell r="O1314" t="str">
            <v>ONE</v>
          </cell>
          <cell r="P1314" t="str">
            <v>21 CD combined</v>
          </cell>
          <cell r="Q1314" t="str">
            <v xml:space="preserve">Storage by terminal </v>
          </cell>
        </row>
        <row r="1315">
          <cell r="A1315" t="str">
            <v>STS_ONE</v>
          </cell>
          <cell r="B1315" t="str">
            <v>LomePasir Gudang40</v>
          </cell>
          <cell r="C1315" t="str">
            <v>TOG</v>
          </cell>
          <cell r="D1315" t="str">
            <v>Lome</v>
          </cell>
          <cell r="E1315" t="str">
            <v>Pasir Gudang</v>
          </cell>
          <cell r="F1315">
            <v>40</v>
          </cell>
          <cell r="G1315">
            <v>925</v>
          </cell>
          <cell r="H1315" t="str">
            <v>not included</v>
          </cell>
          <cell r="I1315" t="str">
            <v>USD</v>
          </cell>
          <cell r="J1315">
            <v>0</v>
          </cell>
          <cell r="K1315">
            <v>925</v>
          </cell>
          <cell r="L1315" t="str">
            <v>30 days</v>
          </cell>
          <cell r="M1315">
            <v>45657</v>
          </cell>
          <cell r="N1315">
            <v>0</v>
          </cell>
          <cell r="O1315" t="str">
            <v>ONE</v>
          </cell>
          <cell r="P1315" t="str">
            <v>14 CD Combined</v>
          </cell>
          <cell r="Q1315" t="str">
            <v xml:space="preserve">Storage by terminal </v>
          </cell>
        </row>
        <row r="1316">
          <cell r="A1316" t="str">
            <v>STS_OOCL</v>
          </cell>
          <cell r="B1316" t="str">
            <v>LomePasir Gudang40</v>
          </cell>
          <cell r="C1316" t="str">
            <v>TOG</v>
          </cell>
          <cell r="D1316" t="str">
            <v>Lome</v>
          </cell>
          <cell r="E1316" t="str">
            <v>Pasir Gudang</v>
          </cell>
          <cell r="F1316">
            <v>40</v>
          </cell>
          <cell r="G1316">
            <v>915</v>
          </cell>
          <cell r="H1316" t="str">
            <v>not included</v>
          </cell>
          <cell r="I1316" t="str">
            <v>USD</v>
          </cell>
          <cell r="J1316">
            <v>0</v>
          </cell>
          <cell r="K1316">
            <v>915</v>
          </cell>
          <cell r="L1316" t="str">
            <v>34 days</v>
          </cell>
          <cell r="M1316">
            <v>45657</v>
          </cell>
          <cell r="N1316">
            <v>0</v>
          </cell>
          <cell r="O1316" t="str">
            <v>OOCL</v>
          </cell>
          <cell r="P1316" t="str">
            <v>5 CD</v>
          </cell>
          <cell r="Q1316" t="str">
            <v>21 CD</v>
          </cell>
        </row>
        <row r="1317">
          <cell r="A1317" t="str">
            <v>STS_OOCL</v>
          </cell>
          <cell r="B1317" t="str">
            <v>LomeSurabaya40</v>
          </cell>
          <cell r="C1317" t="str">
            <v>TOG</v>
          </cell>
          <cell r="D1317" t="str">
            <v>Lome</v>
          </cell>
          <cell r="E1317" t="str">
            <v>Surabaya</v>
          </cell>
          <cell r="F1317">
            <v>40</v>
          </cell>
          <cell r="G1317">
            <v>915</v>
          </cell>
          <cell r="H1317" t="str">
            <v>not included</v>
          </cell>
          <cell r="I1317" t="str">
            <v>USD</v>
          </cell>
          <cell r="J1317">
            <v>0</v>
          </cell>
          <cell r="K1317">
            <v>915</v>
          </cell>
          <cell r="L1317" t="str">
            <v>46 days</v>
          </cell>
          <cell r="M1317">
            <v>45657</v>
          </cell>
          <cell r="N1317">
            <v>0</v>
          </cell>
          <cell r="O1317" t="str">
            <v>OOCL</v>
          </cell>
          <cell r="P1317" t="str">
            <v>5 CD</v>
          </cell>
          <cell r="Q1317" t="str">
            <v>21 CD</v>
          </cell>
        </row>
        <row r="1318">
          <cell r="A1318" t="str">
            <v>STS_ONE</v>
          </cell>
          <cell r="B1318" t="str">
            <v>LomeSurabaya40</v>
          </cell>
          <cell r="C1318" t="str">
            <v>TOG</v>
          </cell>
          <cell r="D1318" t="str">
            <v>Lome</v>
          </cell>
          <cell r="E1318" t="str">
            <v>Surabaya</v>
          </cell>
          <cell r="F1318">
            <v>40</v>
          </cell>
          <cell r="G1318">
            <v>1105</v>
          </cell>
          <cell r="H1318" t="str">
            <v>not included</v>
          </cell>
          <cell r="I1318" t="str">
            <v>USD</v>
          </cell>
          <cell r="J1318">
            <v>0</v>
          </cell>
          <cell r="K1318">
            <v>1105</v>
          </cell>
          <cell r="L1318" t="str">
            <v>30 days</v>
          </cell>
          <cell r="M1318">
            <v>45657</v>
          </cell>
          <cell r="N1318">
            <v>0</v>
          </cell>
          <cell r="O1318" t="str">
            <v>ONE</v>
          </cell>
          <cell r="P1318" t="str">
            <v>21 CD combined</v>
          </cell>
          <cell r="Q1318" t="str">
            <v xml:space="preserve">Storage by terminal </v>
          </cell>
        </row>
        <row r="1319">
          <cell r="A1319" t="str">
            <v>STS_Hapag-Lloyd</v>
          </cell>
          <cell r="B1319" t="str">
            <v>MatadiAmsterdam20</v>
          </cell>
          <cell r="C1319" t="str">
            <v>CONG</v>
          </cell>
          <cell r="D1319" t="str">
            <v>Matadi</v>
          </cell>
          <cell r="E1319" t="str">
            <v>Amsterdam</v>
          </cell>
          <cell r="F1319">
            <v>20</v>
          </cell>
          <cell r="G1319">
            <v>1183</v>
          </cell>
          <cell r="H1319" t="str">
            <v>not included</v>
          </cell>
          <cell r="I1319" t="str">
            <v>EUR</v>
          </cell>
          <cell r="J1319">
            <v>0</v>
          </cell>
          <cell r="K1319">
            <v>1183</v>
          </cell>
          <cell r="L1319" t="str">
            <v>37 days</v>
          </cell>
          <cell r="M1319">
            <v>45657</v>
          </cell>
          <cell r="N1319">
            <v>0</v>
          </cell>
          <cell r="O1319" t="str">
            <v>Hapag-Lloyd</v>
          </cell>
          <cell r="P1319" t="str">
            <v xml:space="preserve">14 CD </v>
          </cell>
          <cell r="Q1319" t="str">
            <v xml:space="preserve">4 CD </v>
          </cell>
        </row>
        <row r="1320">
          <cell r="A1320" t="str">
            <v>STS_Hapag-Lloyd</v>
          </cell>
          <cell r="B1320" t="str">
            <v>MatadiAmsterdam40</v>
          </cell>
          <cell r="C1320" t="str">
            <v>CONG</v>
          </cell>
          <cell r="D1320" t="str">
            <v>Matadi</v>
          </cell>
          <cell r="E1320" t="str">
            <v>Amsterdam</v>
          </cell>
          <cell r="F1320">
            <v>40</v>
          </cell>
          <cell r="G1320">
            <v>1361</v>
          </cell>
          <cell r="H1320" t="str">
            <v>not included</v>
          </cell>
          <cell r="I1320" t="str">
            <v>EUR</v>
          </cell>
          <cell r="J1320">
            <v>0</v>
          </cell>
          <cell r="K1320">
            <v>1361</v>
          </cell>
          <cell r="L1320" t="str">
            <v>37 days</v>
          </cell>
          <cell r="M1320">
            <v>45657</v>
          </cell>
          <cell r="N1320">
            <v>0</v>
          </cell>
          <cell r="O1320" t="str">
            <v>Hapag-Lloyd</v>
          </cell>
          <cell r="P1320" t="str">
            <v xml:space="preserve">14 CD </v>
          </cell>
          <cell r="Q1320" t="str">
            <v xml:space="preserve">4 CD </v>
          </cell>
        </row>
        <row r="1321">
          <cell r="A1321" t="str">
            <v>STS_Hapag-Lloyd</v>
          </cell>
          <cell r="B1321" t="str">
            <v>MatadiAntwerp20</v>
          </cell>
          <cell r="C1321" t="str">
            <v>CONG</v>
          </cell>
          <cell r="D1321" t="str">
            <v>Matadi</v>
          </cell>
          <cell r="E1321" t="str">
            <v>Antwerp</v>
          </cell>
          <cell r="F1321">
            <v>20</v>
          </cell>
          <cell r="G1321">
            <v>962</v>
          </cell>
          <cell r="H1321" t="str">
            <v>not included</v>
          </cell>
          <cell r="I1321" t="str">
            <v>EUR</v>
          </cell>
          <cell r="J1321">
            <v>0</v>
          </cell>
          <cell r="K1321">
            <v>962</v>
          </cell>
          <cell r="L1321" t="str">
            <v>39 days</v>
          </cell>
          <cell r="M1321">
            <v>45657</v>
          </cell>
          <cell r="N1321">
            <v>0</v>
          </cell>
          <cell r="O1321" t="str">
            <v>Hapag-Lloyd</v>
          </cell>
          <cell r="P1321" t="str">
            <v>4 CD</v>
          </cell>
          <cell r="Q1321" t="str">
            <v>10 CD</v>
          </cell>
        </row>
        <row r="1322">
          <cell r="A1322" t="str">
            <v>STS_Hapag-Lloyd</v>
          </cell>
          <cell r="B1322" t="str">
            <v>MatadiAntwerp40</v>
          </cell>
          <cell r="C1322" t="str">
            <v>CONG</v>
          </cell>
          <cell r="D1322" t="str">
            <v>Matadi</v>
          </cell>
          <cell r="E1322" t="str">
            <v>Antwerp</v>
          </cell>
          <cell r="F1322">
            <v>40</v>
          </cell>
          <cell r="G1322">
            <v>1081</v>
          </cell>
          <cell r="H1322" t="str">
            <v>not included</v>
          </cell>
          <cell r="I1322" t="str">
            <v>EUR</v>
          </cell>
          <cell r="J1322">
            <v>0</v>
          </cell>
          <cell r="K1322">
            <v>1081</v>
          </cell>
          <cell r="L1322" t="str">
            <v>39 days</v>
          </cell>
          <cell r="M1322">
            <v>45657</v>
          </cell>
          <cell r="N1322">
            <v>0</v>
          </cell>
          <cell r="O1322" t="str">
            <v>Hapag-Lloyd</v>
          </cell>
          <cell r="P1322" t="str">
            <v>4 CD</v>
          </cell>
          <cell r="Q1322" t="str">
            <v>10 CD</v>
          </cell>
        </row>
        <row r="1323">
          <cell r="A1323" t="str">
            <v>STS_Hapag-Lloyd</v>
          </cell>
          <cell r="B1323" t="str">
            <v>MatadiBarcelona20</v>
          </cell>
          <cell r="C1323" t="str">
            <v>CONG</v>
          </cell>
          <cell r="D1323" t="str">
            <v>Matadi</v>
          </cell>
          <cell r="E1323" t="str">
            <v>Barcelona</v>
          </cell>
          <cell r="F1323">
            <v>20</v>
          </cell>
          <cell r="G1323">
            <v>1033</v>
          </cell>
          <cell r="H1323" t="str">
            <v>not included</v>
          </cell>
          <cell r="I1323" t="str">
            <v>EUR</v>
          </cell>
          <cell r="J1323">
            <v>0</v>
          </cell>
          <cell r="K1323">
            <v>1033</v>
          </cell>
          <cell r="L1323" t="str">
            <v>41 days</v>
          </cell>
          <cell r="M1323">
            <v>45657</v>
          </cell>
          <cell r="N1323">
            <v>0</v>
          </cell>
          <cell r="O1323" t="str">
            <v>Hapag-Lloyd</v>
          </cell>
          <cell r="P1323" t="str">
            <v>10 CD combined</v>
          </cell>
          <cell r="Q1323" t="str">
            <v>subject to port storage</v>
          </cell>
        </row>
        <row r="1324">
          <cell r="A1324" t="str">
            <v>STS_Hapag-Lloyd</v>
          </cell>
          <cell r="B1324" t="str">
            <v>MatadiBarcelona40</v>
          </cell>
          <cell r="C1324" t="str">
            <v>CONG</v>
          </cell>
          <cell r="D1324" t="str">
            <v>Matadi</v>
          </cell>
          <cell r="E1324" t="str">
            <v>Barcelona</v>
          </cell>
          <cell r="F1324">
            <v>40</v>
          </cell>
          <cell r="G1324">
            <v>1276</v>
          </cell>
          <cell r="H1324" t="str">
            <v>not included</v>
          </cell>
          <cell r="I1324" t="str">
            <v>EUR</v>
          </cell>
          <cell r="J1324">
            <v>0</v>
          </cell>
          <cell r="K1324">
            <v>1276</v>
          </cell>
          <cell r="L1324" t="str">
            <v>41 days</v>
          </cell>
          <cell r="M1324">
            <v>45657</v>
          </cell>
          <cell r="N1324">
            <v>0</v>
          </cell>
          <cell r="O1324" t="str">
            <v>Hapag-Lloyd</v>
          </cell>
          <cell r="P1324" t="str">
            <v>10 CD combined</v>
          </cell>
          <cell r="Q1324" t="str">
            <v>subject to port storage</v>
          </cell>
        </row>
        <row r="1325">
          <cell r="A1325" t="str">
            <v>STS_Hapag-Lloyd</v>
          </cell>
          <cell r="B1325" t="str">
            <v>MatadiBatam20</v>
          </cell>
          <cell r="C1325" t="str">
            <v>CONG</v>
          </cell>
          <cell r="D1325" t="str">
            <v>Matadi</v>
          </cell>
          <cell r="E1325" t="str">
            <v>Batam</v>
          </cell>
          <cell r="F1325">
            <v>20</v>
          </cell>
          <cell r="G1325">
            <v>1428</v>
          </cell>
          <cell r="H1325" t="str">
            <v>not included</v>
          </cell>
          <cell r="I1325" t="str">
            <v>USD</v>
          </cell>
          <cell r="J1325">
            <v>0</v>
          </cell>
          <cell r="K1325">
            <v>1428</v>
          </cell>
          <cell r="L1325" t="str">
            <v>40 days</v>
          </cell>
          <cell r="M1325">
            <v>45657</v>
          </cell>
          <cell r="N1325">
            <v>0</v>
          </cell>
          <cell r="O1325" t="str">
            <v>Hapag-Lloyd</v>
          </cell>
          <cell r="P1325" t="str">
            <v>14 CD combined</v>
          </cell>
          <cell r="Q1325" t="str">
            <v>subject to port storage</v>
          </cell>
        </row>
        <row r="1326">
          <cell r="A1326" t="str">
            <v>STS_Hapag-Lloyd</v>
          </cell>
          <cell r="B1326" t="str">
            <v>MatadiBatam40</v>
          </cell>
          <cell r="C1326" t="str">
            <v>CONG</v>
          </cell>
          <cell r="D1326" t="str">
            <v>Matadi</v>
          </cell>
          <cell r="E1326" t="str">
            <v>Batam</v>
          </cell>
          <cell r="F1326">
            <v>40</v>
          </cell>
          <cell r="G1326">
            <v>1929</v>
          </cell>
          <cell r="H1326" t="str">
            <v>not included</v>
          </cell>
          <cell r="I1326" t="str">
            <v>USD</v>
          </cell>
          <cell r="J1326">
            <v>0</v>
          </cell>
          <cell r="K1326">
            <v>1929</v>
          </cell>
          <cell r="L1326" t="str">
            <v>40 days</v>
          </cell>
          <cell r="M1326">
            <v>45657</v>
          </cell>
          <cell r="N1326">
            <v>0</v>
          </cell>
          <cell r="O1326" t="str">
            <v>Hapag-Lloyd</v>
          </cell>
          <cell r="P1326" t="str">
            <v>14 CD combined</v>
          </cell>
          <cell r="Q1326" t="str">
            <v>subject to port storage</v>
          </cell>
        </row>
        <row r="1327">
          <cell r="A1327" t="str">
            <v>STS_Hapag-Lloyd</v>
          </cell>
          <cell r="B1327" t="str">
            <v>MatadiHamburg20</v>
          </cell>
          <cell r="C1327" t="str">
            <v>CONG</v>
          </cell>
          <cell r="D1327" t="str">
            <v>Matadi</v>
          </cell>
          <cell r="E1327" t="str">
            <v>Hamburg</v>
          </cell>
          <cell r="F1327">
            <v>20</v>
          </cell>
          <cell r="G1327">
            <v>1143</v>
          </cell>
          <cell r="H1327" t="str">
            <v>not included</v>
          </cell>
          <cell r="I1327" t="str">
            <v>EUR</v>
          </cell>
          <cell r="J1327">
            <v>0</v>
          </cell>
          <cell r="K1327">
            <v>1143</v>
          </cell>
          <cell r="L1327" t="str">
            <v>46 days</v>
          </cell>
          <cell r="M1327">
            <v>45657</v>
          </cell>
          <cell r="N1327">
            <v>0</v>
          </cell>
          <cell r="O1327" t="str">
            <v>Hapag-Lloyd</v>
          </cell>
          <cell r="P1327" t="str">
            <v>4 CD</v>
          </cell>
          <cell r="Q1327" t="str">
            <v>10 CD</v>
          </cell>
        </row>
        <row r="1328">
          <cell r="A1328" t="str">
            <v>STS_Hapag-Lloyd</v>
          </cell>
          <cell r="B1328" t="str">
            <v>MatadiHamburg40</v>
          </cell>
          <cell r="C1328" t="str">
            <v>CONG</v>
          </cell>
          <cell r="D1328" t="str">
            <v>Matadi</v>
          </cell>
          <cell r="E1328" t="str">
            <v>Hamburg</v>
          </cell>
          <cell r="F1328">
            <v>40</v>
          </cell>
          <cell r="G1328">
            <v>1251</v>
          </cell>
          <cell r="H1328" t="str">
            <v>not included</v>
          </cell>
          <cell r="I1328" t="str">
            <v>EUR</v>
          </cell>
          <cell r="J1328">
            <v>0</v>
          </cell>
          <cell r="K1328">
            <v>1251</v>
          </cell>
          <cell r="L1328" t="str">
            <v>46 days</v>
          </cell>
          <cell r="M1328">
            <v>45657</v>
          </cell>
          <cell r="N1328">
            <v>0</v>
          </cell>
          <cell r="O1328" t="str">
            <v>Hapag-Lloyd</v>
          </cell>
          <cell r="P1328" t="str">
            <v>4 CD</v>
          </cell>
          <cell r="Q1328" t="str">
            <v>10 CD</v>
          </cell>
        </row>
        <row r="1329">
          <cell r="A1329" t="str">
            <v>STS_Hapag-Lloyd</v>
          </cell>
          <cell r="B1329" t="str">
            <v>MatadiJakarta20</v>
          </cell>
          <cell r="C1329" t="str">
            <v>CONG</v>
          </cell>
          <cell r="D1329" t="str">
            <v>Matadi</v>
          </cell>
          <cell r="E1329" t="str">
            <v>Jakarta</v>
          </cell>
          <cell r="F1329">
            <v>20</v>
          </cell>
          <cell r="G1329">
            <v>1225</v>
          </cell>
          <cell r="H1329" t="str">
            <v>not included</v>
          </cell>
          <cell r="I1329" t="str">
            <v>USD</v>
          </cell>
          <cell r="J1329">
            <v>0</v>
          </cell>
          <cell r="K1329">
            <v>1225</v>
          </cell>
          <cell r="L1329" t="str">
            <v>44 days</v>
          </cell>
          <cell r="M1329">
            <v>45657</v>
          </cell>
          <cell r="N1329">
            <v>0</v>
          </cell>
          <cell r="O1329" t="str">
            <v>Hapag-Lloyd</v>
          </cell>
          <cell r="P1329" t="str">
            <v>14 CD combined</v>
          </cell>
          <cell r="Q1329" t="str">
            <v>subject to port storage</v>
          </cell>
        </row>
        <row r="1330">
          <cell r="A1330" t="str">
            <v>STS_Hapag-Lloyd</v>
          </cell>
          <cell r="B1330" t="str">
            <v>MatadiJakarta40</v>
          </cell>
          <cell r="C1330" t="str">
            <v>CONG</v>
          </cell>
          <cell r="D1330" t="str">
            <v>Matadi</v>
          </cell>
          <cell r="E1330" t="str">
            <v>Jakarta</v>
          </cell>
          <cell r="F1330">
            <v>40</v>
          </cell>
          <cell r="G1330">
            <v>1580</v>
          </cell>
          <cell r="H1330" t="str">
            <v>not included</v>
          </cell>
          <cell r="I1330" t="str">
            <v>USD</v>
          </cell>
          <cell r="J1330">
            <v>0</v>
          </cell>
          <cell r="K1330">
            <v>1580</v>
          </cell>
          <cell r="L1330" t="str">
            <v>44 days</v>
          </cell>
          <cell r="M1330">
            <v>45657</v>
          </cell>
          <cell r="N1330">
            <v>0</v>
          </cell>
          <cell r="O1330" t="str">
            <v>Hapag-Lloyd</v>
          </cell>
          <cell r="P1330" t="str">
            <v>14 CD combined</v>
          </cell>
          <cell r="Q1330" t="str">
            <v>subject to port storage</v>
          </cell>
        </row>
        <row r="1331">
          <cell r="A1331" t="str">
            <v>STS_Hapag-Lloyd</v>
          </cell>
          <cell r="B1331" t="str">
            <v>MatadiPasir Gudang20</v>
          </cell>
          <cell r="C1331" t="str">
            <v>CONG</v>
          </cell>
          <cell r="D1331" t="str">
            <v>Matadi</v>
          </cell>
          <cell r="E1331" t="str">
            <v>Pasir Gudang</v>
          </cell>
          <cell r="F1331">
            <v>20</v>
          </cell>
          <cell r="G1331">
            <v>1245</v>
          </cell>
          <cell r="H1331" t="str">
            <v>not included</v>
          </cell>
          <cell r="I1331" t="str">
            <v>USD</v>
          </cell>
          <cell r="J1331">
            <v>0</v>
          </cell>
          <cell r="K1331">
            <v>1245</v>
          </cell>
          <cell r="L1331" t="str">
            <v>40 days</v>
          </cell>
          <cell r="M1331">
            <v>45657</v>
          </cell>
          <cell r="N1331">
            <v>0</v>
          </cell>
          <cell r="O1331" t="str">
            <v>Hapag-Lloyd</v>
          </cell>
          <cell r="P1331" t="str">
            <v>14 CD combined</v>
          </cell>
          <cell r="Q1331" t="str">
            <v>subject to port storage</v>
          </cell>
        </row>
        <row r="1332">
          <cell r="A1332" t="str">
            <v>STS_Hapag-Lloyd</v>
          </cell>
          <cell r="B1332" t="str">
            <v>MatadiPasir Gudang40</v>
          </cell>
          <cell r="C1332" t="str">
            <v>CONG</v>
          </cell>
          <cell r="D1332" t="str">
            <v>Matadi</v>
          </cell>
          <cell r="E1332" t="str">
            <v>Pasir Gudang</v>
          </cell>
          <cell r="F1332">
            <v>40</v>
          </cell>
          <cell r="G1332">
            <v>1645</v>
          </cell>
          <cell r="H1332" t="str">
            <v>not included</v>
          </cell>
          <cell r="I1332" t="str">
            <v>USD</v>
          </cell>
          <cell r="J1332">
            <v>0</v>
          </cell>
          <cell r="K1332">
            <v>1645</v>
          </cell>
          <cell r="L1332" t="str">
            <v>40 days</v>
          </cell>
          <cell r="M1332">
            <v>45657</v>
          </cell>
          <cell r="N1332">
            <v>0</v>
          </cell>
          <cell r="O1332" t="str">
            <v>Hapag-Lloyd</v>
          </cell>
          <cell r="P1332" t="str">
            <v>14 CD combined</v>
          </cell>
          <cell r="Q1332" t="str">
            <v>subject to port storage</v>
          </cell>
        </row>
        <row r="1333">
          <cell r="A1333" t="str">
            <v>STS_Hapag-Lloyd</v>
          </cell>
          <cell r="B1333" t="str">
            <v>MatadiSurabaya20</v>
          </cell>
          <cell r="C1333" t="str">
            <v>CONG</v>
          </cell>
          <cell r="D1333" t="str">
            <v>Matadi</v>
          </cell>
          <cell r="E1333" t="str">
            <v>Surabaya</v>
          </cell>
          <cell r="F1333">
            <v>20</v>
          </cell>
          <cell r="G1333">
            <v>1360</v>
          </cell>
          <cell r="H1333" t="str">
            <v>not included</v>
          </cell>
          <cell r="I1333" t="str">
            <v>USD</v>
          </cell>
          <cell r="J1333">
            <v>0</v>
          </cell>
          <cell r="K1333">
            <v>1360</v>
          </cell>
          <cell r="L1333" t="str">
            <v>42 days</v>
          </cell>
          <cell r="M1333">
            <v>45657</v>
          </cell>
          <cell r="N1333">
            <v>0</v>
          </cell>
          <cell r="O1333" t="str">
            <v>Hapag-Lloyd</v>
          </cell>
          <cell r="P1333" t="str">
            <v>14 CD combined</v>
          </cell>
          <cell r="Q1333" t="str">
            <v>subject to port storage</v>
          </cell>
        </row>
        <row r="1334">
          <cell r="A1334" t="str">
            <v>STS_Hapag-Lloyd</v>
          </cell>
          <cell r="B1334" t="str">
            <v>MatadiSurabaya40</v>
          </cell>
          <cell r="C1334" t="str">
            <v>CONG</v>
          </cell>
          <cell r="D1334" t="str">
            <v>Matadi</v>
          </cell>
          <cell r="E1334" t="str">
            <v>Surabaya</v>
          </cell>
          <cell r="F1334">
            <v>40</v>
          </cell>
          <cell r="G1334">
            <v>1705</v>
          </cell>
          <cell r="H1334" t="str">
            <v>not included</v>
          </cell>
          <cell r="I1334" t="str">
            <v>USD</v>
          </cell>
          <cell r="J1334">
            <v>0</v>
          </cell>
          <cell r="K1334">
            <v>1705</v>
          </cell>
          <cell r="L1334" t="str">
            <v>42 days</v>
          </cell>
          <cell r="M1334">
            <v>45657</v>
          </cell>
          <cell r="N1334">
            <v>0</v>
          </cell>
          <cell r="O1334" t="str">
            <v>Hapag-Lloyd</v>
          </cell>
          <cell r="P1334" t="str">
            <v>14 CD combined</v>
          </cell>
          <cell r="Q1334" t="str">
            <v>subject to port storage</v>
          </cell>
        </row>
        <row r="1335">
          <cell r="A1335" t="str">
            <v>STS_Hapag-Lloyd</v>
          </cell>
          <cell r="B1335" t="str">
            <v>MatadiValencia20</v>
          </cell>
          <cell r="C1335" t="str">
            <v>CONG</v>
          </cell>
          <cell r="D1335" t="str">
            <v>Matadi</v>
          </cell>
          <cell r="E1335" t="str">
            <v>Valencia</v>
          </cell>
          <cell r="F1335">
            <v>20</v>
          </cell>
          <cell r="G1335">
            <v>1993</v>
          </cell>
          <cell r="H1335" t="str">
            <v>not included</v>
          </cell>
          <cell r="I1335" t="str">
            <v>EUR</v>
          </cell>
          <cell r="J1335">
            <v>0</v>
          </cell>
          <cell r="K1335">
            <v>1993</v>
          </cell>
          <cell r="L1335" t="str">
            <v>36 days</v>
          </cell>
          <cell r="M1335">
            <v>45657</v>
          </cell>
          <cell r="N1335">
            <v>0</v>
          </cell>
          <cell r="O1335" t="str">
            <v>Hapag-Lloyd</v>
          </cell>
          <cell r="P1335" t="str">
            <v>10 CD combined</v>
          </cell>
          <cell r="Q1335" t="str">
            <v>subject to port storage</v>
          </cell>
        </row>
        <row r="1336">
          <cell r="A1336" t="str">
            <v>STS_Hapag-Lloyd</v>
          </cell>
          <cell r="B1336" t="str">
            <v>MatadiValencia40</v>
          </cell>
          <cell r="C1336" t="str">
            <v>CONG</v>
          </cell>
          <cell r="D1336" t="str">
            <v>Matadi</v>
          </cell>
          <cell r="E1336" t="str">
            <v>Valencia</v>
          </cell>
          <cell r="F1336">
            <v>40</v>
          </cell>
          <cell r="G1336">
            <v>3121</v>
          </cell>
          <cell r="H1336" t="str">
            <v>not included</v>
          </cell>
          <cell r="I1336" t="str">
            <v>EUR</v>
          </cell>
          <cell r="J1336">
            <v>0</v>
          </cell>
          <cell r="K1336">
            <v>3121</v>
          </cell>
          <cell r="L1336" t="str">
            <v>36 days</v>
          </cell>
          <cell r="M1336">
            <v>45657</v>
          </cell>
          <cell r="N1336">
            <v>0</v>
          </cell>
          <cell r="O1336" t="str">
            <v>Hapag-Lloyd</v>
          </cell>
          <cell r="P1336" t="str">
            <v>10 CD combined</v>
          </cell>
          <cell r="Q1336" t="str">
            <v>subject to port storage</v>
          </cell>
        </row>
        <row r="1337">
          <cell r="A1337" t="str">
            <v>STS_Hapag-Lloyd</v>
          </cell>
          <cell r="B1337" t="str">
            <v>MonroviaAmsterdam20</v>
          </cell>
          <cell r="C1337" t="str">
            <v>LIB</v>
          </cell>
          <cell r="D1337" t="str">
            <v>Monrovia</v>
          </cell>
          <cell r="E1337" t="str">
            <v>Amsterdam</v>
          </cell>
          <cell r="F1337">
            <v>20</v>
          </cell>
          <cell r="G1337">
            <v>957</v>
          </cell>
          <cell r="H1337" t="str">
            <v>not included</v>
          </cell>
          <cell r="I1337" t="str">
            <v>EUR</v>
          </cell>
          <cell r="J1337">
            <v>0</v>
          </cell>
          <cell r="K1337">
            <v>957</v>
          </cell>
          <cell r="L1337" t="str">
            <v>27 days</v>
          </cell>
          <cell r="M1337">
            <v>45657</v>
          </cell>
          <cell r="N1337">
            <v>0</v>
          </cell>
          <cell r="O1337" t="str">
            <v>Hapag-Lloyd</v>
          </cell>
          <cell r="P1337" t="str">
            <v xml:space="preserve">14 CD </v>
          </cell>
          <cell r="Q1337" t="str">
            <v xml:space="preserve">4 CD </v>
          </cell>
        </row>
        <row r="1338">
          <cell r="A1338" t="str">
            <v>STS_Hapag-Lloyd</v>
          </cell>
          <cell r="B1338" t="str">
            <v>MonroviaAmsterdam40</v>
          </cell>
          <cell r="C1338" t="str">
            <v>LIB</v>
          </cell>
          <cell r="D1338" t="str">
            <v>Monrovia</v>
          </cell>
          <cell r="E1338" t="str">
            <v>Amsterdam</v>
          </cell>
          <cell r="F1338">
            <v>40</v>
          </cell>
          <cell r="G1338">
            <v>929</v>
          </cell>
          <cell r="H1338" t="str">
            <v>not included</v>
          </cell>
          <cell r="I1338" t="str">
            <v>EUR</v>
          </cell>
          <cell r="J1338">
            <v>0</v>
          </cell>
          <cell r="K1338">
            <v>929</v>
          </cell>
          <cell r="L1338" t="str">
            <v>27 days</v>
          </cell>
          <cell r="M1338">
            <v>45657</v>
          </cell>
          <cell r="N1338">
            <v>0</v>
          </cell>
          <cell r="O1338" t="str">
            <v>Hapag-Lloyd</v>
          </cell>
          <cell r="P1338" t="str">
            <v xml:space="preserve">14 CD </v>
          </cell>
          <cell r="Q1338" t="str">
            <v xml:space="preserve">4 CD </v>
          </cell>
        </row>
        <row r="1339">
          <cell r="A1339" t="str">
            <v>STS_MSC</v>
          </cell>
          <cell r="B1339" t="str">
            <v>MonroviaAmsterdam20</v>
          </cell>
          <cell r="C1339" t="str">
            <v>LIB</v>
          </cell>
          <cell r="D1339" t="str">
            <v>Monrovia</v>
          </cell>
          <cell r="E1339" t="str">
            <v>Amsterdam</v>
          </cell>
          <cell r="F1339">
            <v>20</v>
          </cell>
          <cell r="G1339">
            <v>812</v>
          </cell>
          <cell r="H1339" t="str">
            <v>not included</v>
          </cell>
          <cell r="I1339" t="str">
            <v>EUR</v>
          </cell>
          <cell r="J1339">
            <v>0</v>
          </cell>
          <cell r="K1339">
            <v>812</v>
          </cell>
          <cell r="L1339" t="str">
            <v>25 days</v>
          </cell>
          <cell r="M1339">
            <v>45657</v>
          </cell>
          <cell r="N1339">
            <v>0</v>
          </cell>
          <cell r="O1339" t="str">
            <v>MSC</v>
          </cell>
          <cell r="P1339" t="str">
            <v>14 CD combined</v>
          </cell>
          <cell r="Q1339" t="str">
            <v>14 CD free storage</v>
          </cell>
        </row>
        <row r="1340">
          <cell r="A1340" t="str">
            <v>STS_Hapag-Lloyd</v>
          </cell>
          <cell r="B1340" t="str">
            <v>MonroviaAntwerp20</v>
          </cell>
          <cell r="C1340" t="str">
            <v>LIB</v>
          </cell>
          <cell r="D1340" t="str">
            <v>Monrovia</v>
          </cell>
          <cell r="E1340" t="str">
            <v>Antwerp</v>
          </cell>
          <cell r="F1340">
            <v>20</v>
          </cell>
          <cell r="G1340">
            <v>727</v>
          </cell>
          <cell r="H1340" t="str">
            <v>not included</v>
          </cell>
          <cell r="I1340" t="str">
            <v>EUR</v>
          </cell>
          <cell r="J1340">
            <v>0</v>
          </cell>
          <cell r="K1340">
            <v>727</v>
          </cell>
          <cell r="L1340" t="str">
            <v>30 days</v>
          </cell>
          <cell r="M1340">
            <v>45657</v>
          </cell>
          <cell r="N1340">
            <v>0</v>
          </cell>
          <cell r="O1340" t="str">
            <v>Hapag-Lloyd</v>
          </cell>
          <cell r="P1340" t="str">
            <v>4 CD</v>
          </cell>
          <cell r="Q1340" t="str">
            <v>10 CD</v>
          </cell>
        </row>
        <row r="1341">
          <cell r="A1341" t="str">
            <v>STS_Hapag-Lloyd</v>
          </cell>
          <cell r="B1341" t="str">
            <v>MonroviaAntwerp40</v>
          </cell>
          <cell r="C1341" t="str">
            <v>LIB</v>
          </cell>
          <cell r="D1341" t="str">
            <v>Monrovia</v>
          </cell>
          <cell r="E1341" t="str">
            <v>Antwerp</v>
          </cell>
          <cell r="F1341">
            <v>40</v>
          </cell>
          <cell r="G1341">
            <v>629</v>
          </cell>
          <cell r="H1341" t="str">
            <v>not included</v>
          </cell>
          <cell r="I1341" t="str">
            <v>EUR</v>
          </cell>
          <cell r="J1341">
            <v>0</v>
          </cell>
          <cell r="K1341">
            <v>629</v>
          </cell>
          <cell r="L1341" t="str">
            <v>30 days</v>
          </cell>
          <cell r="M1341">
            <v>45657</v>
          </cell>
          <cell r="N1341">
            <v>0</v>
          </cell>
          <cell r="O1341" t="str">
            <v>Hapag-Lloyd</v>
          </cell>
          <cell r="P1341" t="str">
            <v>4 CD</v>
          </cell>
          <cell r="Q1341" t="str">
            <v>10 CD</v>
          </cell>
        </row>
        <row r="1342">
          <cell r="A1342" t="str">
            <v>STS_Hapag-Lloyd</v>
          </cell>
          <cell r="B1342" t="str">
            <v>MonroviaBarcelona20</v>
          </cell>
          <cell r="C1342" t="str">
            <v>LIB</v>
          </cell>
          <cell r="D1342" t="str">
            <v>Monrovia</v>
          </cell>
          <cell r="E1342" t="str">
            <v>Barcelona</v>
          </cell>
          <cell r="F1342">
            <v>20</v>
          </cell>
          <cell r="G1342">
            <v>773</v>
          </cell>
          <cell r="H1342" t="str">
            <v>not included</v>
          </cell>
          <cell r="I1342" t="str">
            <v>EUR</v>
          </cell>
          <cell r="J1342">
            <v>0</v>
          </cell>
          <cell r="K1342">
            <v>773</v>
          </cell>
          <cell r="L1342" t="str">
            <v>26 days</v>
          </cell>
          <cell r="M1342">
            <v>45657</v>
          </cell>
          <cell r="N1342">
            <v>0</v>
          </cell>
          <cell r="O1342" t="str">
            <v>Hapag-Lloyd</v>
          </cell>
          <cell r="P1342" t="str">
            <v>10 CD combined</v>
          </cell>
          <cell r="Q1342" t="str">
            <v>subject to port storage</v>
          </cell>
        </row>
        <row r="1343">
          <cell r="A1343" t="str">
            <v>STS_Hapag-Lloyd</v>
          </cell>
          <cell r="B1343" t="str">
            <v>MonroviaBarcelona40</v>
          </cell>
          <cell r="C1343" t="str">
            <v>LIB</v>
          </cell>
          <cell r="D1343" t="str">
            <v>Monrovia</v>
          </cell>
          <cell r="E1343" t="str">
            <v>Barcelona</v>
          </cell>
          <cell r="F1343">
            <v>40</v>
          </cell>
          <cell r="G1343">
            <v>1089</v>
          </cell>
          <cell r="H1343" t="str">
            <v>not included</v>
          </cell>
          <cell r="I1343" t="str">
            <v>EUR</v>
          </cell>
          <cell r="J1343">
            <v>0</v>
          </cell>
          <cell r="K1343">
            <v>1089</v>
          </cell>
          <cell r="L1343" t="str">
            <v>26 days</v>
          </cell>
          <cell r="M1343">
            <v>45657</v>
          </cell>
          <cell r="N1343">
            <v>0</v>
          </cell>
          <cell r="O1343" t="str">
            <v>Hapag-Lloyd</v>
          </cell>
          <cell r="P1343" t="str">
            <v>10 CD combined</v>
          </cell>
          <cell r="Q1343" t="str">
            <v>subject to port storage</v>
          </cell>
        </row>
        <row r="1344">
          <cell r="A1344" t="str">
            <v>STS_Hapag-Lloyd</v>
          </cell>
          <cell r="B1344" t="str">
            <v>MonroviaBatam20</v>
          </cell>
          <cell r="C1344" t="str">
            <v>LIB</v>
          </cell>
          <cell r="D1344" t="str">
            <v>Monrovia</v>
          </cell>
          <cell r="E1344" t="str">
            <v>Batam</v>
          </cell>
          <cell r="F1344">
            <v>20</v>
          </cell>
          <cell r="G1344">
            <v>1328</v>
          </cell>
          <cell r="H1344" t="str">
            <v>not included</v>
          </cell>
          <cell r="I1344" t="str">
            <v>USD</v>
          </cell>
          <cell r="J1344">
            <v>0</v>
          </cell>
          <cell r="K1344">
            <v>1328</v>
          </cell>
          <cell r="L1344" t="str">
            <v>49 days</v>
          </cell>
          <cell r="M1344">
            <v>45657</v>
          </cell>
          <cell r="N1344">
            <v>0</v>
          </cell>
          <cell r="O1344" t="str">
            <v>Hapag-Lloyd</v>
          </cell>
          <cell r="P1344" t="str">
            <v>14 CD combined</v>
          </cell>
          <cell r="Q1344" t="str">
            <v>subject to port storage</v>
          </cell>
        </row>
        <row r="1345">
          <cell r="A1345" t="str">
            <v>STS_Hapag-Lloyd</v>
          </cell>
          <cell r="B1345" t="str">
            <v>MonroviaBatam40</v>
          </cell>
          <cell r="C1345" t="str">
            <v>LIB</v>
          </cell>
          <cell r="D1345" t="str">
            <v>Monrovia</v>
          </cell>
          <cell r="E1345" t="str">
            <v>Batam</v>
          </cell>
          <cell r="F1345">
            <v>40</v>
          </cell>
          <cell r="G1345">
            <v>1384</v>
          </cell>
          <cell r="H1345" t="str">
            <v>not included</v>
          </cell>
          <cell r="I1345" t="str">
            <v>USD</v>
          </cell>
          <cell r="J1345">
            <v>0</v>
          </cell>
          <cell r="K1345">
            <v>1384</v>
          </cell>
          <cell r="L1345" t="str">
            <v>49 days</v>
          </cell>
          <cell r="M1345">
            <v>45657</v>
          </cell>
          <cell r="N1345">
            <v>0</v>
          </cell>
          <cell r="O1345" t="str">
            <v>Hapag-Lloyd</v>
          </cell>
          <cell r="P1345" t="str">
            <v>14 CD combined</v>
          </cell>
          <cell r="Q1345" t="str">
            <v>subject to port storage</v>
          </cell>
        </row>
        <row r="1346">
          <cell r="A1346" t="str">
            <v>STS_Hapag-Lloyd</v>
          </cell>
          <cell r="B1346" t="str">
            <v>MonroviaHamburg20</v>
          </cell>
          <cell r="C1346" t="str">
            <v>LIB</v>
          </cell>
          <cell r="D1346" t="str">
            <v>Monrovia</v>
          </cell>
          <cell r="E1346" t="str">
            <v>Hamburg</v>
          </cell>
          <cell r="F1346">
            <v>20</v>
          </cell>
          <cell r="G1346">
            <v>582</v>
          </cell>
          <cell r="H1346" t="str">
            <v>not included</v>
          </cell>
          <cell r="I1346" t="str">
            <v>EUR</v>
          </cell>
          <cell r="J1346">
            <v>0</v>
          </cell>
          <cell r="K1346">
            <v>582</v>
          </cell>
          <cell r="L1346" t="str">
            <v>27 days</v>
          </cell>
          <cell r="M1346">
            <v>45657</v>
          </cell>
          <cell r="N1346">
            <v>0</v>
          </cell>
          <cell r="O1346" t="str">
            <v>Hapag-Lloyd</v>
          </cell>
          <cell r="P1346" t="str">
            <v>4 CD</v>
          </cell>
          <cell r="Q1346" t="str">
            <v>10 CD</v>
          </cell>
        </row>
        <row r="1347">
          <cell r="A1347" t="str">
            <v>STS_Hapag-Lloyd</v>
          </cell>
          <cell r="B1347" t="str">
            <v>MonroviaHamburg40</v>
          </cell>
          <cell r="C1347" t="str">
            <v>LIB</v>
          </cell>
          <cell r="D1347" t="str">
            <v>Monrovia</v>
          </cell>
          <cell r="E1347" t="str">
            <v>Hamburg</v>
          </cell>
          <cell r="F1347">
            <v>40</v>
          </cell>
          <cell r="G1347">
            <v>779</v>
          </cell>
          <cell r="H1347" t="str">
            <v>not included</v>
          </cell>
          <cell r="I1347" t="str">
            <v>EUR</v>
          </cell>
          <cell r="J1347">
            <v>0</v>
          </cell>
          <cell r="K1347">
            <v>779</v>
          </cell>
          <cell r="L1347" t="str">
            <v>27 days</v>
          </cell>
          <cell r="M1347">
            <v>45657</v>
          </cell>
          <cell r="N1347">
            <v>0</v>
          </cell>
          <cell r="O1347" t="str">
            <v>Hapag-Lloyd</v>
          </cell>
          <cell r="P1347" t="str">
            <v>4 CD</v>
          </cell>
          <cell r="Q1347" t="str">
            <v>10 CD</v>
          </cell>
        </row>
        <row r="1348">
          <cell r="A1348" t="str">
            <v>STS_Hapag-Lloyd</v>
          </cell>
          <cell r="B1348" t="str">
            <v>MonroviaJakarta20</v>
          </cell>
          <cell r="C1348" t="str">
            <v>LIB</v>
          </cell>
          <cell r="D1348" t="str">
            <v>Monrovia</v>
          </cell>
          <cell r="E1348" t="str">
            <v>Jakarta</v>
          </cell>
          <cell r="F1348">
            <v>20</v>
          </cell>
          <cell r="G1348">
            <v>1155</v>
          </cell>
          <cell r="H1348" t="str">
            <v>not included</v>
          </cell>
          <cell r="I1348" t="str">
            <v>USD</v>
          </cell>
          <cell r="J1348">
            <v>0</v>
          </cell>
          <cell r="K1348">
            <v>1155</v>
          </cell>
          <cell r="L1348" t="str">
            <v>51 days</v>
          </cell>
          <cell r="M1348">
            <v>45657</v>
          </cell>
          <cell r="N1348">
            <v>0</v>
          </cell>
          <cell r="O1348" t="str">
            <v>Hapag-Lloyd</v>
          </cell>
          <cell r="P1348" t="str">
            <v>14 CD combined</v>
          </cell>
          <cell r="Q1348" t="str">
            <v>subject to port storage</v>
          </cell>
        </row>
        <row r="1349">
          <cell r="A1349" t="str">
            <v>STS_Hapag-Lloyd</v>
          </cell>
          <cell r="B1349" t="str">
            <v>MonroviaJakarta40</v>
          </cell>
          <cell r="C1349" t="str">
            <v>LIB</v>
          </cell>
          <cell r="D1349" t="str">
            <v>Monrovia</v>
          </cell>
          <cell r="E1349" t="str">
            <v>Jakarta</v>
          </cell>
          <cell r="F1349">
            <v>40</v>
          </cell>
          <cell r="G1349">
            <v>1545</v>
          </cell>
          <cell r="H1349" t="str">
            <v>not included</v>
          </cell>
          <cell r="I1349" t="str">
            <v>USD</v>
          </cell>
          <cell r="J1349">
            <v>0</v>
          </cell>
          <cell r="K1349">
            <v>1545</v>
          </cell>
          <cell r="L1349" t="str">
            <v>51 days</v>
          </cell>
          <cell r="M1349">
            <v>45657</v>
          </cell>
          <cell r="N1349">
            <v>0</v>
          </cell>
          <cell r="O1349" t="str">
            <v>Hapag-Lloyd</v>
          </cell>
          <cell r="P1349" t="str">
            <v>14 CD combined</v>
          </cell>
          <cell r="Q1349" t="str">
            <v>subject to port storage</v>
          </cell>
        </row>
        <row r="1350">
          <cell r="A1350" t="str">
            <v>STS_Hapag-Lloyd</v>
          </cell>
          <cell r="B1350" t="str">
            <v>MonroviaPasir Gudang20</v>
          </cell>
          <cell r="C1350" t="str">
            <v>LIB</v>
          </cell>
          <cell r="D1350" t="str">
            <v>Monrovia</v>
          </cell>
          <cell r="E1350" t="str">
            <v>Pasir Gudang</v>
          </cell>
          <cell r="F1350">
            <v>20</v>
          </cell>
          <cell r="G1350">
            <v>1105</v>
          </cell>
          <cell r="H1350" t="str">
            <v>not included</v>
          </cell>
          <cell r="I1350" t="str">
            <v>USD</v>
          </cell>
          <cell r="J1350">
            <v>0</v>
          </cell>
          <cell r="K1350">
            <v>1105</v>
          </cell>
          <cell r="L1350" t="str">
            <v>49 days</v>
          </cell>
          <cell r="M1350">
            <v>45657</v>
          </cell>
          <cell r="N1350">
            <v>0</v>
          </cell>
          <cell r="O1350" t="str">
            <v>Hapag-Lloyd</v>
          </cell>
          <cell r="P1350" t="str">
            <v>14 CD combined</v>
          </cell>
          <cell r="Q1350" t="str">
            <v>subject to port storage</v>
          </cell>
        </row>
        <row r="1351">
          <cell r="A1351" t="str">
            <v>STS_Hapag-Lloyd</v>
          </cell>
          <cell r="B1351" t="str">
            <v>MonroviaPasir Gudang40</v>
          </cell>
          <cell r="C1351" t="str">
            <v>LIB</v>
          </cell>
          <cell r="D1351" t="str">
            <v>Monrovia</v>
          </cell>
          <cell r="E1351" t="str">
            <v>Pasir Gudang</v>
          </cell>
          <cell r="F1351">
            <v>40</v>
          </cell>
          <cell r="G1351">
            <v>1295</v>
          </cell>
          <cell r="H1351" t="str">
            <v>not included</v>
          </cell>
          <cell r="I1351" t="str">
            <v>USD</v>
          </cell>
          <cell r="J1351">
            <v>0</v>
          </cell>
          <cell r="K1351">
            <v>1295</v>
          </cell>
          <cell r="L1351" t="str">
            <v>49 days</v>
          </cell>
          <cell r="M1351">
            <v>45657</v>
          </cell>
          <cell r="N1351">
            <v>0</v>
          </cell>
          <cell r="O1351" t="str">
            <v>Hapag-Lloyd</v>
          </cell>
          <cell r="P1351" t="str">
            <v>14 CD combined</v>
          </cell>
          <cell r="Q1351" t="str">
            <v>subject to port storage</v>
          </cell>
        </row>
        <row r="1352">
          <cell r="A1352" t="str">
            <v>STS_Hapag-Lloyd</v>
          </cell>
          <cell r="B1352" t="str">
            <v>MonroviaSurabaya20</v>
          </cell>
          <cell r="C1352" t="str">
            <v>LIB</v>
          </cell>
          <cell r="D1352" t="str">
            <v>Monrovia</v>
          </cell>
          <cell r="E1352" t="str">
            <v>Surabaya</v>
          </cell>
          <cell r="F1352">
            <v>20</v>
          </cell>
          <cell r="G1352">
            <v>1205</v>
          </cell>
          <cell r="H1352" t="str">
            <v>not included</v>
          </cell>
          <cell r="I1352" t="str">
            <v>USD</v>
          </cell>
          <cell r="J1352">
            <v>0</v>
          </cell>
          <cell r="K1352">
            <v>1205</v>
          </cell>
          <cell r="L1352" t="str">
            <v>49 days</v>
          </cell>
          <cell r="M1352">
            <v>45657</v>
          </cell>
          <cell r="N1352">
            <v>0</v>
          </cell>
          <cell r="O1352" t="str">
            <v>Hapag-Lloyd</v>
          </cell>
          <cell r="P1352" t="str">
            <v>14 CD combined</v>
          </cell>
          <cell r="Q1352" t="str">
            <v>subject to port storage</v>
          </cell>
        </row>
        <row r="1353">
          <cell r="A1353" t="str">
            <v>STS_Hapag-Lloyd</v>
          </cell>
          <cell r="B1353" t="str">
            <v>MonroviaSurabaya40</v>
          </cell>
          <cell r="C1353" t="str">
            <v>LIB</v>
          </cell>
          <cell r="D1353" t="str">
            <v>Monrovia</v>
          </cell>
          <cell r="E1353" t="str">
            <v>Surabaya</v>
          </cell>
          <cell r="F1353">
            <v>40</v>
          </cell>
          <cell r="G1353">
            <v>1645</v>
          </cell>
          <cell r="H1353" t="str">
            <v>not included</v>
          </cell>
          <cell r="I1353" t="str">
            <v>USD</v>
          </cell>
          <cell r="J1353">
            <v>0</v>
          </cell>
          <cell r="K1353">
            <v>1645</v>
          </cell>
          <cell r="L1353" t="str">
            <v>49 days</v>
          </cell>
          <cell r="M1353">
            <v>45657</v>
          </cell>
          <cell r="N1353">
            <v>0</v>
          </cell>
          <cell r="O1353" t="str">
            <v>Hapag-Lloyd</v>
          </cell>
          <cell r="P1353" t="str">
            <v>14 CD combined</v>
          </cell>
          <cell r="Q1353" t="str">
            <v>subject to port storage</v>
          </cell>
        </row>
        <row r="1354">
          <cell r="A1354" t="str">
            <v>STS_Hapag-Lloyd</v>
          </cell>
          <cell r="B1354" t="str">
            <v>MonroviaTallinn20</v>
          </cell>
          <cell r="C1354" t="str">
            <v>LIB</v>
          </cell>
          <cell r="D1354" t="str">
            <v>Monrovia</v>
          </cell>
          <cell r="E1354" t="str">
            <v>Tallinn</v>
          </cell>
          <cell r="F1354">
            <v>20</v>
          </cell>
          <cell r="G1354">
            <v>897</v>
          </cell>
          <cell r="H1354" t="str">
            <v>not included</v>
          </cell>
          <cell r="I1354" t="str">
            <v>USD</v>
          </cell>
          <cell r="J1354">
            <v>0</v>
          </cell>
          <cell r="K1354">
            <v>897</v>
          </cell>
          <cell r="L1354" t="str">
            <v>36 days</v>
          </cell>
          <cell r="M1354">
            <v>45657</v>
          </cell>
          <cell r="N1354">
            <v>0</v>
          </cell>
          <cell r="O1354" t="str">
            <v>Hapag-Lloyd</v>
          </cell>
          <cell r="P1354" t="str">
            <v>10 CD</v>
          </cell>
          <cell r="Q1354" t="str">
            <v>21 CD</v>
          </cell>
        </row>
        <row r="1355">
          <cell r="A1355" t="str">
            <v>STS_Hapag-Lloyd</v>
          </cell>
          <cell r="B1355" t="str">
            <v>MonroviaTallinn40</v>
          </cell>
          <cell r="C1355" t="str">
            <v>LIB</v>
          </cell>
          <cell r="D1355" t="str">
            <v>Monrovia</v>
          </cell>
          <cell r="E1355" t="str">
            <v>Tallinn</v>
          </cell>
          <cell r="F1355">
            <v>40</v>
          </cell>
          <cell r="G1355">
            <v>929</v>
          </cell>
          <cell r="H1355" t="str">
            <v>not included</v>
          </cell>
          <cell r="I1355" t="str">
            <v>USD</v>
          </cell>
          <cell r="J1355">
            <v>0</v>
          </cell>
          <cell r="K1355">
            <v>929</v>
          </cell>
          <cell r="L1355" t="str">
            <v>36 days</v>
          </cell>
          <cell r="M1355">
            <v>45657</v>
          </cell>
          <cell r="N1355">
            <v>0</v>
          </cell>
          <cell r="O1355" t="str">
            <v>Hapag-Lloyd</v>
          </cell>
          <cell r="P1355" t="str">
            <v>10 CD</v>
          </cell>
          <cell r="Q1355" t="str">
            <v>21 CD</v>
          </cell>
        </row>
        <row r="1356">
          <cell r="A1356" t="str">
            <v>STS_Hapag-Lloyd</v>
          </cell>
          <cell r="B1356" t="str">
            <v>MonroviaValencia20</v>
          </cell>
          <cell r="C1356" t="str">
            <v>LIB</v>
          </cell>
          <cell r="D1356" t="str">
            <v>Monrovia</v>
          </cell>
          <cell r="E1356" t="str">
            <v>Valencia</v>
          </cell>
          <cell r="F1356">
            <v>20</v>
          </cell>
          <cell r="G1356">
            <v>747</v>
          </cell>
          <cell r="H1356" t="str">
            <v>not included</v>
          </cell>
          <cell r="I1356" t="str">
            <v>EUR</v>
          </cell>
          <cell r="J1356">
            <v>0</v>
          </cell>
          <cell r="K1356">
            <v>747</v>
          </cell>
          <cell r="L1356" t="str">
            <v>16 days</v>
          </cell>
          <cell r="M1356">
            <v>45657</v>
          </cell>
          <cell r="N1356">
            <v>0</v>
          </cell>
          <cell r="O1356" t="str">
            <v>Hapag-Lloyd</v>
          </cell>
          <cell r="P1356" t="str">
            <v>10 CD combined</v>
          </cell>
          <cell r="Q1356" t="str">
            <v>subject to port storage</v>
          </cell>
        </row>
        <row r="1357">
          <cell r="A1357" t="str">
            <v>STS_Hapag-Lloyd</v>
          </cell>
          <cell r="B1357" t="str">
            <v>MonroviaValencia40</v>
          </cell>
          <cell r="C1357" t="str">
            <v>LIB</v>
          </cell>
          <cell r="D1357" t="str">
            <v>Monrovia</v>
          </cell>
          <cell r="E1357" t="str">
            <v>Valencia</v>
          </cell>
          <cell r="F1357">
            <v>40</v>
          </cell>
          <cell r="G1357">
            <v>929</v>
          </cell>
          <cell r="H1357" t="str">
            <v>not included</v>
          </cell>
          <cell r="I1357" t="str">
            <v>EUR</v>
          </cell>
          <cell r="J1357">
            <v>0</v>
          </cell>
          <cell r="K1357">
            <v>929</v>
          </cell>
          <cell r="L1357" t="str">
            <v>16 days</v>
          </cell>
          <cell r="M1357">
            <v>45657</v>
          </cell>
          <cell r="N1357">
            <v>0</v>
          </cell>
          <cell r="O1357" t="str">
            <v>Hapag-Lloyd</v>
          </cell>
          <cell r="P1357" t="str">
            <v>10 CD combined</v>
          </cell>
          <cell r="Q1357" t="str">
            <v>subject to port storage</v>
          </cell>
        </row>
        <row r="1358">
          <cell r="A1358" t="str">
            <v>STS_Grimaldi</v>
          </cell>
          <cell r="B1358" t="str">
            <v>San PedroAmsterdam20</v>
          </cell>
          <cell r="C1358" t="str">
            <v>IVC</v>
          </cell>
          <cell r="D1358" t="str">
            <v>San Pedro</v>
          </cell>
          <cell r="E1358" t="str">
            <v>Amsterdam</v>
          </cell>
          <cell r="F1358">
            <v>20</v>
          </cell>
          <cell r="G1358">
            <v>1096</v>
          </cell>
          <cell r="H1358">
            <v>135</v>
          </cell>
          <cell r="I1358" t="str">
            <v>EUR</v>
          </cell>
          <cell r="J1358">
            <v>0</v>
          </cell>
          <cell r="K1358">
            <v>1231</v>
          </cell>
          <cell r="L1358" t="str">
            <v>12 days</v>
          </cell>
          <cell r="M1358">
            <v>45657</v>
          </cell>
          <cell r="N1358">
            <v>1</v>
          </cell>
          <cell r="O1358" t="str">
            <v>Grimaldi</v>
          </cell>
          <cell r="P1358" t="str">
            <v>15 CD Combined</v>
          </cell>
          <cell r="Q1358" t="str">
            <v>free storage 14 CD</v>
          </cell>
        </row>
        <row r="1359">
          <cell r="A1359" t="str">
            <v>STS_Grimaldi</v>
          </cell>
          <cell r="B1359" t="str">
            <v>San PedroAmsterdam40</v>
          </cell>
          <cell r="C1359" t="str">
            <v>IVC</v>
          </cell>
          <cell r="D1359" t="str">
            <v>San Pedro</v>
          </cell>
          <cell r="E1359" t="str">
            <v>Amsterdam</v>
          </cell>
          <cell r="F1359">
            <v>40</v>
          </cell>
          <cell r="G1359">
            <v>1577</v>
          </cell>
          <cell r="H1359">
            <v>135</v>
          </cell>
          <cell r="I1359" t="str">
            <v>EUR</v>
          </cell>
          <cell r="J1359">
            <v>0</v>
          </cell>
          <cell r="K1359">
            <v>1712</v>
          </cell>
          <cell r="L1359" t="str">
            <v>12 days</v>
          </cell>
          <cell r="M1359">
            <v>45657</v>
          </cell>
          <cell r="N1359">
            <v>1</v>
          </cell>
          <cell r="O1359" t="str">
            <v>Grimaldi</v>
          </cell>
          <cell r="P1359" t="str">
            <v>15 CD Combined</v>
          </cell>
          <cell r="Q1359" t="str">
            <v>free storage 14 CD</v>
          </cell>
        </row>
        <row r="1360">
          <cell r="A1360" t="str">
            <v>STS_Hapag-Lloyd</v>
          </cell>
          <cell r="B1360" t="str">
            <v>San PedroAmsterdam20</v>
          </cell>
          <cell r="C1360" t="str">
            <v>IVC</v>
          </cell>
          <cell r="D1360" t="str">
            <v>San Pedro</v>
          </cell>
          <cell r="E1360" t="str">
            <v>Amsterdam</v>
          </cell>
          <cell r="F1360">
            <v>20</v>
          </cell>
          <cell r="G1360">
            <v>932</v>
          </cell>
          <cell r="H1360" t="str">
            <v>not included</v>
          </cell>
          <cell r="I1360" t="str">
            <v>EUR</v>
          </cell>
          <cell r="J1360">
            <v>0</v>
          </cell>
          <cell r="K1360">
            <v>932</v>
          </cell>
          <cell r="L1360" t="str">
            <v>24 days</v>
          </cell>
          <cell r="M1360">
            <v>45657</v>
          </cell>
          <cell r="N1360">
            <v>0</v>
          </cell>
          <cell r="O1360" t="str">
            <v>Hapag-Lloyd</v>
          </cell>
          <cell r="P1360" t="str">
            <v xml:space="preserve">14 CD </v>
          </cell>
          <cell r="Q1360" t="str">
            <v xml:space="preserve">4 CD </v>
          </cell>
        </row>
        <row r="1361">
          <cell r="A1361" t="str">
            <v>STS_Hapag-Lloyd</v>
          </cell>
          <cell r="B1361" t="str">
            <v>San PedroAmsterdam40</v>
          </cell>
          <cell r="C1361" t="str">
            <v>IVC</v>
          </cell>
          <cell r="D1361" t="str">
            <v>San Pedro</v>
          </cell>
          <cell r="E1361" t="str">
            <v>Amsterdam</v>
          </cell>
          <cell r="F1361">
            <v>40</v>
          </cell>
          <cell r="G1361">
            <v>1069</v>
          </cell>
          <cell r="H1361" t="str">
            <v>not included</v>
          </cell>
          <cell r="I1361" t="str">
            <v>EUR</v>
          </cell>
          <cell r="J1361">
            <v>0</v>
          </cell>
          <cell r="K1361">
            <v>1069</v>
          </cell>
          <cell r="L1361" t="str">
            <v>24 days</v>
          </cell>
          <cell r="M1361">
            <v>45657</v>
          </cell>
          <cell r="N1361">
            <v>0</v>
          </cell>
          <cell r="O1361" t="str">
            <v>Hapag-Lloyd</v>
          </cell>
          <cell r="P1361" t="str">
            <v xml:space="preserve">14 CD </v>
          </cell>
          <cell r="Q1361" t="str">
            <v xml:space="preserve">4 CD </v>
          </cell>
        </row>
        <row r="1362">
          <cell r="A1362" t="str">
            <v>STS_MSC</v>
          </cell>
          <cell r="B1362" t="str">
            <v>San PedroAmsterdam20</v>
          </cell>
          <cell r="C1362" t="str">
            <v>IVC</v>
          </cell>
          <cell r="D1362" t="str">
            <v>San Pedro</v>
          </cell>
          <cell r="E1362" t="str">
            <v>Amsterdam</v>
          </cell>
          <cell r="F1362">
            <v>20</v>
          </cell>
          <cell r="G1362">
            <v>519</v>
          </cell>
          <cell r="H1362" t="str">
            <v>not included</v>
          </cell>
          <cell r="I1362" t="str">
            <v>EUR</v>
          </cell>
          <cell r="J1362">
            <v>0</v>
          </cell>
          <cell r="K1362">
            <v>519</v>
          </cell>
          <cell r="L1362" t="str">
            <v>20 days</v>
          </cell>
          <cell r="M1362">
            <v>45657</v>
          </cell>
          <cell r="N1362">
            <v>0</v>
          </cell>
          <cell r="O1362" t="str">
            <v>MSC</v>
          </cell>
          <cell r="P1362" t="str">
            <v>14 CD combined</v>
          </cell>
          <cell r="Q1362" t="str">
            <v>14 CD free storage</v>
          </cell>
        </row>
        <row r="1363">
          <cell r="A1363" t="str">
            <v>STS_MSC</v>
          </cell>
          <cell r="B1363" t="str">
            <v>San PedroAmsterdam40</v>
          </cell>
          <cell r="C1363" t="str">
            <v>IVC</v>
          </cell>
          <cell r="D1363" t="str">
            <v>San Pedro</v>
          </cell>
          <cell r="E1363" t="str">
            <v>Amsterdam</v>
          </cell>
          <cell r="F1363">
            <v>40</v>
          </cell>
          <cell r="G1363">
            <v>773</v>
          </cell>
          <cell r="H1363" t="str">
            <v>not included</v>
          </cell>
          <cell r="I1363" t="str">
            <v>EUR</v>
          </cell>
          <cell r="J1363">
            <v>0</v>
          </cell>
          <cell r="K1363">
            <v>773</v>
          </cell>
          <cell r="L1363" t="str">
            <v>20 days</v>
          </cell>
          <cell r="M1363">
            <v>45657</v>
          </cell>
          <cell r="N1363">
            <v>0</v>
          </cell>
          <cell r="O1363" t="str">
            <v>MSC</v>
          </cell>
          <cell r="P1363" t="str">
            <v>14 CD combined</v>
          </cell>
          <cell r="Q1363" t="str">
            <v>14 CD free storage</v>
          </cell>
        </row>
        <row r="1364">
          <cell r="A1364" t="str">
            <v>STS_Grimaldi</v>
          </cell>
          <cell r="B1364" t="str">
            <v>San PedroAntwerp20</v>
          </cell>
          <cell r="C1364" t="str">
            <v>IVC</v>
          </cell>
          <cell r="D1364" t="str">
            <v>San Pedro</v>
          </cell>
          <cell r="E1364" t="str">
            <v>Antwerp</v>
          </cell>
          <cell r="F1364">
            <v>20</v>
          </cell>
          <cell r="G1364">
            <v>1071</v>
          </cell>
          <cell r="H1364">
            <v>135</v>
          </cell>
          <cell r="I1364" t="str">
            <v>EUR</v>
          </cell>
          <cell r="J1364">
            <v>0</v>
          </cell>
          <cell r="K1364">
            <v>1206</v>
          </cell>
          <cell r="L1364" t="str">
            <v>15 days</v>
          </cell>
          <cell r="M1364">
            <v>45657</v>
          </cell>
          <cell r="N1364">
            <v>1</v>
          </cell>
          <cell r="O1364" t="str">
            <v>Grimaldi</v>
          </cell>
          <cell r="P1364" t="str">
            <v>15 CD Combined</v>
          </cell>
          <cell r="Q1364" t="str">
            <v>10 CD free storage</v>
          </cell>
        </row>
        <row r="1365">
          <cell r="A1365" t="str">
            <v>STS_Grimaldi</v>
          </cell>
          <cell r="B1365" t="str">
            <v>San PedroAntwerp40</v>
          </cell>
          <cell r="C1365" t="str">
            <v>IVC</v>
          </cell>
          <cell r="D1365" t="str">
            <v>San Pedro</v>
          </cell>
          <cell r="E1365" t="str">
            <v>Antwerp</v>
          </cell>
          <cell r="F1365">
            <v>40</v>
          </cell>
          <cell r="G1365">
            <v>1527</v>
          </cell>
          <cell r="H1365">
            <v>135</v>
          </cell>
          <cell r="I1365" t="str">
            <v>EUR</v>
          </cell>
          <cell r="J1365">
            <v>0</v>
          </cell>
          <cell r="K1365">
            <v>1662</v>
          </cell>
          <cell r="L1365" t="str">
            <v>15 days</v>
          </cell>
          <cell r="M1365">
            <v>45657</v>
          </cell>
          <cell r="N1365">
            <v>1</v>
          </cell>
          <cell r="O1365" t="str">
            <v>Grimaldi</v>
          </cell>
          <cell r="P1365" t="str">
            <v>15 CD Combined</v>
          </cell>
          <cell r="Q1365" t="str">
            <v>10 CD free storage</v>
          </cell>
        </row>
        <row r="1366">
          <cell r="A1366" t="str">
            <v>STS_Hapag-Lloyd</v>
          </cell>
          <cell r="B1366" t="str">
            <v>San PedroAntwerp20</v>
          </cell>
          <cell r="C1366" t="str">
            <v>IVC</v>
          </cell>
          <cell r="D1366" t="str">
            <v>San Pedro</v>
          </cell>
          <cell r="E1366" t="str">
            <v>Antwerp</v>
          </cell>
          <cell r="F1366">
            <v>20</v>
          </cell>
          <cell r="G1366">
            <v>687</v>
          </cell>
          <cell r="H1366" t="str">
            <v>not included</v>
          </cell>
          <cell r="I1366" t="str">
            <v>EUR</v>
          </cell>
          <cell r="J1366">
            <v>0</v>
          </cell>
          <cell r="K1366">
            <v>687</v>
          </cell>
          <cell r="L1366" t="str">
            <v>27 days</v>
          </cell>
          <cell r="M1366">
            <v>45657</v>
          </cell>
          <cell r="N1366">
            <v>0</v>
          </cell>
          <cell r="O1366" t="str">
            <v>Hapag-Lloyd</v>
          </cell>
          <cell r="P1366" t="str">
            <v>4 CD</v>
          </cell>
          <cell r="Q1366" t="str">
            <v>10 CD</v>
          </cell>
        </row>
        <row r="1367">
          <cell r="A1367" t="str">
            <v>STS_Hapag-Lloyd</v>
          </cell>
          <cell r="B1367" t="str">
            <v>San PedroAntwerp40</v>
          </cell>
          <cell r="C1367" t="str">
            <v>IVC</v>
          </cell>
          <cell r="D1367" t="str">
            <v>San Pedro</v>
          </cell>
          <cell r="E1367" t="str">
            <v>Antwerp</v>
          </cell>
          <cell r="F1367">
            <v>40</v>
          </cell>
          <cell r="G1367">
            <v>629</v>
          </cell>
          <cell r="H1367" t="str">
            <v>not included</v>
          </cell>
          <cell r="I1367" t="str">
            <v>EUR</v>
          </cell>
          <cell r="J1367">
            <v>0</v>
          </cell>
          <cell r="K1367">
            <v>629</v>
          </cell>
          <cell r="L1367" t="str">
            <v>27 days</v>
          </cell>
          <cell r="M1367">
            <v>45657</v>
          </cell>
          <cell r="N1367">
            <v>0</v>
          </cell>
          <cell r="O1367" t="str">
            <v>Hapag-Lloyd</v>
          </cell>
          <cell r="P1367" t="str">
            <v>4 CD</v>
          </cell>
          <cell r="Q1367" t="str">
            <v>10 CD</v>
          </cell>
        </row>
        <row r="1368">
          <cell r="A1368" t="str">
            <v>STS_MSC</v>
          </cell>
          <cell r="B1368" t="str">
            <v>San PedroAntwerp20</v>
          </cell>
          <cell r="C1368" t="str">
            <v>IVC</v>
          </cell>
          <cell r="D1368" t="str">
            <v>San Pedro</v>
          </cell>
          <cell r="E1368" t="str">
            <v>Antwerp</v>
          </cell>
          <cell r="F1368">
            <v>20</v>
          </cell>
          <cell r="G1368">
            <v>444</v>
          </cell>
          <cell r="H1368" t="str">
            <v>not included</v>
          </cell>
          <cell r="I1368" t="str">
            <v>EUR</v>
          </cell>
          <cell r="J1368">
            <v>0</v>
          </cell>
          <cell r="K1368">
            <v>444</v>
          </cell>
          <cell r="L1368"/>
          <cell r="M1368">
            <v>45657</v>
          </cell>
          <cell r="N1368">
            <v>0</v>
          </cell>
          <cell r="O1368" t="str">
            <v>MSC</v>
          </cell>
          <cell r="P1368" t="str">
            <v>14 CD combined</v>
          </cell>
          <cell r="Q1368" t="str">
            <v>7 CD free storage</v>
          </cell>
        </row>
        <row r="1369">
          <cell r="A1369" t="str">
            <v>STS_MSC</v>
          </cell>
          <cell r="B1369" t="str">
            <v>San PedroAntwerp40</v>
          </cell>
          <cell r="C1369" t="str">
            <v>IVC</v>
          </cell>
          <cell r="D1369" t="str">
            <v>San Pedro</v>
          </cell>
          <cell r="E1369" t="str">
            <v>Antwerp</v>
          </cell>
          <cell r="F1369">
            <v>40</v>
          </cell>
          <cell r="G1369">
            <v>673</v>
          </cell>
          <cell r="H1369" t="str">
            <v>not included</v>
          </cell>
          <cell r="I1369" t="str">
            <v>EUR</v>
          </cell>
          <cell r="J1369">
            <v>0</v>
          </cell>
          <cell r="K1369">
            <v>673</v>
          </cell>
          <cell r="L1369"/>
          <cell r="M1369">
            <v>45657</v>
          </cell>
          <cell r="N1369">
            <v>0</v>
          </cell>
          <cell r="O1369" t="str">
            <v>MSC</v>
          </cell>
          <cell r="P1369" t="str">
            <v>14 CD combined</v>
          </cell>
          <cell r="Q1369" t="str">
            <v>7 CD free storage</v>
          </cell>
        </row>
        <row r="1370">
          <cell r="A1370" t="str">
            <v>STS_Hapag-Lloyd</v>
          </cell>
          <cell r="B1370" t="str">
            <v>San PedroBarcelona20</v>
          </cell>
          <cell r="C1370" t="str">
            <v>IVC</v>
          </cell>
          <cell r="D1370" t="str">
            <v>San Pedro</v>
          </cell>
          <cell r="E1370" t="str">
            <v>Barcelona</v>
          </cell>
          <cell r="F1370">
            <v>20</v>
          </cell>
          <cell r="G1370">
            <v>747</v>
          </cell>
          <cell r="H1370" t="str">
            <v>not included</v>
          </cell>
          <cell r="I1370" t="str">
            <v>EUR</v>
          </cell>
          <cell r="J1370">
            <v>0</v>
          </cell>
          <cell r="K1370">
            <v>747</v>
          </cell>
          <cell r="L1370" t="str">
            <v>23 days</v>
          </cell>
          <cell r="M1370">
            <v>45657</v>
          </cell>
          <cell r="N1370">
            <v>0</v>
          </cell>
          <cell r="O1370" t="str">
            <v>Hapag-Lloyd</v>
          </cell>
          <cell r="P1370" t="str">
            <v>10 CD combined</v>
          </cell>
          <cell r="Q1370" t="str">
            <v>subject to port storage</v>
          </cell>
        </row>
        <row r="1371">
          <cell r="A1371" t="str">
            <v>STS_Hapag-Lloyd</v>
          </cell>
          <cell r="B1371" t="str">
            <v>San PedroBarcelona40</v>
          </cell>
          <cell r="C1371" t="str">
            <v>IVC</v>
          </cell>
          <cell r="D1371" t="str">
            <v>San Pedro</v>
          </cell>
          <cell r="E1371" t="str">
            <v>Barcelona</v>
          </cell>
          <cell r="F1371">
            <v>40</v>
          </cell>
          <cell r="G1371">
            <v>1094</v>
          </cell>
          <cell r="H1371" t="str">
            <v>not included</v>
          </cell>
          <cell r="I1371" t="str">
            <v>EUR</v>
          </cell>
          <cell r="J1371">
            <v>0</v>
          </cell>
          <cell r="K1371">
            <v>1094</v>
          </cell>
          <cell r="L1371" t="str">
            <v>23 days</v>
          </cell>
          <cell r="M1371">
            <v>45657</v>
          </cell>
          <cell r="N1371">
            <v>0</v>
          </cell>
          <cell r="O1371" t="str">
            <v>Hapag-Lloyd</v>
          </cell>
          <cell r="P1371" t="str">
            <v>10 CD combined</v>
          </cell>
          <cell r="Q1371" t="str">
            <v>subject to port storage</v>
          </cell>
        </row>
        <row r="1372">
          <cell r="A1372" t="str">
            <v>STS_MSC</v>
          </cell>
          <cell r="B1372" t="str">
            <v>San PedroBarcelona20</v>
          </cell>
          <cell r="C1372" t="str">
            <v>IVC</v>
          </cell>
          <cell r="D1372" t="str">
            <v>San Pedro</v>
          </cell>
          <cell r="E1372" t="str">
            <v>Barcelona</v>
          </cell>
          <cell r="F1372">
            <v>20</v>
          </cell>
          <cell r="G1372">
            <v>605</v>
          </cell>
          <cell r="H1372" t="str">
            <v>not included</v>
          </cell>
          <cell r="I1372" t="str">
            <v>EUR</v>
          </cell>
          <cell r="J1372">
            <v>0</v>
          </cell>
          <cell r="K1372">
            <v>605</v>
          </cell>
          <cell r="L1372"/>
          <cell r="M1372">
            <v>45657</v>
          </cell>
          <cell r="N1372">
            <v>0</v>
          </cell>
          <cell r="O1372" t="str">
            <v>MSC</v>
          </cell>
          <cell r="P1372"/>
          <cell r="Q1372"/>
        </row>
        <row r="1373">
          <cell r="A1373" t="str">
            <v>STS_MSC</v>
          </cell>
          <cell r="B1373" t="str">
            <v>San PedroBarcelona40</v>
          </cell>
          <cell r="C1373" t="str">
            <v>IVC</v>
          </cell>
          <cell r="D1373" t="str">
            <v>San Pedro</v>
          </cell>
          <cell r="E1373" t="str">
            <v>Barcelona</v>
          </cell>
          <cell r="F1373">
            <v>40</v>
          </cell>
          <cell r="G1373">
            <v>795</v>
          </cell>
          <cell r="H1373" t="str">
            <v>not included</v>
          </cell>
          <cell r="I1373" t="str">
            <v>EUR</v>
          </cell>
          <cell r="J1373">
            <v>0</v>
          </cell>
          <cell r="K1373">
            <v>795</v>
          </cell>
          <cell r="L1373"/>
          <cell r="M1373">
            <v>45657</v>
          </cell>
          <cell r="N1373">
            <v>0</v>
          </cell>
          <cell r="O1373" t="str">
            <v>MSC</v>
          </cell>
          <cell r="P1373"/>
          <cell r="Q1373"/>
        </row>
        <row r="1374">
          <cell r="A1374" t="str">
            <v>STS_Hapag-Lloyd</v>
          </cell>
          <cell r="B1374" t="str">
            <v>San PedroBatam20</v>
          </cell>
          <cell r="C1374" t="str">
            <v>IVC</v>
          </cell>
          <cell r="D1374" t="str">
            <v>San Pedro</v>
          </cell>
          <cell r="E1374" t="str">
            <v>Batam</v>
          </cell>
          <cell r="F1374">
            <v>20</v>
          </cell>
          <cell r="G1374">
            <v>1238</v>
          </cell>
          <cell r="H1374" t="str">
            <v>not included</v>
          </cell>
          <cell r="I1374" t="str">
            <v>USD</v>
          </cell>
          <cell r="J1374">
            <v>0</v>
          </cell>
          <cell r="K1374">
            <v>1238</v>
          </cell>
          <cell r="L1374" t="str">
            <v>46 days</v>
          </cell>
          <cell r="M1374">
            <v>45657</v>
          </cell>
          <cell r="N1374">
            <v>0</v>
          </cell>
          <cell r="O1374" t="str">
            <v>Hapag-Lloyd</v>
          </cell>
          <cell r="P1374" t="str">
            <v>14 CD combined</v>
          </cell>
          <cell r="Q1374" t="str">
            <v>subject to port storage</v>
          </cell>
        </row>
        <row r="1375">
          <cell r="A1375" t="str">
            <v>STS_Hapag-Lloyd</v>
          </cell>
          <cell r="B1375" t="str">
            <v>San PedroBatam40</v>
          </cell>
          <cell r="C1375" t="str">
            <v>IVC</v>
          </cell>
          <cell r="D1375" t="str">
            <v>San Pedro</v>
          </cell>
          <cell r="E1375" t="str">
            <v>Batam</v>
          </cell>
          <cell r="F1375">
            <v>40</v>
          </cell>
          <cell r="G1375">
            <v>1534</v>
          </cell>
          <cell r="H1375" t="str">
            <v>not included</v>
          </cell>
          <cell r="I1375" t="str">
            <v>USD</v>
          </cell>
          <cell r="J1375">
            <v>0</v>
          </cell>
          <cell r="K1375">
            <v>1534</v>
          </cell>
          <cell r="L1375" t="str">
            <v>46 days</v>
          </cell>
          <cell r="M1375">
            <v>45657</v>
          </cell>
          <cell r="N1375">
            <v>0</v>
          </cell>
          <cell r="O1375" t="str">
            <v>Hapag-Lloyd</v>
          </cell>
          <cell r="P1375" t="str">
            <v>14 CD combined</v>
          </cell>
          <cell r="Q1375" t="str">
            <v>subject to port storage</v>
          </cell>
        </row>
        <row r="1376">
          <cell r="A1376" t="str">
            <v>STS_Grimaldi</v>
          </cell>
          <cell r="B1376" t="str">
            <v>San PedroHamburg20</v>
          </cell>
          <cell r="C1376" t="str">
            <v>IVC</v>
          </cell>
          <cell r="D1376" t="str">
            <v>San Pedro</v>
          </cell>
          <cell r="E1376" t="str">
            <v>Hamburg</v>
          </cell>
          <cell r="F1376">
            <v>20</v>
          </cell>
          <cell r="G1376">
            <v>1096</v>
          </cell>
          <cell r="H1376">
            <v>135</v>
          </cell>
          <cell r="I1376" t="str">
            <v>EUR</v>
          </cell>
          <cell r="J1376">
            <v>0</v>
          </cell>
          <cell r="K1376">
            <v>1231</v>
          </cell>
          <cell r="L1376" t="str">
            <v>16 days</v>
          </cell>
          <cell r="M1376">
            <v>45657</v>
          </cell>
          <cell r="N1376">
            <v>1</v>
          </cell>
          <cell r="O1376" t="str">
            <v>Grimaldi</v>
          </cell>
          <cell r="P1376" t="str">
            <v>15 CD Combined</v>
          </cell>
          <cell r="Q1376" t="str">
            <v>3 CD free storage</v>
          </cell>
        </row>
        <row r="1377">
          <cell r="A1377" t="str">
            <v>STS_Grimaldi</v>
          </cell>
          <cell r="B1377" t="str">
            <v>San PedroHamburg40</v>
          </cell>
          <cell r="C1377" t="str">
            <v>IVC</v>
          </cell>
          <cell r="D1377" t="str">
            <v>San Pedro</v>
          </cell>
          <cell r="E1377" t="str">
            <v>Hamburg</v>
          </cell>
          <cell r="F1377">
            <v>40</v>
          </cell>
          <cell r="G1377">
            <v>1577</v>
          </cell>
          <cell r="H1377">
            <v>135</v>
          </cell>
          <cell r="I1377" t="str">
            <v>EUR</v>
          </cell>
          <cell r="J1377">
            <v>0</v>
          </cell>
          <cell r="K1377">
            <v>1712</v>
          </cell>
          <cell r="L1377" t="str">
            <v>16 days</v>
          </cell>
          <cell r="M1377">
            <v>45657</v>
          </cell>
          <cell r="N1377">
            <v>1</v>
          </cell>
          <cell r="O1377" t="str">
            <v>Grimaldi</v>
          </cell>
          <cell r="P1377" t="str">
            <v>15 CD Combined</v>
          </cell>
          <cell r="Q1377" t="str">
            <v>3 CD free storage</v>
          </cell>
        </row>
        <row r="1378">
          <cell r="A1378" t="str">
            <v>STS_Hapag-Lloyd</v>
          </cell>
          <cell r="B1378" t="str">
            <v>San PedroHamburg20</v>
          </cell>
          <cell r="C1378" t="str">
            <v>IVC</v>
          </cell>
          <cell r="D1378" t="str">
            <v>San Pedro</v>
          </cell>
          <cell r="E1378" t="str">
            <v>Hamburg</v>
          </cell>
          <cell r="F1378">
            <v>20</v>
          </cell>
          <cell r="G1378">
            <v>745</v>
          </cell>
          <cell r="H1378" t="str">
            <v>not included</v>
          </cell>
          <cell r="I1378" t="str">
            <v>EUR</v>
          </cell>
          <cell r="J1378">
            <v>0</v>
          </cell>
          <cell r="K1378">
            <v>745</v>
          </cell>
          <cell r="L1378" t="str">
            <v>18 days</v>
          </cell>
          <cell r="M1378">
            <v>45657</v>
          </cell>
          <cell r="N1378">
            <v>0</v>
          </cell>
          <cell r="O1378" t="str">
            <v>Hapag-Lloyd</v>
          </cell>
          <cell r="P1378" t="str">
            <v>4 CD</v>
          </cell>
          <cell r="Q1378" t="str">
            <v>10 CD</v>
          </cell>
        </row>
        <row r="1379">
          <cell r="A1379" t="str">
            <v>STS_Hapag-Lloyd</v>
          </cell>
          <cell r="B1379" t="str">
            <v>San PedroHamburg40</v>
          </cell>
          <cell r="C1379" t="str">
            <v>IVC</v>
          </cell>
          <cell r="D1379" t="str">
            <v>San Pedro</v>
          </cell>
          <cell r="E1379" t="str">
            <v>Hamburg</v>
          </cell>
          <cell r="F1379">
            <v>40</v>
          </cell>
          <cell r="G1379">
            <v>745</v>
          </cell>
          <cell r="H1379" t="str">
            <v>not included</v>
          </cell>
          <cell r="I1379" t="str">
            <v>EUR</v>
          </cell>
          <cell r="J1379">
            <v>0</v>
          </cell>
          <cell r="K1379">
            <v>745</v>
          </cell>
          <cell r="L1379" t="str">
            <v>18 days</v>
          </cell>
          <cell r="M1379">
            <v>45657</v>
          </cell>
          <cell r="N1379">
            <v>0</v>
          </cell>
          <cell r="O1379" t="str">
            <v>Hapag-Lloyd</v>
          </cell>
          <cell r="P1379" t="str">
            <v>4 CD</v>
          </cell>
          <cell r="Q1379" t="str">
            <v>10 CD</v>
          </cell>
        </row>
        <row r="1380">
          <cell r="A1380" t="str">
            <v>STS_MSC</v>
          </cell>
          <cell r="B1380" t="str">
            <v>San PedroHamburg20</v>
          </cell>
          <cell r="C1380" t="str">
            <v>IVC</v>
          </cell>
          <cell r="D1380" t="str">
            <v>San Pedro</v>
          </cell>
          <cell r="E1380" t="str">
            <v>Hamburg</v>
          </cell>
          <cell r="F1380">
            <v>20</v>
          </cell>
          <cell r="G1380">
            <v>564</v>
          </cell>
          <cell r="H1380" t="str">
            <v>not included</v>
          </cell>
          <cell r="I1380" t="str">
            <v>EUR</v>
          </cell>
          <cell r="J1380">
            <v>0</v>
          </cell>
          <cell r="K1380">
            <v>564</v>
          </cell>
          <cell r="L1380"/>
          <cell r="M1380">
            <v>45657</v>
          </cell>
          <cell r="N1380">
            <v>0</v>
          </cell>
          <cell r="O1380" t="str">
            <v>MSC</v>
          </cell>
          <cell r="P1380"/>
          <cell r="Q1380"/>
        </row>
        <row r="1381">
          <cell r="A1381" t="str">
            <v>STS_MSC</v>
          </cell>
          <cell r="B1381" t="str">
            <v>San PedroHamburg40</v>
          </cell>
          <cell r="C1381" t="str">
            <v>IVC</v>
          </cell>
          <cell r="D1381" t="str">
            <v>San Pedro</v>
          </cell>
          <cell r="E1381" t="str">
            <v>Hamburg</v>
          </cell>
          <cell r="F1381">
            <v>40</v>
          </cell>
          <cell r="G1381">
            <v>843</v>
          </cell>
          <cell r="H1381" t="str">
            <v>not included</v>
          </cell>
          <cell r="I1381" t="str">
            <v>EUR</v>
          </cell>
          <cell r="J1381">
            <v>0</v>
          </cell>
          <cell r="K1381">
            <v>843</v>
          </cell>
          <cell r="L1381"/>
          <cell r="M1381">
            <v>45657</v>
          </cell>
          <cell r="N1381">
            <v>0</v>
          </cell>
          <cell r="O1381" t="str">
            <v>MSC</v>
          </cell>
          <cell r="P1381"/>
          <cell r="Q1381"/>
        </row>
        <row r="1382">
          <cell r="A1382" t="str">
            <v>STS_Hapag-Lloyd</v>
          </cell>
          <cell r="B1382" t="str">
            <v>San PedroJakarta20</v>
          </cell>
          <cell r="C1382" t="str">
            <v>IVC</v>
          </cell>
          <cell r="D1382" t="str">
            <v>San Pedro</v>
          </cell>
          <cell r="E1382" t="str">
            <v>Jakarta</v>
          </cell>
          <cell r="F1382">
            <v>20</v>
          </cell>
          <cell r="G1382">
            <v>1055</v>
          </cell>
          <cell r="H1382" t="str">
            <v>not included</v>
          </cell>
          <cell r="I1382" t="str">
            <v>USD</v>
          </cell>
          <cell r="J1382">
            <v>0</v>
          </cell>
          <cell r="K1382">
            <v>1055</v>
          </cell>
          <cell r="L1382" t="str">
            <v>48 days</v>
          </cell>
          <cell r="M1382">
            <v>45657</v>
          </cell>
          <cell r="N1382">
            <v>0</v>
          </cell>
          <cell r="O1382" t="str">
            <v>Hapag-Lloyd</v>
          </cell>
          <cell r="P1382" t="str">
            <v>14 CD combined</v>
          </cell>
          <cell r="Q1382" t="str">
            <v>subject to port storage</v>
          </cell>
        </row>
        <row r="1383">
          <cell r="A1383" t="str">
            <v>STS_Hapag-Lloyd</v>
          </cell>
          <cell r="B1383" t="str">
            <v>San PedroJakarta40</v>
          </cell>
          <cell r="C1383" t="str">
            <v>IVC</v>
          </cell>
          <cell r="D1383" t="str">
            <v>San Pedro</v>
          </cell>
          <cell r="E1383" t="str">
            <v>Jakarta</v>
          </cell>
          <cell r="F1383">
            <v>40</v>
          </cell>
          <cell r="G1383">
            <v>1345</v>
          </cell>
          <cell r="H1383" t="str">
            <v>not included</v>
          </cell>
          <cell r="I1383" t="str">
            <v>USD</v>
          </cell>
          <cell r="J1383">
            <v>0</v>
          </cell>
          <cell r="K1383">
            <v>1345</v>
          </cell>
          <cell r="L1383" t="str">
            <v>48 days</v>
          </cell>
          <cell r="M1383">
            <v>45657</v>
          </cell>
          <cell r="N1383">
            <v>0</v>
          </cell>
          <cell r="O1383" t="str">
            <v>Hapag-Lloyd</v>
          </cell>
          <cell r="P1383" t="str">
            <v>14 CD combined</v>
          </cell>
          <cell r="Q1383" t="str">
            <v>subject to port storage</v>
          </cell>
        </row>
        <row r="1384">
          <cell r="A1384" t="str">
            <v>STS_MSC</v>
          </cell>
          <cell r="B1384" t="str">
            <v>San PedroJakarta20</v>
          </cell>
          <cell r="C1384" t="str">
            <v>IVC</v>
          </cell>
          <cell r="D1384" t="str">
            <v>San Pedro</v>
          </cell>
          <cell r="E1384" t="str">
            <v>Jakarta</v>
          </cell>
          <cell r="F1384">
            <v>20</v>
          </cell>
          <cell r="G1384">
            <v>818</v>
          </cell>
          <cell r="H1384" t="str">
            <v>not included</v>
          </cell>
          <cell r="I1384" t="str">
            <v>USD</v>
          </cell>
          <cell r="J1384">
            <v>0</v>
          </cell>
          <cell r="K1384">
            <v>818</v>
          </cell>
          <cell r="L1384" t="str">
            <v>51 days</v>
          </cell>
          <cell r="M1384">
            <v>45657</v>
          </cell>
          <cell r="N1384">
            <v>0</v>
          </cell>
          <cell r="O1384" t="str">
            <v>MSC</v>
          </cell>
          <cell r="P1384" t="str">
            <v>14 CD combined</v>
          </cell>
          <cell r="Q1384"/>
        </row>
        <row r="1385">
          <cell r="A1385" t="str">
            <v>STS_MSC</v>
          </cell>
          <cell r="B1385" t="str">
            <v>San PedroJakarta40</v>
          </cell>
          <cell r="C1385" t="str">
            <v>IVC</v>
          </cell>
          <cell r="D1385" t="str">
            <v>San Pedro</v>
          </cell>
          <cell r="E1385" t="str">
            <v>Jakarta</v>
          </cell>
          <cell r="F1385">
            <v>40</v>
          </cell>
          <cell r="G1385">
            <v>1067</v>
          </cell>
          <cell r="H1385" t="str">
            <v>not included</v>
          </cell>
          <cell r="I1385" t="str">
            <v>USD</v>
          </cell>
          <cell r="J1385">
            <v>0</v>
          </cell>
          <cell r="K1385">
            <v>1067</v>
          </cell>
          <cell r="L1385" t="str">
            <v>51 days</v>
          </cell>
          <cell r="M1385">
            <v>45657</v>
          </cell>
          <cell r="N1385">
            <v>0</v>
          </cell>
          <cell r="O1385" t="str">
            <v>MSC</v>
          </cell>
          <cell r="P1385" t="str">
            <v>14 CD combined</v>
          </cell>
          <cell r="Q1385"/>
        </row>
        <row r="1386">
          <cell r="A1386" t="str">
            <v>STS_Hapag-Lloyd</v>
          </cell>
          <cell r="B1386" t="str">
            <v>San PedroPasir Gudang20</v>
          </cell>
          <cell r="C1386" t="str">
            <v>IVC</v>
          </cell>
          <cell r="D1386" t="str">
            <v>San Pedro</v>
          </cell>
          <cell r="E1386" t="str">
            <v>Pasir Gudang</v>
          </cell>
          <cell r="F1386">
            <v>20</v>
          </cell>
          <cell r="G1386">
            <v>1005</v>
          </cell>
          <cell r="H1386" t="str">
            <v>not included</v>
          </cell>
          <cell r="I1386" t="str">
            <v>USD</v>
          </cell>
          <cell r="J1386">
            <v>0</v>
          </cell>
          <cell r="K1386">
            <v>1005</v>
          </cell>
          <cell r="L1386" t="str">
            <v>46 days</v>
          </cell>
          <cell r="M1386">
            <v>45657</v>
          </cell>
          <cell r="N1386">
            <v>0</v>
          </cell>
          <cell r="O1386" t="str">
            <v>Hapag-Lloyd</v>
          </cell>
          <cell r="P1386" t="str">
            <v>14 CD combined</v>
          </cell>
          <cell r="Q1386" t="str">
            <v>subject to port storage</v>
          </cell>
        </row>
        <row r="1387">
          <cell r="A1387" t="str">
            <v>STS_MSC</v>
          </cell>
          <cell r="B1387" t="str">
            <v>San PedroPasir Gudang20</v>
          </cell>
          <cell r="C1387" t="str">
            <v>IVC</v>
          </cell>
          <cell r="D1387" t="str">
            <v>San Pedro</v>
          </cell>
          <cell r="E1387" t="str">
            <v>Pasir Gudang</v>
          </cell>
          <cell r="F1387">
            <v>20</v>
          </cell>
          <cell r="G1387">
            <v>848</v>
          </cell>
          <cell r="H1387" t="str">
            <v>not included</v>
          </cell>
          <cell r="I1387" t="str">
            <v>USD</v>
          </cell>
          <cell r="J1387">
            <v>0</v>
          </cell>
          <cell r="K1387">
            <v>848</v>
          </cell>
          <cell r="L1387" t="str">
            <v>55 days</v>
          </cell>
          <cell r="M1387">
            <v>45657</v>
          </cell>
          <cell r="N1387">
            <v>0</v>
          </cell>
          <cell r="O1387" t="str">
            <v>MSC</v>
          </cell>
          <cell r="P1387" t="str">
            <v>14 CD combined</v>
          </cell>
          <cell r="Q1387"/>
        </row>
        <row r="1388">
          <cell r="A1388" t="str">
            <v>STS_MSC</v>
          </cell>
          <cell r="B1388" t="str">
            <v>San PedroPasir Gudang40</v>
          </cell>
          <cell r="C1388" t="str">
            <v>IVC</v>
          </cell>
          <cell r="D1388" t="str">
            <v>San Pedro</v>
          </cell>
          <cell r="E1388" t="str">
            <v>Pasir Gudang</v>
          </cell>
          <cell r="F1388">
            <v>40</v>
          </cell>
          <cell r="G1388">
            <v>999</v>
          </cell>
          <cell r="H1388" t="str">
            <v>not included</v>
          </cell>
          <cell r="I1388" t="str">
            <v>USD</v>
          </cell>
          <cell r="J1388">
            <v>0</v>
          </cell>
          <cell r="K1388">
            <v>999</v>
          </cell>
          <cell r="L1388" t="str">
            <v>55 days</v>
          </cell>
          <cell r="M1388">
            <v>45657</v>
          </cell>
          <cell r="N1388">
            <v>0</v>
          </cell>
          <cell r="O1388" t="str">
            <v>MSC</v>
          </cell>
          <cell r="P1388" t="str">
            <v>14 CD combined</v>
          </cell>
          <cell r="Q1388"/>
        </row>
        <row r="1389">
          <cell r="A1389" t="str">
            <v>STS_Hapag-Lloyd</v>
          </cell>
          <cell r="B1389" t="str">
            <v>San PedroPasir Gudang40</v>
          </cell>
          <cell r="C1389" t="str">
            <v>IVC</v>
          </cell>
          <cell r="D1389" t="str">
            <v>San Pedro</v>
          </cell>
          <cell r="E1389" t="str">
            <v>Pasir Gudang</v>
          </cell>
          <cell r="F1389">
            <v>40</v>
          </cell>
          <cell r="G1389">
            <v>1345</v>
          </cell>
          <cell r="H1389" t="str">
            <v>not included</v>
          </cell>
          <cell r="I1389" t="str">
            <v>USD</v>
          </cell>
          <cell r="J1389">
            <v>0</v>
          </cell>
          <cell r="K1389">
            <v>1345</v>
          </cell>
          <cell r="L1389" t="str">
            <v>46 days</v>
          </cell>
          <cell r="M1389">
            <v>45657</v>
          </cell>
          <cell r="N1389">
            <v>0</v>
          </cell>
          <cell r="O1389" t="str">
            <v>Hapag-Lloyd</v>
          </cell>
          <cell r="P1389" t="str">
            <v>14 CD combined</v>
          </cell>
          <cell r="Q1389" t="str">
            <v>subject to port storage</v>
          </cell>
        </row>
        <row r="1390">
          <cell r="A1390" t="str">
            <v>STS_MSC</v>
          </cell>
          <cell r="B1390" t="str">
            <v>San PedroPhiladelphia40</v>
          </cell>
          <cell r="C1390" t="str">
            <v>IVC</v>
          </cell>
          <cell r="D1390" t="str">
            <v>San Pedro</v>
          </cell>
          <cell r="E1390" t="str">
            <v>Philadelphia</v>
          </cell>
          <cell r="F1390">
            <v>40</v>
          </cell>
          <cell r="G1390">
            <v>2322</v>
          </cell>
          <cell r="H1390" t="str">
            <v>not included</v>
          </cell>
          <cell r="I1390" t="str">
            <v>USD</v>
          </cell>
          <cell r="J1390">
            <v>0</v>
          </cell>
          <cell r="K1390">
            <v>2322</v>
          </cell>
          <cell r="L1390" t="str">
            <v xml:space="preserve"> </v>
          </cell>
          <cell r="M1390">
            <v>45657</v>
          </cell>
          <cell r="N1390">
            <v>0</v>
          </cell>
          <cell r="O1390" t="str">
            <v>MSC</v>
          </cell>
          <cell r="P1390" t="str">
            <v>7 CD</v>
          </cell>
          <cell r="Q1390" t="str">
            <v>7 CD</v>
          </cell>
        </row>
        <row r="1391">
          <cell r="A1391" t="str">
            <v>STS_Hapag-Lloyd</v>
          </cell>
          <cell r="B1391" t="str">
            <v>San PedroPhiladelphia,40</v>
          </cell>
          <cell r="C1391" t="str">
            <v>IVC</v>
          </cell>
          <cell r="D1391" t="str">
            <v>San Pedro</v>
          </cell>
          <cell r="E1391" t="str">
            <v>Philadelphia,</v>
          </cell>
          <cell r="F1391">
            <v>40</v>
          </cell>
          <cell r="G1391">
            <v>2883</v>
          </cell>
          <cell r="H1391" t="str">
            <v>not included</v>
          </cell>
          <cell r="I1391" t="str">
            <v>USD</v>
          </cell>
          <cell r="J1391">
            <v>0</v>
          </cell>
          <cell r="K1391">
            <v>2883</v>
          </cell>
          <cell r="L1391" t="str">
            <v>40 days</v>
          </cell>
          <cell r="M1391">
            <v>45657</v>
          </cell>
          <cell r="N1391">
            <v>0</v>
          </cell>
          <cell r="O1391" t="str">
            <v>Hapag-Lloyd</v>
          </cell>
          <cell r="P1391" t="str">
            <v>8 CD</v>
          </cell>
          <cell r="Q1391" t="str">
            <v>10 CD</v>
          </cell>
        </row>
        <row r="1392">
          <cell r="A1392" t="str">
            <v>STS_Hapag-Lloyd</v>
          </cell>
          <cell r="B1392" t="str">
            <v>San PedroPhiladelphia,20</v>
          </cell>
          <cell r="C1392" t="str">
            <v>IVC</v>
          </cell>
          <cell r="D1392" t="str">
            <v>San Pedro</v>
          </cell>
          <cell r="E1392" t="str">
            <v>Philadelphia,</v>
          </cell>
          <cell r="F1392">
            <v>20</v>
          </cell>
          <cell r="G1392">
            <v>2273</v>
          </cell>
          <cell r="H1392" t="str">
            <v>not included</v>
          </cell>
          <cell r="I1392" t="str">
            <v>USD</v>
          </cell>
          <cell r="J1392">
            <v>0</v>
          </cell>
          <cell r="K1392">
            <v>2273</v>
          </cell>
          <cell r="L1392" t="str">
            <v>40 days</v>
          </cell>
          <cell r="M1392">
            <v>45657</v>
          </cell>
          <cell r="N1392">
            <v>0</v>
          </cell>
          <cell r="O1392" t="str">
            <v>Hapag-Lloyd</v>
          </cell>
          <cell r="P1392" t="str">
            <v>8 CD</v>
          </cell>
          <cell r="Q1392" t="str">
            <v>10 CD</v>
          </cell>
        </row>
        <row r="1393">
          <cell r="A1393" t="str">
            <v>STS_MSC</v>
          </cell>
          <cell r="B1393" t="str">
            <v>San PedroSurabaya20</v>
          </cell>
          <cell r="C1393" t="str">
            <v>IVC</v>
          </cell>
          <cell r="D1393" t="str">
            <v>San Pedro</v>
          </cell>
          <cell r="E1393" t="str">
            <v>Surabaya</v>
          </cell>
          <cell r="F1393">
            <v>20</v>
          </cell>
          <cell r="G1393">
            <v>751</v>
          </cell>
          <cell r="H1393" t="str">
            <v>not included</v>
          </cell>
          <cell r="I1393" t="str">
            <v>USD</v>
          </cell>
          <cell r="J1393">
            <v>0</v>
          </cell>
          <cell r="K1393">
            <v>751</v>
          </cell>
          <cell r="L1393" t="str">
            <v>50 days</v>
          </cell>
          <cell r="M1393">
            <v>45657</v>
          </cell>
          <cell r="N1393">
            <v>0</v>
          </cell>
          <cell r="O1393" t="str">
            <v>MSC</v>
          </cell>
          <cell r="P1393" t="str">
            <v>14 CD combined</v>
          </cell>
          <cell r="Q1393"/>
        </row>
        <row r="1394">
          <cell r="A1394" t="str">
            <v>STS_MSC</v>
          </cell>
          <cell r="B1394" t="str">
            <v>San PedroSurabaya40</v>
          </cell>
          <cell r="C1394" t="str">
            <v>IVC</v>
          </cell>
          <cell r="D1394" t="str">
            <v>San Pedro</v>
          </cell>
          <cell r="E1394" t="str">
            <v>Surabaya</v>
          </cell>
          <cell r="F1394">
            <v>40</v>
          </cell>
          <cell r="G1394">
            <v>1077</v>
          </cell>
          <cell r="H1394" t="str">
            <v>not included</v>
          </cell>
          <cell r="I1394" t="str">
            <v>USD</v>
          </cell>
          <cell r="J1394">
            <v>0</v>
          </cell>
          <cell r="K1394">
            <v>1077</v>
          </cell>
          <cell r="L1394" t="str">
            <v>50 days</v>
          </cell>
          <cell r="M1394">
            <v>45657</v>
          </cell>
          <cell r="N1394">
            <v>0</v>
          </cell>
          <cell r="O1394" t="str">
            <v>MSC</v>
          </cell>
          <cell r="P1394" t="str">
            <v>14 CD combined</v>
          </cell>
          <cell r="Q1394"/>
        </row>
        <row r="1395">
          <cell r="A1395" t="str">
            <v>STS_Hapag-Lloyd</v>
          </cell>
          <cell r="B1395" t="str">
            <v>San PedroSurabaya20</v>
          </cell>
          <cell r="C1395" t="str">
            <v>IVC</v>
          </cell>
          <cell r="D1395" t="str">
            <v>San Pedro</v>
          </cell>
          <cell r="E1395" t="str">
            <v>Surabaya</v>
          </cell>
          <cell r="F1395">
            <v>20</v>
          </cell>
          <cell r="G1395">
            <v>1205</v>
          </cell>
          <cell r="H1395" t="str">
            <v>not included</v>
          </cell>
          <cell r="I1395" t="str">
            <v>USD</v>
          </cell>
          <cell r="J1395">
            <v>0</v>
          </cell>
          <cell r="K1395">
            <v>1205</v>
          </cell>
          <cell r="L1395" t="str">
            <v>46 days</v>
          </cell>
          <cell r="M1395">
            <v>45657</v>
          </cell>
          <cell r="N1395">
            <v>0</v>
          </cell>
          <cell r="O1395" t="str">
            <v>Hapag-Lloyd</v>
          </cell>
          <cell r="P1395" t="str">
            <v>14 CD combined</v>
          </cell>
          <cell r="Q1395" t="str">
            <v>subject to port storage</v>
          </cell>
        </row>
        <row r="1396">
          <cell r="A1396" t="str">
            <v>STS_Hapag-Lloyd</v>
          </cell>
          <cell r="B1396" t="str">
            <v>San PedroSurabaya40</v>
          </cell>
          <cell r="C1396" t="str">
            <v>IVC</v>
          </cell>
          <cell r="D1396" t="str">
            <v>San Pedro</v>
          </cell>
          <cell r="E1396" t="str">
            <v>Surabaya</v>
          </cell>
          <cell r="F1396">
            <v>40</v>
          </cell>
          <cell r="G1396">
            <v>1445</v>
          </cell>
          <cell r="H1396" t="str">
            <v>not included</v>
          </cell>
          <cell r="I1396" t="str">
            <v>USD</v>
          </cell>
          <cell r="J1396">
            <v>0</v>
          </cell>
          <cell r="K1396">
            <v>1445</v>
          </cell>
          <cell r="L1396" t="str">
            <v>46 days</v>
          </cell>
          <cell r="M1396">
            <v>45657</v>
          </cell>
          <cell r="N1396">
            <v>0</v>
          </cell>
          <cell r="O1396" t="str">
            <v>Hapag-Lloyd</v>
          </cell>
          <cell r="P1396" t="str">
            <v>14 CD combined</v>
          </cell>
          <cell r="Q1396" t="str">
            <v>subject to port storage</v>
          </cell>
        </row>
        <row r="1397">
          <cell r="A1397" t="str">
            <v>STS_MSC</v>
          </cell>
          <cell r="B1397" t="str">
            <v>San PedroTallinn20</v>
          </cell>
          <cell r="C1397" t="str">
            <v>IVC</v>
          </cell>
          <cell r="D1397" t="str">
            <v>San Pedro</v>
          </cell>
          <cell r="E1397" t="str">
            <v>Tallinn</v>
          </cell>
          <cell r="F1397">
            <v>20</v>
          </cell>
          <cell r="G1397">
            <v>969</v>
          </cell>
          <cell r="H1397" t="str">
            <v>not included</v>
          </cell>
          <cell r="I1397" t="str">
            <v>EUR</v>
          </cell>
          <cell r="J1397">
            <v>0</v>
          </cell>
          <cell r="K1397">
            <v>969</v>
          </cell>
          <cell r="L1397" t="str">
            <v>23</v>
          </cell>
          <cell r="M1397">
            <v>45657</v>
          </cell>
          <cell r="N1397">
            <v>0</v>
          </cell>
          <cell r="O1397" t="str">
            <v>MSC</v>
          </cell>
          <cell r="P1397"/>
          <cell r="Q1397"/>
        </row>
        <row r="1398">
          <cell r="A1398" t="str">
            <v>STS_Hapag-Lloyd</v>
          </cell>
          <cell r="B1398" t="str">
            <v>San PedroTallinn20</v>
          </cell>
          <cell r="C1398" t="str">
            <v>IVC</v>
          </cell>
          <cell r="D1398" t="str">
            <v>San Pedro</v>
          </cell>
          <cell r="E1398" t="str">
            <v>Tallinn</v>
          </cell>
          <cell r="F1398">
            <v>20</v>
          </cell>
          <cell r="G1398">
            <v>897</v>
          </cell>
          <cell r="H1398" t="str">
            <v>not included</v>
          </cell>
          <cell r="I1398" t="str">
            <v>USD</v>
          </cell>
          <cell r="J1398">
            <v>0</v>
          </cell>
          <cell r="K1398">
            <v>897</v>
          </cell>
          <cell r="L1398" t="str">
            <v>31</v>
          </cell>
          <cell r="M1398">
            <v>45657</v>
          </cell>
          <cell r="N1398">
            <v>0</v>
          </cell>
          <cell r="O1398" t="str">
            <v>Hapag-Lloyd</v>
          </cell>
          <cell r="P1398" t="str">
            <v>10 CD</v>
          </cell>
          <cell r="Q1398" t="str">
            <v>21 CD</v>
          </cell>
        </row>
        <row r="1399">
          <cell r="A1399" t="str">
            <v>STS_Maersk</v>
          </cell>
          <cell r="B1399" t="str">
            <v>AbidjanAmsterdam20</v>
          </cell>
          <cell r="C1399" t="str">
            <v>IVC</v>
          </cell>
          <cell r="D1399" t="str">
            <v>Abidjan</v>
          </cell>
          <cell r="E1399" t="str">
            <v>Amsterdam</v>
          </cell>
          <cell r="F1399">
            <v>20</v>
          </cell>
          <cell r="G1399">
            <v>659</v>
          </cell>
          <cell r="H1399" t="str">
            <v>not included</v>
          </cell>
          <cell r="I1399" t="str">
            <v>EUR</v>
          </cell>
          <cell r="J1399">
            <v>0</v>
          </cell>
          <cell r="K1399">
            <v>659</v>
          </cell>
          <cell r="L1399" t="str">
            <v>21 days</v>
          </cell>
          <cell r="M1399">
            <v>45657</v>
          </cell>
          <cell r="N1399">
            <v>0</v>
          </cell>
          <cell r="O1399" t="str">
            <v>Maersk</v>
          </cell>
          <cell r="P1399" t="str">
            <v xml:space="preserve">4 CD </v>
          </cell>
          <cell r="Q1399" t="str">
            <v>10 CD</v>
          </cell>
        </row>
        <row r="1400">
          <cell r="A1400" t="str">
            <v>STS_MSC</v>
          </cell>
          <cell r="B1400" t="str">
            <v>San PedroTallinn40</v>
          </cell>
          <cell r="C1400" t="str">
            <v>IVC</v>
          </cell>
          <cell r="D1400" t="str">
            <v>San Pedro</v>
          </cell>
          <cell r="E1400" t="str">
            <v>Tallinn</v>
          </cell>
          <cell r="F1400">
            <v>40</v>
          </cell>
          <cell r="G1400">
            <v>1273</v>
          </cell>
          <cell r="H1400" t="str">
            <v>not included</v>
          </cell>
          <cell r="I1400" t="str">
            <v>EUR</v>
          </cell>
          <cell r="J1400">
            <v>0</v>
          </cell>
          <cell r="K1400">
            <v>1273</v>
          </cell>
          <cell r="L1400" t="str">
            <v>23</v>
          </cell>
          <cell r="M1400">
            <v>45657</v>
          </cell>
          <cell r="N1400">
            <v>0</v>
          </cell>
          <cell r="O1400" t="str">
            <v>MSC</v>
          </cell>
          <cell r="P1400"/>
          <cell r="Q1400"/>
        </row>
        <row r="1401">
          <cell r="A1401" t="str">
            <v>STS_Hapag-Lloyd</v>
          </cell>
          <cell r="B1401" t="str">
            <v>San PedroTallinn40</v>
          </cell>
          <cell r="C1401" t="str">
            <v>IVC</v>
          </cell>
          <cell r="D1401" t="str">
            <v>San Pedro</v>
          </cell>
          <cell r="E1401" t="str">
            <v>Tallinn</v>
          </cell>
          <cell r="F1401">
            <v>40</v>
          </cell>
          <cell r="G1401">
            <v>929</v>
          </cell>
          <cell r="H1401" t="str">
            <v>not included</v>
          </cell>
          <cell r="I1401" t="str">
            <v>USD</v>
          </cell>
          <cell r="J1401">
            <v>0</v>
          </cell>
          <cell r="K1401">
            <v>929</v>
          </cell>
          <cell r="L1401" t="str">
            <v>31</v>
          </cell>
          <cell r="M1401">
            <v>45657</v>
          </cell>
          <cell r="N1401">
            <v>0</v>
          </cell>
          <cell r="O1401" t="str">
            <v>Hapag-Lloyd</v>
          </cell>
          <cell r="P1401" t="str">
            <v>10 CD</v>
          </cell>
          <cell r="Q1401" t="str">
            <v>21 CD</v>
          </cell>
        </row>
        <row r="1402">
          <cell r="A1402" t="str">
            <v>STS_MSC</v>
          </cell>
          <cell r="B1402" t="str">
            <v>San PedroValencia20</v>
          </cell>
          <cell r="C1402" t="str">
            <v>IVC</v>
          </cell>
          <cell r="D1402" t="str">
            <v>San Pedro</v>
          </cell>
          <cell r="E1402" t="str">
            <v>Valencia</v>
          </cell>
          <cell r="F1402">
            <v>20</v>
          </cell>
          <cell r="G1402">
            <v>605</v>
          </cell>
          <cell r="H1402" t="str">
            <v>not included</v>
          </cell>
          <cell r="I1402" t="str">
            <v>EUR</v>
          </cell>
          <cell r="J1402">
            <v>0</v>
          </cell>
          <cell r="K1402">
            <v>605</v>
          </cell>
          <cell r="L1402"/>
          <cell r="M1402">
            <v>45657</v>
          </cell>
          <cell r="N1402">
            <v>0</v>
          </cell>
          <cell r="O1402" t="str">
            <v>MSC</v>
          </cell>
          <cell r="P1402"/>
          <cell r="Q1402"/>
        </row>
        <row r="1403">
          <cell r="A1403" t="str">
            <v>STS_MSC</v>
          </cell>
          <cell r="B1403" t="str">
            <v>San PedroValencia40</v>
          </cell>
          <cell r="C1403" t="str">
            <v>IVC</v>
          </cell>
          <cell r="D1403" t="str">
            <v>San Pedro</v>
          </cell>
          <cell r="E1403" t="str">
            <v>Valencia</v>
          </cell>
          <cell r="F1403">
            <v>40</v>
          </cell>
          <cell r="G1403">
            <v>795</v>
          </cell>
          <cell r="H1403" t="str">
            <v>not included</v>
          </cell>
          <cell r="I1403" t="str">
            <v>EUR</v>
          </cell>
          <cell r="J1403">
            <v>0</v>
          </cell>
          <cell r="K1403">
            <v>795</v>
          </cell>
          <cell r="L1403"/>
          <cell r="M1403">
            <v>45657</v>
          </cell>
          <cell r="N1403">
            <v>0</v>
          </cell>
          <cell r="O1403" t="str">
            <v>MSC</v>
          </cell>
          <cell r="P1403"/>
          <cell r="Q1403"/>
        </row>
        <row r="1404">
          <cell r="A1404" t="str">
            <v>STS_Hapag-Lloyd</v>
          </cell>
          <cell r="B1404" t="str">
            <v>San PedroValencia20</v>
          </cell>
          <cell r="C1404" t="str">
            <v>IVC</v>
          </cell>
          <cell r="D1404" t="str">
            <v>San Pedro</v>
          </cell>
          <cell r="E1404" t="str">
            <v>Valencia</v>
          </cell>
          <cell r="F1404">
            <v>20</v>
          </cell>
          <cell r="G1404">
            <v>747</v>
          </cell>
          <cell r="H1404" t="str">
            <v>not included</v>
          </cell>
          <cell r="I1404" t="str">
            <v>EUR</v>
          </cell>
          <cell r="J1404">
            <v>0</v>
          </cell>
          <cell r="K1404">
            <v>747</v>
          </cell>
          <cell r="L1404" t="str">
            <v>13 days</v>
          </cell>
          <cell r="M1404">
            <v>45657</v>
          </cell>
          <cell r="N1404">
            <v>0</v>
          </cell>
          <cell r="O1404" t="str">
            <v>Hapag-Lloyd</v>
          </cell>
          <cell r="P1404" t="str">
            <v>10 CD combined</v>
          </cell>
          <cell r="Q1404" t="str">
            <v>subject to port storage</v>
          </cell>
        </row>
        <row r="1405">
          <cell r="A1405" t="str">
            <v>STS_Hapag-Lloyd</v>
          </cell>
          <cell r="B1405" t="str">
            <v>San PedroValencia40</v>
          </cell>
          <cell r="C1405" t="str">
            <v>IVC</v>
          </cell>
          <cell r="D1405" t="str">
            <v>San Pedro</v>
          </cell>
          <cell r="E1405" t="str">
            <v>Valencia</v>
          </cell>
          <cell r="F1405">
            <v>40</v>
          </cell>
          <cell r="G1405">
            <v>994</v>
          </cell>
          <cell r="H1405" t="str">
            <v>not included</v>
          </cell>
          <cell r="I1405" t="str">
            <v>EUR</v>
          </cell>
          <cell r="J1405">
            <v>0</v>
          </cell>
          <cell r="K1405">
            <v>994</v>
          </cell>
          <cell r="L1405" t="str">
            <v>13 days</v>
          </cell>
          <cell r="M1405">
            <v>45657</v>
          </cell>
          <cell r="N1405">
            <v>0</v>
          </cell>
          <cell r="O1405" t="str">
            <v>Hapag-Lloyd</v>
          </cell>
          <cell r="P1405" t="str">
            <v>10 CD combined</v>
          </cell>
          <cell r="Q1405" t="str">
            <v>subject to port storage</v>
          </cell>
        </row>
        <row r="1406">
          <cell r="A1406" t="str">
            <v>STS_MSC</v>
          </cell>
          <cell r="B1406" t="str">
            <v>TakoradiAntwerp20</v>
          </cell>
          <cell r="C1406" t="str">
            <v>GHA</v>
          </cell>
          <cell r="D1406" t="str">
            <v>Takoradi</v>
          </cell>
          <cell r="E1406" t="str">
            <v>Antwerp</v>
          </cell>
          <cell r="F1406">
            <v>20</v>
          </cell>
          <cell r="G1406">
            <v>899</v>
          </cell>
          <cell r="H1406" t="str">
            <v>not included</v>
          </cell>
          <cell r="I1406" t="str">
            <v>EUR</v>
          </cell>
          <cell r="J1406">
            <v>0</v>
          </cell>
          <cell r="K1406">
            <v>899</v>
          </cell>
          <cell r="L1406"/>
          <cell r="M1406">
            <v>45657</v>
          </cell>
          <cell r="N1406">
            <v>0</v>
          </cell>
          <cell r="O1406" t="str">
            <v>MSC</v>
          </cell>
          <cell r="P1406" t="str">
            <v>14 CD combined</v>
          </cell>
          <cell r="Q1406" t="str">
            <v>7 CD free storage</v>
          </cell>
        </row>
        <row r="1407">
          <cell r="A1407" t="str">
            <v>STS_MSC</v>
          </cell>
          <cell r="B1407" t="str">
            <v>TakoradiAntwerp40</v>
          </cell>
          <cell r="C1407" t="str">
            <v>GHA</v>
          </cell>
          <cell r="D1407" t="str">
            <v>Takoradi</v>
          </cell>
          <cell r="E1407" t="str">
            <v>Antwerp</v>
          </cell>
          <cell r="F1407">
            <v>40</v>
          </cell>
          <cell r="G1407">
            <v>1643</v>
          </cell>
          <cell r="H1407" t="str">
            <v>not included</v>
          </cell>
          <cell r="I1407" t="str">
            <v>EUR</v>
          </cell>
          <cell r="J1407">
            <v>0</v>
          </cell>
          <cell r="K1407">
            <v>1643</v>
          </cell>
          <cell r="L1407"/>
          <cell r="M1407">
            <v>45657</v>
          </cell>
          <cell r="N1407">
            <v>0</v>
          </cell>
          <cell r="O1407" t="str">
            <v>MSC</v>
          </cell>
          <cell r="P1407" t="str">
            <v>14 CD combined</v>
          </cell>
          <cell r="Q1407" t="str">
            <v>7 CD free storage</v>
          </cell>
        </row>
        <row r="1408">
          <cell r="A1408" t="str">
            <v>STS_MSC</v>
          </cell>
          <cell r="B1408" t="str">
            <v>TakoradiHamburg20</v>
          </cell>
          <cell r="C1408" t="str">
            <v>GHA</v>
          </cell>
          <cell r="D1408" t="str">
            <v>Takoradi</v>
          </cell>
          <cell r="E1408" t="str">
            <v>Hamburg</v>
          </cell>
          <cell r="F1408">
            <v>20</v>
          </cell>
          <cell r="G1408">
            <v>893</v>
          </cell>
          <cell r="H1408" t="str">
            <v>not included</v>
          </cell>
          <cell r="I1408" t="str">
            <v>EUR</v>
          </cell>
          <cell r="J1408">
            <v>0</v>
          </cell>
          <cell r="K1408">
            <v>893</v>
          </cell>
          <cell r="L1408"/>
          <cell r="M1408">
            <v>45657</v>
          </cell>
          <cell r="N1408">
            <v>0</v>
          </cell>
          <cell r="O1408" t="str">
            <v>MSC</v>
          </cell>
          <cell r="P1408" t="str">
            <v>14 CD combined</v>
          </cell>
          <cell r="Q1408" t="str">
            <v>7 CD free storage</v>
          </cell>
        </row>
        <row r="1409">
          <cell r="A1409" t="str">
            <v>STS_MSC</v>
          </cell>
          <cell r="B1409" t="str">
            <v>TakoradiJakarta20</v>
          </cell>
          <cell r="C1409" t="str">
            <v>GHA</v>
          </cell>
          <cell r="D1409" t="str">
            <v>Takoradi</v>
          </cell>
          <cell r="E1409" t="str">
            <v>Jakarta</v>
          </cell>
          <cell r="F1409">
            <v>20</v>
          </cell>
          <cell r="G1409">
            <v>899</v>
          </cell>
          <cell r="H1409" t="str">
            <v>not included</v>
          </cell>
          <cell r="I1409" t="str">
            <v>USD</v>
          </cell>
          <cell r="J1409">
            <v>0</v>
          </cell>
          <cell r="K1409">
            <v>899</v>
          </cell>
          <cell r="L1409" t="str">
            <v>49 days</v>
          </cell>
          <cell r="M1409">
            <v>45657</v>
          </cell>
          <cell r="N1409">
            <v>0</v>
          </cell>
          <cell r="O1409" t="str">
            <v>MSC</v>
          </cell>
          <cell r="P1409" t="str">
            <v>14 CD combined</v>
          </cell>
          <cell r="Q1409"/>
        </row>
        <row r="1410">
          <cell r="A1410" t="str">
            <v>STS_MSC</v>
          </cell>
          <cell r="B1410" t="str">
            <v>TakoradiJakarta40</v>
          </cell>
          <cell r="C1410" t="str">
            <v>GHA</v>
          </cell>
          <cell r="D1410" t="str">
            <v>Takoradi</v>
          </cell>
          <cell r="E1410" t="str">
            <v>Jakarta</v>
          </cell>
          <cell r="F1410">
            <v>40</v>
          </cell>
          <cell r="G1410">
            <v>1643</v>
          </cell>
          <cell r="H1410" t="str">
            <v>not included</v>
          </cell>
          <cell r="I1410" t="str">
            <v>USD</v>
          </cell>
          <cell r="J1410">
            <v>0</v>
          </cell>
          <cell r="K1410">
            <v>1643</v>
          </cell>
          <cell r="L1410" t="str">
            <v>49 days</v>
          </cell>
          <cell r="M1410">
            <v>45657</v>
          </cell>
          <cell r="N1410">
            <v>0</v>
          </cell>
          <cell r="O1410" t="str">
            <v>MSC</v>
          </cell>
          <cell r="P1410" t="str">
            <v>14 CD combined</v>
          </cell>
          <cell r="Q1410"/>
        </row>
        <row r="1411">
          <cell r="A1411" t="str">
            <v>STS_MSC</v>
          </cell>
          <cell r="B1411" t="str">
            <v>TakoradiPasir Gudang20</v>
          </cell>
          <cell r="C1411" t="str">
            <v>GHA</v>
          </cell>
          <cell r="D1411" t="str">
            <v>Takoradi</v>
          </cell>
          <cell r="E1411" t="str">
            <v>Pasir Gudang</v>
          </cell>
          <cell r="F1411">
            <v>20</v>
          </cell>
          <cell r="G1411">
            <v>949</v>
          </cell>
          <cell r="H1411" t="str">
            <v>not included</v>
          </cell>
          <cell r="I1411" t="str">
            <v>USD</v>
          </cell>
          <cell r="J1411">
            <v>0</v>
          </cell>
          <cell r="K1411">
            <v>949</v>
          </cell>
          <cell r="L1411" t="str">
            <v>52 days</v>
          </cell>
          <cell r="M1411">
            <v>45657</v>
          </cell>
          <cell r="N1411">
            <v>0</v>
          </cell>
          <cell r="O1411" t="str">
            <v>MSC</v>
          </cell>
          <cell r="P1411" t="str">
            <v>14 CD combined</v>
          </cell>
          <cell r="Q1411"/>
        </row>
        <row r="1412">
          <cell r="A1412" t="str">
            <v>STS_MSC</v>
          </cell>
          <cell r="B1412" t="str">
            <v>TakoradiPasir Gudang40</v>
          </cell>
          <cell r="C1412" t="str">
            <v>GHA</v>
          </cell>
          <cell r="D1412" t="str">
            <v>Takoradi</v>
          </cell>
          <cell r="E1412" t="str">
            <v>Pasir Gudang</v>
          </cell>
          <cell r="F1412">
            <v>40</v>
          </cell>
          <cell r="G1412">
            <v>1565</v>
          </cell>
          <cell r="H1412" t="str">
            <v>not included</v>
          </cell>
          <cell r="I1412" t="str">
            <v>USD</v>
          </cell>
          <cell r="J1412">
            <v>0</v>
          </cell>
          <cell r="K1412">
            <v>1565</v>
          </cell>
          <cell r="L1412" t="str">
            <v>52 days</v>
          </cell>
          <cell r="M1412">
            <v>45657</v>
          </cell>
          <cell r="N1412">
            <v>0</v>
          </cell>
          <cell r="O1412" t="str">
            <v>MSC</v>
          </cell>
          <cell r="P1412" t="str">
            <v>14 CD combined</v>
          </cell>
          <cell r="Q1412"/>
        </row>
        <row r="1413">
          <cell r="A1413" t="str">
            <v>STS_MSC</v>
          </cell>
          <cell r="B1413" t="str">
            <v>TakoradiSurabaya20</v>
          </cell>
          <cell r="C1413" t="str">
            <v>GHA</v>
          </cell>
          <cell r="D1413" t="str">
            <v>Takoradi</v>
          </cell>
          <cell r="E1413" t="str">
            <v>Surabaya</v>
          </cell>
          <cell r="F1413">
            <v>20</v>
          </cell>
          <cell r="G1413">
            <v>905</v>
          </cell>
          <cell r="H1413" t="str">
            <v>not included</v>
          </cell>
          <cell r="I1413" t="str">
            <v>USD</v>
          </cell>
          <cell r="J1413">
            <v>0</v>
          </cell>
          <cell r="K1413">
            <v>905</v>
          </cell>
          <cell r="L1413" t="str">
            <v>48 days</v>
          </cell>
          <cell r="M1413">
            <v>45657</v>
          </cell>
          <cell r="N1413">
            <v>0</v>
          </cell>
          <cell r="O1413" t="str">
            <v>MSC</v>
          </cell>
          <cell r="P1413" t="str">
            <v>14 CD combined</v>
          </cell>
          <cell r="Q1413"/>
        </row>
        <row r="1414">
          <cell r="A1414" t="str">
            <v>STS_MSC</v>
          </cell>
          <cell r="B1414" t="str">
            <v>TakoradiSurabaya40</v>
          </cell>
          <cell r="C1414" t="str">
            <v>GHA</v>
          </cell>
          <cell r="D1414" t="str">
            <v>Takoradi</v>
          </cell>
          <cell r="E1414" t="str">
            <v>Surabaya</v>
          </cell>
          <cell r="F1414">
            <v>40</v>
          </cell>
          <cell r="G1414">
            <v>1429</v>
          </cell>
          <cell r="H1414" t="str">
            <v>not included</v>
          </cell>
          <cell r="I1414" t="str">
            <v>USD</v>
          </cell>
          <cell r="J1414">
            <v>0</v>
          </cell>
          <cell r="K1414">
            <v>1429</v>
          </cell>
          <cell r="L1414" t="str">
            <v>48 days</v>
          </cell>
          <cell r="M1414">
            <v>45657</v>
          </cell>
          <cell r="N1414">
            <v>0</v>
          </cell>
          <cell r="O1414" t="str">
            <v>MSC</v>
          </cell>
          <cell r="P1414" t="str">
            <v>14 CD combined</v>
          </cell>
          <cell r="Q1414"/>
        </row>
        <row r="1415">
          <cell r="A1415" t="str">
            <v>STS_CMA CGM</v>
          </cell>
          <cell r="B1415" t="str">
            <v>AbidjanBarcelona20</v>
          </cell>
          <cell r="C1415" t="str">
            <v>IVC</v>
          </cell>
          <cell r="D1415" t="str">
            <v>Abidjan</v>
          </cell>
          <cell r="E1415" t="str">
            <v>Barcelona</v>
          </cell>
          <cell r="F1415">
            <v>20</v>
          </cell>
          <cell r="G1415">
            <v>1109</v>
          </cell>
          <cell r="H1415" t="str">
            <v>not included</v>
          </cell>
          <cell r="I1415" t="str">
            <v>EUR</v>
          </cell>
          <cell r="J1415">
            <v>0</v>
          </cell>
          <cell r="K1415">
            <v>1109</v>
          </cell>
          <cell r="L1415" t="str">
            <v>38 days</v>
          </cell>
          <cell r="M1415">
            <v>45657</v>
          </cell>
          <cell r="N1415">
            <v>0</v>
          </cell>
          <cell r="O1415" t="str">
            <v>CMA CGM</v>
          </cell>
          <cell r="P1415" t="str">
            <v>14 CD combined</v>
          </cell>
          <cell r="Q1415" t="str">
            <v>free storage period 5 CD, storage charges EUR 4/40' 6-7th, EUR 12/40' 8-14th, EUR 84/40' 15th plus</v>
          </cell>
        </row>
        <row r="1416">
          <cell r="A1416" t="str">
            <v>STS_CMA CGM</v>
          </cell>
          <cell r="B1416" t="str">
            <v>AbidjanHamburg20</v>
          </cell>
          <cell r="C1416" t="str">
            <v>IVC</v>
          </cell>
          <cell r="D1416" t="str">
            <v>Abidjan</v>
          </cell>
          <cell r="E1416" t="str">
            <v>Hamburg</v>
          </cell>
          <cell r="F1416">
            <v>20</v>
          </cell>
          <cell r="G1416">
            <v>884</v>
          </cell>
          <cell r="H1416" t="str">
            <v>not included</v>
          </cell>
          <cell r="I1416" t="str">
            <v>EUR</v>
          </cell>
          <cell r="J1416">
            <v>0</v>
          </cell>
          <cell r="K1416">
            <v>884</v>
          </cell>
          <cell r="L1416" t="str">
            <v>23 days</v>
          </cell>
          <cell r="M1416">
            <v>45657</v>
          </cell>
          <cell r="N1416">
            <v>0</v>
          </cell>
          <cell r="O1416" t="str">
            <v>CMA CGM</v>
          </cell>
          <cell r="P1416" t="str">
            <v>14 CD combined</v>
          </cell>
          <cell r="Q1416" t="str">
            <v>storage free time 3 days</v>
          </cell>
        </row>
        <row r="1417">
          <cell r="A1417" t="str">
            <v>STS_MSC</v>
          </cell>
          <cell r="B1417" t="str">
            <v>TakoradiTallinn20</v>
          </cell>
          <cell r="C1417" t="str">
            <v>GHA</v>
          </cell>
          <cell r="D1417" t="str">
            <v>Takoradi</v>
          </cell>
          <cell r="E1417" t="str">
            <v>Tallinn</v>
          </cell>
          <cell r="F1417">
            <v>20</v>
          </cell>
          <cell r="G1417">
            <v>1288</v>
          </cell>
          <cell r="H1417" t="str">
            <v>not included</v>
          </cell>
          <cell r="I1417" t="str">
            <v>EUR</v>
          </cell>
          <cell r="J1417">
            <v>0</v>
          </cell>
          <cell r="K1417">
            <v>1288</v>
          </cell>
          <cell r="L1417" t="str">
            <v>23</v>
          </cell>
          <cell r="M1417">
            <v>45657</v>
          </cell>
          <cell r="N1417">
            <v>0</v>
          </cell>
          <cell r="O1417" t="str">
            <v>MSC</v>
          </cell>
          <cell r="P1417"/>
          <cell r="Q1417"/>
        </row>
        <row r="1418">
          <cell r="A1418" t="str">
            <v>STS_MSC</v>
          </cell>
          <cell r="B1418" t="str">
            <v>TakoradiTallinn40</v>
          </cell>
          <cell r="C1418" t="str">
            <v>GHA</v>
          </cell>
          <cell r="D1418" t="str">
            <v>Takoradi</v>
          </cell>
          <cell r="E1418" t="str">
            <v>Tallinn</v>
          </cell>
          <cell r="F1418">
            <v>40</v>
          </cell>
          <cell r="G1418">
            <v>1951</v>
          </cell>
          <cell r="H1418" t="str">
            <v>not included</v>
          </cell>
          <cell r="I1418" t="str">
            <v>EUR</v>
          </cell>
          <cell r="J1418">
            <v>0</v>
          </cell>
          <cell r="K1418">
            <v>1951</v>
          </cell>
          <cell r="L1418" t="str">
            <v>23</v>
          </cell>
          <cell r="M1418">
            <v>45657</v>
          </cell>
          <cell r="N1418">
            <v>0</v>
          </cell>
          <cell r="O1418" t="str">
            <v>MSC</v>
          </cell>
          <cell r="P1418"/>
          <cell r="Q1418"/>
        </row>
        <row r="1419">
          <cell r="A1419" t="str">
            <v>STS_OOCL</v>
          </cell>
          <cell r="B1419" t="str">
            <v>TemaAmsterdam20</v>
          </cell>
          <cell r="C1419" t="str">
            <v>GHA</v>
          </cell>
          <cell r="D1419" t="str">
            <v>Tema</v>
          </cell>
          <cell r="E1419" t="str">
            <v>Amsterdam</v>
          </cell>
          <cell r="F1419">
            <v>20</v>
          </cell>
          <cell r="G1419">
            <v>1192</v>
          </cell>
          <cell r="H1419" t="str">
            <v>not included</v>
          </cell>
          <cell r="I1419" t="str">
            <v>EUR</v>
          </cell>
          <cell r="J1419">
            <v>0</v>
          </cell>
          <cell r="K1419">
            <v>1192</v>
          </cell>
          <cell r="L1419" t="str">
            <v>27 days</v>
          </cell>
          <cell r="M1419">
            <v>45657</v>
          </cell>
          <cell r="N1419">
            <v>0</v>
          </cell>
          <cell r="O1419" t="str">
            <v>OOCL</v>
          </cell>
          <cell r="P1419" t="str">
            <v>14 CD combined</v>
          </cell>
          <cell r="Q1419" t="str">
            <v>storage free time 5 CD</v>
          </cell>
        </row>
        <row r="1420">
          <cell r="A1420" t="str">
            <v>STS_OOCL</v>
          </cell>
          <cell r="B1420" t="str">
            <v>TemaAmsterdam40</v>
          </cell>
          <cell r="C1420" t="str">
            <v>GHA</v>
          </cell>
          <cell r="D1420" t="str">
            <v>Tema</v>
          </cell>
          <cell r="E1420" t="str">
            <v>Amsterdam</v>
          </cell>
          <cell r="F1420">
            <v>40</v>
          </cell>
          <cell r="G1420">
            <v>1240</v>
          </cell>
          <cell r="H1420" t="str">
            <v>not included</v>
          </cell>
          <cell r="I1420" t="str">
            <v>EUR</v>
          </cell>
          <cell r="J1420">
            <v>0</v>
          </cell>
          <cell r="K1420">
            <v>1240</v>
          </cell>
          <cell r="L1420" t="str">
            <v>27 days</v>
          </cell>
          <cell r="M1420">
            <v>45657</v>
          </cell>
          <cell r="N1420">
            <v>0</v>
          </cell>
          <cell r="O1420" t="str">
            <v>OOCL</v>
          </cell>
          <cell r="P1420" t="str">
            <v>14 CD combined</v>
          </cell>
          <cell r="Q1420" t="str">
            <v>storage free time 5 CD</v>
          </cell>
        </row>
        <row r="1421">
          <cell r="A1421" t="str">
            <v>STS_ONE</v>
          </cell>
          <cell r="B1421" t="str">
            <v>TemaAmsterdam20</v>
          </cell>
          <cell r="C1421" t="str">
            <v>GHA</v>
          </cell>
          <cell r="D1421" t="str">
            <v>Tema</v>
          </cell>
          <cell r="E1421" t="str">
            <v>Amsterdam</v>
          </cell>
          <cell r="F1421">
            <v>20</v>
          </cell>
          <cell r="G1421">
            <v>788</v>
          </cell>
          <cell r="H1421" t="str">
            <v>not included</v>
          </cell>
          <cell r="I1421" t="str">
            <v>EUR</v>
          </cell>
          <cell r="J1421">
            <v>0</v>
          </cell>
          <cell r="K1421">
            <v>788</v>
          </cell>
          <cell r="L1421" t="str">
            <v>23 days</v>
          </cell>
          <cell r="M1421">
            <v>45657</v>
          </cell>
          <cell r="N1421">
            <v>0</v>
          </cell>
          <cell r="O1421" t="str">
            <v>ONE</v>
          </cell>
          <cell r="P1421" t="str">
            <v>14 CD</v>
          </cell>
          <cell r="Q1421" t="str">
            <v>14 CD</v>
          </cell>
        </row>
        <row r="1422">
          <cell r="A1422" t="str">
            <v>STS_ONE</v>
          </cell>
          <cell r="B1422" t="str">
            <v>TemaAmsterdam40</v>
          </cell>
          <cell r="C1422" t="str">
            <v>GHA</v>
          </cell>
          <cell r="D1422" t="str">
            <v>Tema</v>
          </cell>
          <cell r="E1422" t="str">
            <v>Amsterdam</v>
          </cell>
          <cell r="F1422">
            <v>40</v>
          </cell>
          <cell r="G1422">
            <v>951</v>
          </cell>
          <cell r="H1422" t="str">
            <v>not included</v>
          </cell>
          <cell r="I1422" t="str">
            <v>EUR</v>
          </cell>
          <cell r="J1422">
            <v>0</v>
          </cell>
          <cell r="K1422">
            <v>951</v>
          </cell>
          <cell r="L1422" t="str">
            <v>23 days</v>
          </cell>
          <cell r="M1422">
            <v>45657</v>
          </cell>
          <cell r="N1422">
            <v>0</v>
          </cell>
          <cell r="O1422" t="str">
            <v>ONE</v>
          </cell>
          <cell r="P1422" t="str">
            <v>14 CD</v>
          </cell>
          <cell r="Q1422" t="str">
            <v>14 CD</v>
          </cell>
        </row>
        <row r="1423">
          <cell r="A1423" t="str">
            <v>STS_Hapag-Lloyd</v>
          </cell>
          <cell r="B1423" t="str">
            <v>TemaAmsterdam20</v>
          </cell>
          <cell r="C1423" t="str">
            <v>GHA</v>
          </cell>
          <cell r="D1423" t="str">
            <v>Tema</v>
          </cell>
          <cell r="E1423" t="str">
            <v>Amsterdam</v>
          </cell>
          <cell r="F1423">
            <v>20</v>
          </cell>
          <cell r="G1423">
            <v>912</v>
          </cell>
          <cell r="H1423">
            <v>105</v>
          </cell>
          <cell r="I1423" t="str">
            <v>EUR</v>
          </cell>
          <cell r="J1423">
            <v>0</v>
          </cell>
          <cell r="K1423">
            <v>1017</v>
          </cell>
          <cell r="L1423" t="str">
            <v>21 days</v>
          </cell>
          <cell r="M1423">
            <v>45657</v>
          </cell>
          <cell r="N1423">
            <v>1</v>
          </cell>
          <cell r="O1423" t="str">
            <v>Hapag-Lloyd</v>
          </cell>
          <cell r="P1423" t="str">
            <v xml:space="preserve">14 CD </v>
          </cell>
          <cell r="Q1423" t="str">
            <v xml:space="preserve">4 CD </v>
          </cell>
        </row>
        <row r="1424">
          <cell r="A1424" t="str">
            <v>STS_Hapag-Lloyd</v>
          </cell>
          <cell r="B1424" t="str">
            <v>TemaAmsterdam40</v>
          </cell>
          <cell r="C1424" t="str">
            <v>GHA</v>
          </cell>
          <cell r="D1424" t="str">
            <v>Tema</v>
          </cell>
          <cell r="E1424" t="str">
            <v>Amsterdam</v>
          </cell>
          <cell r="F1424">
            <v>40</v>
          </cell>
          <cell r="G1424">
            <v>1059</v>
          </cell>
          <cell r="H1424">
            <v>160</v>
          </cell>
          <cell r="I1424" t="str">
            <v>EUR</v>
          </cell>
          <cell r="J1424">
            <v>0</v>
          </cell>
          <cell r="K1424">
            <v>1219</v>
          </cell>
          <cell r="L1424" t="str">
            <v>21 days</v>
          </cell>
          <cell r="M1424">
            <v>45657</v>
          </cell>
          <cell r="N1424">
            <v>1</v>
          </cell>
          <cell r="O1424" t="str">
            <v>Hapag-Lloyd</v>
          </cell>
          <cell r="P1424" t="str">
            <v xml:space="preserve">14 CD </v>
          </cell>
          <cell r="Q1424" t="str">
            <v xml:space="preserve">4 CD </v>
          </cell>
        </row>
        <row r="1425">
          <cell r="A1425" t="str">
            <v>STS_OOCL</v>
          </cell>
          <cell r="B1425" t="str">
            <v>TemaAntwerp20</v>
          </cell>
          <cell r="C1425" t="str">
            <v>GHA</v>
          </cell>
          <cell r="D1425" t="str">
            <v>Tema</v>
          </cell>
          <cell r="E1425" t="str">
            <v>Antwerp</v>
          </cell>
          <cell r="F1425">
            <v>20</v>
          </cell>
          <cell r="G1425">
            <v>666</v>
          </cell>
          <cell r="H1425" t="str">
            <v>not included</v>
          </cell>
          <cell r="I1425" t="str">
            <v>EUR</v>
          </cell>
          <cell r="J1425">
            <v>0</v>
          </cell>
          <cell r="K1425">
            <v>666</v>
          </cell>
          <cell r="L1425" t="str">
            <v>29 days</v>
          </cell>
          <cell r="M1425">
            <v>45657</v>
          </cell>
          <cell r="N1425">
            <v>0</v>
          </cell>
          <cell r="O1425" t="str">
            <v>OOCL</v>
          </cell>
          <cell r="P1425" t="str">
            <v>14 CD combined</v>
          </cell>
          <cell r="Q1425" t="str">
            <v>storage free time 5 CD</v>
          </cell>
        </row>
        <row r="1426">
          <cell r="A1426" t="str">
            <v>STS_OOCL</v>
          </cell>
          <cell r="B1426" t="str">
            <v>TemaAntwerp40</v>
          </cell>
          <cell r="C1426" t="str">
            <v>GHA</v>
          </cell>
          <cell r="D1426" t="str">
            <v>Tema</v>
          </cell>
          <cell r="E1426" t="str">
            <v>Antwerp</v>
          </cell>
          <cell r="F1426">
            <v>40</v>
          </cell>
          <cell r="G1426">
            <v>1065</v>
          </cell>
          <cell r="H1426" t="str">
            <v>not included</v>
          </cell>
          <cell r="I1426" t="str">
            <v>EUR</v>
          </cell>
          <cell r="J1426">
            <v>0</v>
          </cell>
          <cell r="K1426">
            <v>1065</v>
          </cell>
          <cell r="L1426" t="str">
            <v>29 days</v>
          </cell>
          <cell r="M1426">
            <v>45657</v>
          </cell>
          <cell r="N1426">
            <v>0</v>
          </cell>
          <cell r="O1426" t="str">
            <v>OOCL</v>
          </cell>
          <cell r="P1426" t="str">
            <v>14 CD combined</v>
          </cell>
          <cell r="Q1426" t="str">
            <v>storage free time 5 CD</v>
          </cell>
        </row>
        <row r="1427">
          <cell r="A1427" t="str">
            <v>STS_ONE</v>
          </cell>
          <cell r="B1427" t="str">
            <v>TemaAntwerp20</v>
          </cell>
          <cell r="C1427" t="str">
            <v>GHA</v>
          </cell>
          <cell r="D1427" t="str">
            <v>Tema</v>
          </cell>
          <cell r="E1427" t="str">
            <v>Antwerp</v>
          </cell>
          <cell r="F1427">
            <v>20</v>
          </cell>
          <cell r="G1427">
            <v>463</v>
          </cell>
          <cell r="H1427" t="str">
            <v>not included</v>
          </cell>
          <cell r="I1427" t="str">
            <v>EUR</v>
          </cell>
          <cell r="J1427">
            <v>0</v>
          </cell>
          <cell r="K1427">
            <v>463</v>
          </cell>
          <cell r="L1427" t="str">
            <v>24 days</v>
          </cell>
          <cell r="M1427">
            <v>45657</v>
          </cell>
          <cell r="N1427">
            <v>0</v>
          </cell>
          <cell r="O1427" t="str">
            <v>ONE</v>
          </cell>
          <cell r="P1427" t="str">
            <v>7 CD</v>
          </cell>
          <cell r="Q1427" t="str">
            <v>7 CD</v>
          </cell>
        </row>
        <row r="1428">
          <cell r="A1428" t="str">
            <v>STS_ONE</v>
          </cell>
          <cell r="B1428" t="str">
            <v>TemaAntwerp40</v>
          </cell>
          <cell r="C1428" t="str">
            <v>GHA</v>
          </cell>
          <cell r="D1428" t="str">
            <v>Tema</v>
          </cell>
          <cell r="E1428" t="str">
            <v>Antwerp</v>
          </cell>
          <cell r="F1428">
            <v>40</v>
          </cell>
          <cell r="G1428">
            <v>791</v>
          </cell>
          <cell r="H1428" t="str">
            <v>not included</v>
          </cell>
          <cell r="I1428" t="str">
            <v>EUR</v>
          </cell>
          <cell r="J1428">
            <v>0</v>
          </cell>
          <cell r="K1428">
            <v>791</v>
          </cell>
          <cell r="L1428" t="str">
            <v>24 days</v>
          </cell>
          <cell r="M1428">
            <v>45657</v>
          </cell>
          <cell r="N1428">
            <v>0</v>
          </cell>
          <cell r="O1428" t="str">
            <v>ONE</v>
          </cell>
          <cell r="P1428" t="str">
            <v>7 CD</v>
          </cell>
          <cell r="Q1428" t="str">
            <v>7 CD</v>
          </cell>
        </row>
        <row r="1429">
          <cell r="A1429" t="str">
            <v>STS_Hapag-Lloyd</v>
          </cell>
          <cell r="B1429" t="str">
            <v>TemaAntwerp20</v>
          </cell>
          <cell r="C1429" t="str">
            <v>GHA</v>
          </cell>
          <cell r="D1429" t="str">
            <v>Tema</v>
          </cell>
          <cell r="E1429" t="str">
            <v>Antwerp</v>
          </cell>
          <cell r="F1429">
            <v>20</v>
          </cell>
          <cell r="G1429">
            <v>547</v>
          </cell>
          <cell r="H1429">
            <v>105</v>
          </cell>
          <cell r="I1429" t="str">
            <v>EUR</v>
          </cell>
          <cell r="J1429">
            <v>0</v>
          </cell>
          <cell r="K1429">
            <v>652</v>
          </cell>
          <cell r="L1429" t="str">
            <v>31 days</v>
          </cell>
          <cell r="M1429">
            <v>45657</v>
          </cell>
          <cell r="N1429">
            <v>1</v>
          </cell>
          <cell r="O1429" t="str">
            <v>Hapag-Lloyd</v>
          </cell>
          <cell r="P1429" t="str">
            <v>4 CD</v>
          </cell>
          <cell r="Q1429" t="str">
            <v>10 CD</v>
          </cell>
        </row>
        <row r="1430">
          <cell r="A1430" t="str">
            <v>STS_Hapag-Lloyd</v>
          </cell>
          <cell r="B1430" t="str">
            <v>TemaAntwerp40</v>
          </cell>
          <cell r="C1430" t="str">
            <v>GHA</v>
          </cell>
          <cell r="D1430" t="str">
            <v>Tema</v>
          </cell>
          <cell r="E1430" t="str">
            <v>Antwerp</v>
          </cell>
          <cell r="F1430">
            <v>40</v>
          </cell>
          <cell r="G1430">
            <v>829</v>
          </cell>
          <cell r="H1430">
            <v>160</v>
          </cell>
          <cell r="I1430" t="str">
            <v>EUR</v>
          </cell>
          <cell r="J1430">
            <v>0</v>
          </cell>
          <cell r="K1430">
            <v>989</v>
          </cell>
          <cell r="L1430" t="str">
            <v>31 days</v>
          </cell>
          <cell r="M1430">
            <v>45657</v>
          </cell>
          <cell r="N1430">
            <v>1</v>
          </cell>
          <cell r="O1430" t="str">
            <v>Hapag-Lloyd</v>
          </cell>
          <cell r="P1430" t="str">
            <v>4 CD</v>
          </cell>
          <cell r="Q1430" t="str">
            <v>10 CD</v>
          </cell>
        </row>
        <row r="1431">
          <cell r="A1431" t="str">
            <v>STS_OOCL</v>
          </cell>
          <cell r="B1431" t="str">
            <v>TemaBarcelona20</v>
          </cell>
          <cell r="C1431" t="str">
            <v>GHA</v>
          </cell>
          <cell r="D1431" t="str">
            <v>Tema</v>
          </cell>
          <cell r="E1431" t="str">
            <v>Barcelona</v>
          </cell>
          <cell r="F1431">
            <v>20</v>
          </cell>
          <cell r="G1431">
            <v>788</v>
          </cell>
          <cell r="H1431" t="str">
            <v>not included</v>
          </cell>
          <cell r="I1431" t="str">
            <v>EUR</v>
          </cell>
          <cell r="J1431">
            <v>0</v>
          </cell>
          <cell r="K1431">
            <v>788</v>
          </cell>
          <cell r="L1431" t="str">
            <v>24 days</v>
          </cell>
          <cell r="M1431">
            <v>45657</v>
          </cell>
          <cell r="N1431">
            <v>0</v>
          </cell>
          <cell r="O1431" t="str">
            <v>OOCL</v>
          </cell>
          <cell r="P1431" t="str">
            <v>14 CD combined</v>
          </cell>
          <cell r="Q1431" t="str">
            <v>storage free time 5 CD</v>
          </cell>
        </row>
        <row r="1432">
          <cell r="A1432" t="str">
            <v>STS_OOCL</v>
          </cell>
          <cell r="B1432" t="str">
            <v>TemaBarcelona40</v>
          </cell>
          <cell r="C1432" t="str">
            <v>GHA</v>
          </cell>
          <cell r="D1432" t="str">
            <v>Tema</v>
          </cell>
          <cell r="E1432" t="str">
            <v>Barcelona</v>
          </cell>
          <cell r="F1432">
            <v>40</v>
          </cell>
          <cell r="G1432">
            <v>1101</v>
          </cell>
          <cell r="H1432" t="str">
            <v>not included</v>
          </cell>
          <cell r="I1432" t="str">
            <v>EUR</v>
          </cell>
          <cell r="J1432">
            <v>0</v>
          </cell>
          <cell r="K1432">
            <v>1101</v>
          </cell>
          <cell r="L1432" t="str">
            <v>24 days</v>
          </cell>
          <cell r="M1432">
            <v>45657</v>
          </cell>
          <cell r="N1432">
            <v>0</v>
          </cell>
          <cell r="O1432" t="str">
            <v>OOCL</v>
          </cell>
          <cell r="P1432" t="str">
            <v>14 CD combined</v>
          </cell>
          <cell r="Q1432" t="str">
            <v>storage free time 5 CD</v>
          </cell>
        </row>
        <row r="1433">
          <cell r="A1433" t="str">
            <v>STS_ONE</v>
          </cell>
          <cell r="B1433" t="str">
            <v>TemaBarcelona20</v>
          </cell>
          <cell r="C1433" t="str">
            <v>GHA</v>
          </cell>
          <cell r="D1433" t="str">
            <v>Tema</v>
          </cell>
          <cell r="E1433" t="str">
            <v>Barcelona</v>
          </cell>
          <cell r="F1433">
            <v>20</v>
          </cell>
          <cell r="G1433">
            <v>763</v>
          </cell>
          <cell r="H1433" t="str">
            <v>not included</v>
          </cell>
          <cell r="I1433" t="str">
            <v>EUR</v>
          </cell>
          <cell r="J1433">
            <v>0</v>
          </cell>
          <cell r="K1433">
            <v>763</v>
          </cell>
          <cell r="L1433" t="str">
            <v>15 days</v>
          </cell>
          <cell r="M1433">
            <v>45657</v>
          </cell>
          <cell r="N1433">
            <v>0</v>
          </cell>
          <cell r="O1433" t="str">
            <v>ONE</v>
          </cell>
          <cell r="P1433" t="str">
            <v>5 CD</v>
          </cell>
          <cell r="Q1433" t="str">
            <v>14 CD</v>
          </cell>
        </row>
        <row r="1434">
          <cell r="A1434" t="str">
            <v>STS_ONE</v>
          </cell>
          <cell r="B1434" t="str">
            <v>TemaBarcelona40</v>
          </cell>
          <cell r="C1434" t="str">
            <v>GHA</v>
          </cell>
          <cell r="D1434" t="str">
            <v>Tema</v>
          </cell>
          <cell r="E1434" t="str">
            <v>Barcelona</v>
          </cell>
          <cell r="F1434">
            <v>40</v>
          </cell>
          <cell r="G1434">
            <v>1111</v>
          </cell>
          <cell r="H1434" t="str">
            <v>not included</v>
          </cell>
          <cell r="I1434" t="str">
            <v>EUR</v>
          </cell>
          <cell r="J1434">
            <v>0</v>
          </cell>
          <cell r="K1434">
            <v>1111</v>
          </cell>
          <cell r="L1434" t="str">
            <v>15 days</v>
          </cell>
          <cell r="M1434">
            <v>45657</v>
          </cell>
          <cell r="N1434">
            <v>0</v>
          </cell>
          <cell r="O1434" t="str">
            <v>ONE</v>
          </cell>
          <cell r="P1434" t="str">
            <v>5 CD</v>
          </cell>
          <cell r="Q1434" t="str">
            <v>14 CD</v>
          </cell>
        </row>
        <row r="1435">
          <cell r="A1435" t="str">
            <v>STS_OOCL</v>
          </cell>
          <cell r="B1435" t="str">
            <v>TemaBatam20</v>
          </cell>
          <cell r="C1435" t="str">
            <v>GHA</v>
          </cell>
          <cell r="D1435" t="str">
            <v>Tema</v>
          </cell>
          <cell r="E1435" t="str">
            <v>Batam</v>
          </cell>
          <cell r="F1435">
            <v>20</v>
          </cell>
          <cell r="G1435">
            <v>1295</v>
          </cell>
          <cell r="H1435" t="str">
            <v>not included</v>
          </cell>
          <cell r="I1435" t="str">
            <v>USD</v>
          </cell>
          <cell r="J1435">
            <v>0</v>
          </cell>
          <cell r="K1435">
            <v>1295</v>
          </cell>
          <cell r="L1435" t="str">
            <v>37 days</v>
          </cell>
          <cell r="M1435">
            <v>45657</v>
          </cell>
          <cell r="N1435">
            <v>0</v>
          </cell>
          <cell r="O1435" t="str">
            <v>OOCL</v>
          </cell>
          <cell r="P1435" t="str">
            <v>5 CD</v>
          </cell>
          <cell r="Q1435" t="str">
            <v>21 CD</v>
          </cell>
        </row>
        <row r="1436">
          <cell r="A1436" t="str">
            <v>STS_OOCL</v>
          </cell>
          <cell r="B1436" t="str">
            <v>TemaBatam40</v>
          </cell>
          <cell r="C1436" t="str">
            <v>GHA</v>
          </cell>
          <cell r="D1436" t="str">
            <v>Tema</v>
          </cell>
          <cell r="E1436" t="str">
            <v>Batam</v>
          </cell>
          <cell r="F1436">
            <v>40</v>
          </cell>
          <cell r="G1436">
            <v>1445</v>
          </cell>
          <cell r="H1436" t="str">
            <v>not included</v>
          </cell>
          <cell r="I1436" t="str">
            <v>USD</v>
          </cell>
          <cell r="J1436">
            <v>0</v>
          </cell>
          <cell r="K1436">
            <v>1445</v>
          </cell>
          <cell r="L1436" t="str">
            <v>37 days</v>
          </cell>
          <cell r="M1436">
            <v>45657</v>
          </cell>
          <cell r="N1436">
            <v>0</v>
          </cell>
          <cell r="O1436" t="str">
            <v>OOCL</v>
          </cell>
          <cell r="P1436" t="str">
            <v>5 CD</v>
          </cell>
          <cell r="Q1436" t="str">
            <v>21 CD</v>
          </cell>
        </row>
        <row r="1437">
          <cell r="A1437" t="str">
            <v>STS_Hapag-Lloyd</v>
          </cell>
          <cell r="B1437" t="str">
            <v>TemaBatam20</v>
          </cell>
          <cell r="C1437" t="str">
            <v>GHA</v>
          </cell>
          <cell r="D1437" t="str">
            <v>Tema</v>
          </cell>
          <cell r="E1437" t="str">
            <v>Batam</v>
          </cell>
          <cell r="F1437">
            <v>20</v>
          </cell>
          <cell r="G1437">
            <v>1088</v>
          </cell>
          <cell r="H1437">
            <v>130</v>
          </cell>
          <cell r="I1437" t="str">
            <v>USD</v>
          </cell>
          <cell r="J1437">
            <v>0</v>
          </cell>
          <cell r="K1437">
            <v>1218</v>
          </cell>
          <cell r="L1437" t="str">
            <v>48 days</v>
          </cell>
          <cell r="M1437">
            <v>45657</v>
          </cell>
          <cell r="N1437">
            <v>1</v>
          </cell>
          <cell r="O1437" t="str">
            <v>Hapag-Lloyd</v>
          </cell>
          <cell r="P1437" t="str">
            <v>14 CD combined</v>
          </cell>
          <cell r="Q1437" t="str">
            <v>subject to port storage</v>
          </cell>
        </row>
        <row r="1438">
          <cell r="A1438" t="str">
            <v>STS_Hapag-Lloyd</v>
          </cell>
          <cell r="B1438" t="str">
            <v>TemaBatam40</v>
          </cell>
          <cell r="C1438" t="str">
            <v>GHA</v>
          </cell>
          <cell r="D1438" t="str">
            <v>Tema</v>
          </cell>
          <cell r="E1438" t="str">
            <v>Batam</v>
          </cell>
          <cell r="F1438">
            <v>40</v>
          </cell>
          <cell r="G1438">
            <v>1584</v>
          </cell>
          <cell r="H1438">
            <v>205</v>
          </cell>
          <cell r="I1438" t="str">
            <v>USD</v>
          </cell>
          <cell r="J1438">
            <v>0</v>
          </cell>
          <cell r="K1438">
            <v>1789</v>
          </cell>
          <cell r="L1438" t="str">
            <v>48 days</v>
          </cell>
          <cell r="M1438">
            <v>45657</v>
          </cell>
          <cell r="N1438">
            <v>1</v>
          </cell>
          <cell r="O1438" t="str">
            <v>Hapag-Lloyd</v>
          </cell>
          <cell r="P1438" t="str">
            <v>14 CD combined</v>
          </cell>
          <cell r="Q1438" t="str">
            <v>subject to port storage</v>
          </cell>
        </row>
        <row r="1439">
          <cell r="A1439" t="str">
            <v>STS_ONE</v>
          </cell>
          <cell r="B1439" t="str">
            <v>TemaBatam40</v>
          </cell>
          <cell r="C1439" t="str">
            <v>GHA</v>
          </cell>
          <cell r="D1439" t="str">
            <v>Tema</v>
          </cell>
          <cell r="E1439" t="str">
            <v>Batam</v>
          </cell>
          <cell r="F1439">
            <v>40</v>
          </cell>
          <cell r="G1439">
            <v>1390</v>
          </cell>
          <cell r="H1439" t="str">
            <v>not included</v>
          </cell>
          <cell r="I1439" t="str">
            <v>USD</v>
          </cell>
          <cell r="J1439">
            <v>0</v>
          </cell>
          <cell r="K1439">
            <v>1390</v>
          </cell>
          <cell r="L1439" t="str">
            <v>28 days</v>
          </cell>
          <cell r="M1439">
            <v>45657</v>
          </cell>
          <cell r="N1439">
            <v>0</v>
          </cell>
          <cell r="O1439" t="str">
            <v>ONE</v>
          </cell>
          <cell r="P1439" t="str">
            <v>21 CD combined</v>
          </cell>
          <cell r="Q1439" t="str">
            <v xml:space="preserve">Storage by terminal </v>
          </cell>
        </row>
        <row r="1440">
          <cell r="A1440" t="str">
            <v>STS_ONE</v>
          </cell>
          <cell r="B1440" t="str">
            <v>TemaBatam20</v>
          </cell>
          <cell r="C1440" t="str">
            <v>GHA</v>
          </cell>
          <cell r="D1440" t="str">
            <v>Tema</v>
          </cell>
          <cell r="E1440" t="str">
            <v>Batam</v>
          </cell>
          <cell r="F1440">
            <v>20</v>
          </cell>
          <cell r="G1440">
            <v>795</v>
          </cell>
          <cell r="H1440" t="str">
            <v>not included</v>
          </cell>
          <cell r="I1440" t="str">
            <v>USD</v>
          </cell>
          <cell r="J1440">
            <v>0</v>
          </cell>
          <cell r="K1440">
            <v>795</v>
          </cell>
          <cell r="L1440" t="str">
            <v>28 days</v>
          </cell>
          <cell r="M1440">
            <v>45657</v>
          </cell>
          <cell r="N1440">
            <v>0</v>
          </cell>
          <cell r="O1440" t="str">
            <v>ONE</v>
          </cell>
          <cell r="P1440" t="str">
            <v>21 CD combined</v>
          </cell>
          <cell r="Q1440" t="str">
            <v xml:space="preserve">Storage by terminal </v>
          </cell>
        </row>
        <row r="1441">
          <cell r="A1441" t="str">
            <v>STS_ONE</v>
          </cell>
          <cell r="B1441" t="str">
            <v>TemaHamburg20</v>
          </cell>
          <cell r="C1441" t="str">
            <v>GHA</v>
          </cell>
          <cell r="D1441" t="str">
            <v>Tema</v>
          </cell>
          <cell r="E1441" t="str">
            <v>Hamburg</v>
          </cell>
          <cell r="F1441">
            <v>20</v>
          </cell>
          <cell r="G1441">
            <v>638</v>
          </cell>
          <cell r="H1441" t="str">
            <v>not included</v>
          </cell>
          <cell r="I1441" t="str">
            <v xml:space="preserve">EUR </v>
          </cell>
          <cell r="J1441">
            <v>0</v>
          </cell>
          <cell r="K1441">
            <v>638</v>
          </cell>
          <cell r="L1441" t="str">
            <v>21 days</v>
          </cell>
          <cell r="M1441">
            <v>45657</v>
          </cell>
          <cell r="N1441">
            <v>0</v>
          </cell>
          <cell r="O1441" t="str">
            <v>ONE</v>
          </cell>
          <cell r="P1441" t="str">
            <v>5 CD</v>
          </cell>
          <cell r="Q1441" t="str">
            <v>14 CD</v>
          </cell>
        </row>
        <row r="1442">
          <cell r="A1442" t="str">
            <v>STS_ONE</v>
          </cell>
          <cell r="B1442" t="str">
            <v>TemaHamburg40</v>
          </cell>
          <cell r="C1442" t="str">
            <v>GHA</v>
          </cell>
          <cell r="D1442" t="str">
            <v>Tema</v>
          </cell>
          <cell r="E1442" t="str">
            <v>Hamburg</v>
          </cell>
          <cell r="F1442">
            <v>40</v>
          </cell>
          <cell r="G1442">
            <v>911</v>
          </cell>
          <cell r="H1442" t="str">
            <v>not included</v>
          </cell>
          <cell r="I1442" t="str">
            <v>EUR</v>
          </cell>
          <cell r="J1442">
            <v>0</v>
          </cell>
          <cell r="K1442">
            <v>911</v>
          </cell>
          <cell r="L1442" t="str">
            <v>21 days</v>
          </cell>
          <cell r="M1442">
            <v>45657</v>
          </cell>
          <cell r="N1442">
            <v>0</v>
          </cell>
          <cell r="O1442" t="str">
            <v>ONE</v>
          </cell>
          <cell r="P1442" t="str">
            <v>5 CD</v>
          </cell>
          <cell r="Q1442" t="str">
            <v>14 CD</v>
          </cell>
        </row>
        <row r="1443">
          <cell r="A1443" t="str">
            <v>STS_Hapag-Lloyd</v>
          </cell>
          <cell r="B1443" t="str">
            <v>TemaHamburg20</v>
          </cell>
          <cell r="C1443" t="str">
            <v>GHA</v>
          </cell>
          <cell r="D1443" t="str">
            <v>Tema</v>
          </cell>
          <cell r="E1443" t="str">
            <v>Hamburg</v>
          </cell>
          <cell r="F1443">
            <v>20</v>
          </cell>
          <cell r="G1443">
            <v>797</v>
          </cell>
          <cell r="H1443">
            <v>105</v>
          </cell>
          <cell r="I1443" t="str">
            <v>EUR</v>
          </cell>
          <cell r="J1443">
            <v>0</v>
          </cell>
          <cell r="K1443">
            <v>902</v>
          </cell>
          <cell r="L1443" t="str">
            <v>26 days</v>
          </cell>
          <cell r="M1443">
            <v>45657</v>
          </cell>
          <cell r="N1443">
            <v>1</v>
          </cell>
          <cell r="O1443" t="str">
            <v>Hapag-Lloyd</v>
          </cell>
          <cell r="P1443" t="str">
            <v>4 CD</v>
          </cell>
          <cell r="Q1443" t="str">
            <v>10 CD</v>
          </cell>
        </row>
        <row r="1444">
          <cell r="A1444" t="str">
            <v>STS_Hapag-Lloyd</v>
          </cell>
          <cell r="B1444" t="str">
            <v>TemaHamburg40</v>
          </cell>
          <cell r="C1444" t="str">
            <v>GHA</v>
          </cell>
          <cell r="D1444" t="str">
            <v>Tema</v>
          </cell>
          <cell r="E1444" t="str">
            <v>Hamburg</v>
          </cell>
          <cell r="F1444">
            <v>40</v>
          </cell>
          <cell r="G1444">
            <v>929</v>
          </cell>
          <cell r="H1444">
            <v>160</v>
          </cell>
          <cell r="I1444" t="str">
            <v>EUR</v>
          </cell>
          <cell r="J1444">
            <v>0</v>
          </cell>
          <cell r="K1444">
            <v>1089</v>
          </cell>
          <cell r="L1444" t="str">
            <v>26 days</v>
          </cell>
          <cell r="M1444">
            <v>45657</v>
          </cell>
          <cell r="N1444">
            <v>1</v>
          </cell>
          <cell r="O1444" t="str">
            <v>Hapag-Lloyd</v>
          </cell>
          <cell r="P1444" t="str">
            <v>4 CD</v>
          </cell>
          <cell r="Q1444" t="str">
            <v>10 CD</v>
          </cell>
        </row>
        <row r="1445">
          <cell r="A1445" t="str">
            <v>STS_OOCL</v>
          </cell>
          <cell r="B1445" t="str">
            <v>TemaJakarta40</v>
          </cell>
          <cell r="C1445" t="str">
            <v>GHA</v>
          </cell>
          <cell r="D1445" t="str">
            <v>Tema</v>
          </cell>
          <cell r="E1445" t="str">
            <v>Jakarta</v>
          </cell>
          <cell r="F1445">
            <v>40</v>
          </cell>
          <cell r="G1445">
            <v>965</v>
          </cell>
          <cell r="H1445" t="str">
            <v>not included</v>
          </cell>
          <cell r="I1445" t="str">
            <v>USD</v>
          </cell>
          <cell r="J1445">
            <v>0</v>
          </cell>
          <cell r="K1445">
            <v>965</v>
          </cell>
          <cell r="L1445" t="str">
            <v>35 days</v>
          </cell>
          <cell r="M1445">
            <v>45657</v>
          </cell>
          <cell r="N1445">
            <v>0</v>
          </cell>
          <cell r="O1445" t="str">
            <v>OOCL</v>
          </cell>
          <cell r="P1445" t="str">
            <v>5 CD</v>
          </cell>
          <cell r="Q1445" t="str">
            <v>21 CD</v>
          </cell>
        </row>
        <row r="1446">
          <cell r="A1446" t="str">
            <v>STS_OOCL</v>
          </cell>
          <cell r="B1446" t="str">
            <v>TemaJakarta20</v>
          </cell>
          <cell r="C1446" t="str">
            <v>GHA</v>
          </cell>
          <cell r="D1446" t="str">
            <v>Tema</v>
          </cell>
          <cell r="E1446" t="str">
            <v>Jakarta</v>
          </cell>
          <cell r="F1446">
            <v>20</v>
          </cell>
          <cell r="G1446">
            <v>815</v>
          </cell>
          <cell r="H1446" t="str">
            <v>not included</v>
          </cell>
          <cell r="I1446" t="str">
            <v>USD</v>
          </cell>
          <cell r="J1446">
            <v>0</v>
          </cell>
          <cell r="K1446">
            <v>815</v>
          </cell>
          <cell r="L1446" t="str">
            <v>35 days</v>
          </cell>
          <cell r="M1446">
            <v>45657</v>
          </cell>
          <cell r="N1446">
            <v>0</v>
          </cell>
          <cell r="O1446" t="str">
            <v>OOCL</v>
          </cell>
          <cell r="P1446" t="str">
            <v>5 CD</v>
          </cell>
          <cell r="Q1446" t="str">
            <v>21 CD</v>
          </cell>
        </row>
        <row r="1447">
          <cell r="A1447" t="str">
            <v>STS_ONE</v>
          </cell>
          <cell r="B1447" t="str">
            <v>TemaJakarta40</v>
          </cell>
          <cell r="C1447" t="str">
            <v>GHA</v>
          </cell>
          <cell r="D1447" t="str">
            <v>Tema</v>
          </cell>
          <cell r="E1447" t="str">
            <v>Jakarta</v>
          </cell>
          <cell r="F1447">
            <v>40</v>
          </cell>
          <cell r="G1447">
            <v>838</v>
          </cell>
          <cell r="H1447" t="str">
            <v>not included</v>
          </cell>
          <cell r="I1447" t="str">
            <v>USD</v>
          </cell>
          <cell r="J1447">
            <v>0</v>
          </cell>
          <cell r="K1447">
            <v>838</v>
          </cell>
          <cell r="L1447" t="str">
            <v>32 days</v>
          </cell>
          <cell r="M1447">
            <v>45657</v>
          </cell>
          <cell r="N1447">
            <v>0</v>
          </cell>
          <cell r="O1447" t="str">
            <v>ONE</v>
          </cell>
          <cell r="P1447" t="str">
            <v>21 CD combined</v>
          </cell>
          <cell r="Q1447" t="str">
            <v xml:space="preserve">Storage by terminal </v>
          </cell>
        </row>
        <row r="1448">
          <cell r="A1448" t="str">
            <v>STS_ONE</v>
          </cell>
          <cell r="B1448" t="str">
            <v>TemaJakarta20</v>
          </cell>
          <cell r="C1448" t="str">
            <v>GHA</v>
          </cell>
          <cell r="D1448" t="str">
            <v>Tema</v>
          </cell>
          <cell r="E1448" t="str">
            <v>Jakarta</v>
          </cell>
          <cell r="F1448">
            <v>20</v>
          </cell>
          <cell r="G1448">
            <v>695</v>
          </cell>
          <cell r="H1448" t="str">
            <v>not included</v>
          </cell>
          <cell r="I1448" t="str">
            <v>USD</v>
          </cell>
          <cell r="J1448">
            <v>0</v>
          </cell>
          <cell r="K1448">
            <v>695</v>
          </cell>
          <cell r="L1448" t="str">
            <v>32 days</v>
          </cell>
          <cell r="M1448">
            <v>45657</v>
          </cell>
          <cell r="N1448">
            <v>0</v>
          </cell>
          <cell r="O1448" t="str">
            <v>ONE</v>
          </cell>
          <cell r="P1448" t="str">
            <v>21 CD combined</v>
          </cell>
          <cell r="Q1448" t="str">
            <v xml:space="preserve">Storage by terminal </v>
          </cell>
        </row>
        <row r="1449">
          <cell r="A1449" t="str">
            <v>STS_MSC</v>
          </cell>
          <cell r="B1449" t="str">
            <v>TemaJakarta20</v>
          </cell>
          <cell r="C1449" t="str">
            <v>GHA</v>
          </cell>
          <cell r="D1449" t="str">
            <v>Tema</v>
          </cell>
          <cell r="E1449" t="str">
            <v>Jakarta</v>
          </cell>
          <cell r="F1449">
            <v>20</v>
          </cell>
          <cell r="G1449">
            <v>1049</v>
          </cell>
          <cell r="H1449" t="str">
            <v>not included</v>
          </cell>
          <cell r="I1449" t="str">
            <v>USD</v>
          </cell>
          <cell r="J1449">
            <v>0</v>
          </cell>
          <cell r="K1449">
            <v>1049</v>
          </cell>
          <cell r="L1449"/>
          <cell r="M1449">
            <v>45657</v>
          </cell>
          <cell r="N1449">
            <v>0</v>
          </cell>
          <cell r="O1449" t="str">
            <v>MSC</v>
          </cell>
          <cell r="P1449" t="str">
            <v>14 CD combined</v>
          </cell>
          <cell r="Q1449" t="str">
            <v>7 CD free storage</v>
          </cell>
        </row>
        <row r="1450">
          <cell r="A1450" t="str">
            <v>STS_MSC</v>
          </cell>
          <cell r="B1450" t="str">
            <v>TemaJakarta40</v>
          </cell>
          <cell r="C1450" t="str">
            <v>GHA</v>
          </cell>
          <cell r="D1450" t="str">
            <v>Tema</v>
          </cell>
          <cell r="E1450" t="str">
            <v>Jakarta</v>
          </cell>
          <cell r="F1450">
            <v>40</v>
          </cell>
          <cell r="G1450">
            <v>1355</v>
          </cell>
          <cell r="H1450" t="str">
            <v>not included</v>
          </cell>
          <cell r="I1450" t="str">
            <v>USD</v>
          </cell>
          <cell r="J1450">
            <v>0</v>
          </cell>
          <cell r="K1450">
            <v>1355</v>
          </cell>
          <cell r="L1450" t="str">
            <v>48 days</v>
          </cell>
          <cell r="M1450">
            <v>45657</v>
          </cell>
          <cell r="N1450">
            <v>0</v>
          </cell>
          <cell r="O1450" t="str">
            <v>MSC</v>
          </cell>
          <cell r="P1450" t="str">
            <v>14 CD combined</v>
          </cell>
          <cell r="Q1450"/>
        </row>
        <row r="1451">
          <cell r="A1451" t="str">
            <v>STS_OOCL</v>
          </cell>
          <cell r="B1451" t="str">
            <v>TemaPasir Gudang40</v>
          </cell>
          <cell r="C1451" t="str">
            <v>GHA</v>
          </cell>
          <cell r="D1451" t="str">
            <v>Tema</v>
          </cell>
          <cell r="E1451" t="str">
            <v>Pasir Gudang</v>
          </cell>
          <cell r="F1451">
            <v>40</v>
          </cell>
          <cell r="G1451">
            <v>865</v>
          </cell>
          <cell r="H1451" t="str">
            <v>not included</v>
          </cell>
          <cell r="I1451" t="str">
            <v>USD</v>
          </cell>
          <cell r="J1451">
            <v>0</v>
          </cell>
          <cell r="K1451">
            <v>865</v>
          </cell>
          <cell r="L1451" t="str">
            <v>27 days</v>
          </cell>
          <cell r="M1451">
            <v>45657</v>
          </cell>
          <cell r="N1451">
            <v>0</v>
          </cell>
          <cell r="O1451" t="str">
            <v>OOCL</v>
          </cell>
          <cell r="P1451" t="str">
            <v>5 CD</v>
          </cell>
          <cell r="Q1451" t="str">
            <v>21 CD</v>
          </cell>
        </row>
        <row r="1452">
          <cell r="A1452" t="str">
            <v>STS_OOCL</v>
          </cell>
          <cell r="B1452" t="str">
            <v>TemaPasir Gudang20</v>
          </cell>
          <cell r="C1452" t="str">
            <v>GHA</v>
          </cell>
          <cell r="D1452" t="str">
            <v>Tema</v>
          </cell>
          <cell r="E1452" t="str">
            <v>Pasir Gudang</v>
          </cell>
          <cell r="F1452">
            <v>20</v>
          </cell>
          <cell r="G1452">
            <v>715</v>
          </cell>
          <cell r="H1452" t="str">
            <v>not included</v>
          </cell>
          <cell r="I1452" t="str">
            <v>USD</v>
          </cell>
          <cell r="J1452">
            <v>0</v>
          </cell>
          <cell r="K1452">
            <v>715</v>
          </cell>
          <cell r="L1452" t="str">
            <v>27 days</v>
          </cell>
          <cell r="M1452">
            <v>45657</v>
          </cell>
          <cell r="N1452">
            <v>0</v>
          </cell>
          <cell r="O1452" t="str">
            <v>OOCL</v>
          </cell>
          <cell r="P1452" t="str">
            <v>5 CD</v>
          </cell>
          <cell r="Q1452" t="str">
            <v>21 CD</v>
          </cell>
        </row>
        <row r="1453">
          <cell r="A1453" t="str">
            <v>STS_ONE</v>
          </cell>
          <cell r="B1453" t="str">
            <v>TemaPasir Gudang40</v>
          </cell>
          <cell r="C1453" t="str">
            <v>GHA</v>
          </cell>
          <cell r="D1453" t="str">
            <v>Tema</v>
          </cell>
          <cell r="E1453" t="str">
            <v>Pasir Gudang</v>
          </cell>
          <cell r="F1453">
            <v>40</v>
          </cell>
          <cell r="G1453">
            <v>838</v>
          </cell>
          <cell r="H1453" t="str">
            <v>not included</v>
          </cell>
          <cell r="I1453" t="str">
            <v>USD</v>
          </cell>
          <cell r="J1453">
            <v>0</v>
          </cell>
          <cell r="K1453">
            <v>838</v>
          </cell>
          <cell r="L1453" t="str">
            <v>28 days</v>
          </cell>
          <cell r="M1453">
            <v>45657</v>
          </cell>
          <cell r="N1453">
            <v>0</v>
          </cell>
          <cell r="O1453" t="str">
            <v>ONE</v>
          </cell>
          <cell r="P1453" t="str">
            <v>14 CD Combined</v>
          </cell>
          <cell r="Q1453" t="str">
            <v xml:space="preserve">Storage by terminal </v>
          </cell>
        </row>
        <row r="1454">
          <cell r="A1454" t="str">
            <v>STS_ONE</v>
          </cell>
          <cell r="B1454" t="str">
            <v>TemaPasir Gudang20</v>
          </cell>
          <cell r="C1454" t="str">
            <v>GHA</v>
          </cell>
          <cell r="D1454" t="str">
            <v>Tema</v>
          </cell>
          <cell r="E1454" t="str">
            <v>Pasir Gudang</v>
          </cell>
          <cell r="F1454">
            <v>20</v>
          </cell>
          <cell r="G1454">
            <v>695</v>
          </cell>
          <cell r="H1454" t="str">
            <v>not included</v>
          </cell>
          <cell r="I1454" t="str">
            <v>USD</v>
          </cell>
          <cell r="J1454">
            <v>0</v>
          </cell>
          <cell r="K1454">
            <v>695</v>
          </cell>
          <cell r="L1454" t="str">
            <v>28 days</v>
          </cell>
          <cell r="M1454">
            <v>45657</v>
          </cell>
          <cell r="N1454">
            <v>0</v>
          </cell>
          <cell r="O1454" t="str">
            <v>ONE</v>
          </cell>
          <cell r="P1454" t="str">
            <v>14 CD Combined</v>
          </cell>
          <cell r="Q1454" t="str">
            <v xml:space="preserve">Storage by terminal </v>
          </cell>
        </row>
        <row r="1455">
          <cell r="A1455" t="str">
            <v>STS_MSC</v>
          </cell>
          <cell r="B1455" t="str">
            <v>TemaPasir Gudang20</v>
          </cell>
          <cell r="C1455" t="str">
            <v>GHA</v>
          </cell>
          <cell r="D1455" t="str">
            <v>Tema</v>
          </cell>
          <cell r="E1455" t="str">
            <v>Pasir Gudang</v>
          </cell>
          <cell r="F1455">
            <v>20</v>
          </cell>
          <cell r="G1455">
            <v>1061</v>
          </cell>
          <cell r="H1455" t="str">
            <v>not included</v>
          </cell>
          <cell r="I1455" t="str">
            <v>USD</v>
          </cell>
          <cell r="J1455">
            <v>0</v>
          </cell>
          <cell r="K1455">
            <v>1061</v>
          </cell>
          <cell r="L1455" t="str">
            <v>50 days</v>
          </cell>
          <cell r="M1455">
            <v>45657</v>
          </cell>
          <cell r="N1455">
            <v>0</v>
          </cell>
          <cell r="O1455" t="str">
            <v>MSC</v>
          </cell>
          <cell r="P1455" t="str">
            <v>14 CD combined</v>
          </cell>
          <cell r="Q1455"/>
        </row>
        <row r="1456">
          <cell r="A1456" t="str">
            <v>STS_MSC</v>
          </cell>
          <cell r="B1456" t="str">
            <v>TemaPasir Gudang40</v>
          </cell>
          <cell r="C1456" t="str">
            <v>GHA</v>
          </cell>
          <cell r="D1456" t="str">
            <v>Tema</v>
          </cell>
          <cell r="E1456" t="str">
            <v>Pasir Gudang</v>
          </cell>
          <cell r="F1456">
            <v>40</v>
          </cell>
          <cell r="G1456">
            <v>1375</v>
          </cell>
          <cell r="H1456" t="str">
            <v>not included</v>
          </cell>
          <cell r="I1456" t="str">
            <v>USD</v>
          </cell>
          <cell r="J1456">
            <v>0</v>
          </cell>
          <cell r="K1456">
            <v>1375</v>
          </cell>
          <cell r="L1456" t="str">
            <v>50 days</v>
          </cell>
          <cell r="M1456">
            <v>45657</v>
          </cell>
          <cell r="N1456">
            <v>0</v>
          </cell>
          <cell r="O1456" t="str">
            <v>MSC</v>
          </cell>
          <cell r="P1456" t="str">
            <v>14 CD combined</v>
          </cell>
          <cell r="Q1456"/>
        </row>
        <row r="1457">
          <cell r="A1457" t="str">
            <v>STS_Hapag-Lloyd</v>
          </cell>
          <cell r="B1457" t="str">
            <v>TemaPasir Gudang20</v>
          </cell>
          <cell r="C1457" t="str">
            <v>GHA</v>
          </cell>
          <cell r="D1457" t="str">
            <v>Tema</v>
          </cell>
          <cell r="E1457" t="str">
            <v>Pasir Gudang</v>
          </cell>
          <cell r="F1457">
            <v>20</v>
          </cell>
          <cell r="G1457">
            <v>905</v>
          </cell>
          <cell r="H1457">
            <v>130</v>
          </cell>
          <cell r="I1457" t="str">
            <v>USD</v>
          </cell>
          <cell r="J1457">
            <v>0</v>
          </cell>
          <cell r="K1457">
            <v>1035</v>
          </cell>
          <cell r="L1457" t="str">
            <v>48 days</v>
          </cell>
          <cell r="M1457">
            <v>45657</v>
          </cell>
          <cell r="N1457">
            <v>1</v>
          </cell>
          <cell r="O1457" t="str">
            <v>Hapag-Lloyd</v>
          </cell>
          <cell r="P1457" t="str">
            <v>14 CD combined</v>
          </cell>
          <cell r="Q1457" t="str">
            <v>subject to port storage</v>
          </cell>
        </row>
        <row r="1458">
          <cell r="A1458" t="str">
            <v>STS_Hapag-Lloyd</v>
          </cell>
          <cell r="B1458" t="str">
            <v>TemaPasir Gudang40</v>
          </cell>
          <cell r="C1458" t="str">
            <v>GHA</v>
          </cell>
          <cell r="D1458" t="str">
            <v>Tema</v>
          </cell>
          <cell r="E1458" t="str">
            <v>Pasir Gudang</v>
          </cell>
          <cell r="F1458">
            <v>40</v>
          </cell>
          <cell r="G1458">
            <v>1235</v>
          </cell>
          <cell r="H1458">
            <v>205</v>
          </cell>
          <cell r="I1458" t="str">
            <v>USD</v>
          </cell>
          <cell r="J1458">
            <v>0</v>
          </cell>
          <cell r="K1458">
            <v>1440</v>
          </cell>
          <cell r="L1458" t="str">
            <v>48 days</v>
          </cell>
          <cell r="M1458">
            <v>45657</v>
          </cell>
          <cell r="N1458">
            <v>1</v>
          </cell>
          <cell r="O1458" t="str">
            <v>Hapag-Lloyd</v>
          </cell>
          <cell r="P1458" t="str">
            <v>14 CD combined</v>
          </cell>
          <cell r="Q1458" t="str">
            <v>subject to port storage</v>
          </cell>
        </row>
        <row r="1459">
          <cell r="A1459" t="str">
            <v>STS_Hapag-Lloyd</v>
          </cell>
          <cell r="B1459" t="str">
            <v>TemaPhiladelphia,40</v>
          </cell>
          <cell r="C1459" t="str">
            <v>GHA</v>
          </cell>
          <cell r="D1459" t="str">
            <v>Tema</v>
          </cell>
          <cell r="E1459" t="str">
            <v>Philadelphia,</v>
          </cell>
          <cell r="F1459">
            <v>40</v>
          </cell>
          <cell r="G1459">
            <v>2883</v>
          </cell>
          <cell r="H1459">
            <v>205</v>
          </cell>
          <cell r="I1459" t="str">
            <v>USD</v>
          </cell>
          <cell r="J1459">
            <v>0</v>
          </cell>
          <cell r="K1459">
            <v>3088</v>
          </cell>
          <cell r="L1459" t="str">
            <v>42 days</v>
          </cell>
          <cell r="M1459">
            <v>45657</v>
          </cell>
          <cell r="N1459">
            <v>1</v>
          </cell>
          <cell r="O1459" t="str">
            <v>Hapag-Lloyd</v>
          </cell>
          <cell r="P1459" t="str">
            <v>8 CD</v>
          </cell>
          <cell r="Q1459" t="str">
            <v>10 CD</v>
          </cell>
        </row>
        <row r="1460">
          <cell r="A1460" t="str">
            <v>STS_Hapag-Lloyd</v>
          </cell>
          <cell r="B1460" t="str">
            <v>TemaPhiladelphia,20</v>
          </cell>
          <cell r="C1460" t="str">
            <v>GHA</v>
          </cell>
          <cell r="D1460" t="str">
            <v>Tema</v>
          </cell>
          <cell r="E1460" t="str">
            <v>Philadelphia,</v>
          </cell>
          <cell r="F1460">
            <v>20</v>
          </cell>
          <cell r="G1460">
            <v>2274</v>
          </cell>
          <cell r="H1460">
            <v>130</v>
          </cell>
          <cell r="I1460" t="str">
            <v>USD</v>
          </cell>
          <cell r="J1460">
            <v>0</v>
          </cell>
          <cell r="K1460">
            <v>2404</v>
          </cell>
          <cell r="L1460" t="str">
            <v>42 days</v>
          </cell>
          <cell r="M1460">
            <v>45657</v>
          </cell>
          <cell r="N1460">
            <v>1</v>
          </cell>
          <cell r="O1460" t="str">
            <v>Hapag-Lloyd</v>
          </cell>
          <cell r="P1460" t="str">
            <v>8 CD</v>
          </cell>
          <cell r="Q1460" t="str">
            <v>10 CD</v>
          </cell>
        </row>
        <row r="1461">
          <cell r="A1461" t="str">
            <v>STS_OOCL</v>
          </cell>
          <cell r="B1461" t="str">
            <v>TemaSingapore40</v>
          </cell>
          <cell r="C1461" t="str">
            <v>GHA</v>
          </cell>
          <cell r="D1461" t="str">
            <v>Tema</v>
          </cell>
          <cell r="E1461" t="str">
            <v>Singapore</v>
          </cell>
          <cell r="F1461">
            <v>40</v>
          </cell>
          <cell r="G1461">
            <v>815</v>
          </cell>
          <cell r="H1461" t="str">
            <v>not included</v>
          </cell>
          <cell r="I1461" t="str">
            <v>USD</v>
          </cell>
          <cell r="J1461">
            <v>0</v>
          </cell>
          <cell r="K1461">
            <v>815</v>
          </cell>
          <cell r="L1461" t="str">
            <v>27 days</v>
          </cell>
          <cell r="M1461">
            <v>45657</v>
          </cell>
          <cell r="N1461">
            <v>0</v>
          </cell>
          <cell r="O1461" t="str">
            <v>OOCL</v>
          </cell>
          <cell r="P1461" t="str">
            <v>3 CD</v>
          </cell>
          <cell r="Q1461" t="str">
            <v>21 CD</v>
          </cell>
        </row>
        <row r="1462">
          <cell r="A1462" t="str">
            <v>STS_OOCL</v>
          </cell>
          <cell r="B1462" t="str">
            <v>TemaSingapore20</v>
          </cell>
          <cell r="C1462" t="str">
            <v>GHA</v>
          </cell>
          <cell r="D1462" t="str">
            <v>Tema</v>
          </cell>
          <cell r="E1462" t="str">
            <v>Singapore</v>
          </cell>
          <cell r="F1462">
            <v>20</v>
          </cell>
          <cell r="G1462">
            <v>665</v>
          </cell>
          <cell r="H1462" t="str">
            <v>not included</v>
          </cell>
          <cell r="I1462" t="str">
            <v>USD</v>
          </cell>
          <cell r="J1462">
            <v>0</v>
          </cell>
          <cell r="K1462">
            <v>665</v>
          </cell>
          <cell r="L1462" t="str">
            <v>27 days</v>
          </cell>
          <cell r="M1462">
            <v>45657</v>
          </cell>
          <cell r="N1462">
            <v>0</v>
          </cell>
          <cell r="O1462" t="str">
            <v>OOCL</v>
          </cell>
          <cell r="P1462" t="str">
            <v>3 CD</v>
          </cell>
          <cell r="Q1462" t="str">
            <v>21 CD</v>
          </cell>
        </row>
        <row r="1463">
          <cell r="A1463" t="str">
            <v>STS_ONE</v>
          </cell>
          <cell r="B1463" t="str">
            <v>TemaSingapore20</v>
          </cell>
          <cell r="C1463" t="str">
            <v>GHA</v>
          </cell>
          <cell r="D1463" t="str">
            <v>Tema</v>
          </cell>
          <cell r="E1463" t="str">
            <v>Singapore</v>
          </cell>
          <cell r="F1463">
            <v>20</v>
          </cell>
          <cell r="G1463">
            <v>495</v>
          </cell>
          <cell r="H1463" t="str">
            <v>not included</v>
          </cell>
          <cell r="I1463" t="str">
            <v>USD</v>
          </cell>
          <cell r="J1463">
            <v>0</v>
          </cell>
          <cell r="K1463">
            <v>495</v>
          </cell>
          <cell r="L1463" t="str">
            <v>26 days</v>
          </cell>
          <cell r="M1463">
            <v>45657</v>
          </cell>
          <cell r="N1463">
            <v>0</v>
          </cell>
          <cell r="O1463" t="str">
            <v>ONE</v>
          </cell>
          <cell r="P1463" t="str">
            <v>21 CD combined</v>
          </cell>
          <cell r="Q1463" t="str">
            <v>12 CD</v>
          </cell>
        </row>
        <row r="1464">
          <cell r="A1464" t="str">
            <v>STS_ONE</v>
          </cell>
          <cell r="B1464" t="str">
            <v>TemaSingapore40</v>
          </cell>
          <cell r="C1464" t="str">
            <v>GHA</v>
          </cell>
          <cell r="D1464" t="str">
            <v>Tema</v>
          </cell>
          <cell r="E1464" t="str">
            <v>Singapore</v>
          </cell>
          <cell r="F1464">
            <v>40</v>
          </cell>
          <cell r="G1464">
            <v>925</v>
          </cell>
          <cell r="H1464" t="str">
            <v>not included</v>
          </cell>
          <cell r="I1464" t="str">
            <v>USD</v>
          </cell>
          <cell r="J1464">
            <v>0</v>
          </cell>
          <cell r="K1464">
            <v>925</v>
          </cell>
          <cell r="L1464" t="str">
            <v>26 days</v>
          </cell>
          <cell r="M1464">
            <v>45657</v>
          </cell>
          <cell r="N1464">
            <v>0</v>
          </cell>
          <cell r="O1464" t="str">
            <v>ONE</v>
          </cell>
          <cell r="P1464" t="str">
            <v>21 CD combined</v>
          </cell>
          <cell r="Q1464" t="str">
            <v>12 CD</v>
          </cell>
        </row>
        <row r="1465">
          <cell r="A1465" t="str">
            <v>STS_OOCL</v>
          </cell>
          <cell r="B1465" t="str">
            <v>TemaSurabaya40</v>
          </cell>
          <cell r="C1465" t="str">
            <v>GHA</v>
          </cell>
          <cell r="D1465" t="str">
            <v>Tema</v>
          </cell>
          <cell r="E1465" t="str">
            <v>Surabaya</v>
          </cell>
          <cell r="F1465">
            <v>40</v>
          </cell>
          <cell r="G1465">
            <v>965</v>
          </cell>
          <cell r="H1465" t="str">
            <v>not included</v>
          </cell>
          <cell r="I1465" t="str">
            <v>USD</v>
          </cell>
          <cell r="J1465">
            <v>0</v>
          </cell>
          <cell r="K1465">
            <v>965</v>
          </cell>
          <cell r="L1465" t="str">
            <v>35 days</v>
          </cell>
          <cell r="M1465">
            <v>45657</v>
          </cell>
          <cell r="N1465">
            <v>0</v>
          </cell>
          <cell r="O1465" t="str">
            <v>OOCL</v>
          </cell>
          <cell r="P1465" t="str">
            <v>5 CD</v>
          </cell>
          <cell r="Q1465" t="str">
            <v>21 CD</v>
          </cell>
        </row>
        <row r="1466">
          <cell r="A1466" t="str">
            <v>STS_OOCL</v>
          </cell>
          <cell r="B1466" t="str">
            <v>TemaSurabaya20</v>
          </cell>
          <cell r="C1466" t="str">
            <v>GHA</v>
          </cell>
          <cell r="D1466" t="str">
            <v>Tema</v>
          </cell>
          <cell r="E1466" t="str">
            <v>Surabaya</v>
          </cell>
          <cell r="F1466">
            <v>20</v>
          </cell>
          <cell r="G1466">
            <v>815</v>
          </cell>
          <cell r="H1466" t="str">
            <v>not included</v>
          </cell>
          <cell r="I1466" t="str">
            <v>USD</v>
          </cell>
          <cell r="J1466">
            <v>0</v>
          </cell>
          <cell r="K1466">
            <v>815</v>
          </cell>
          <cell r="L1466" t="str">
            <v>35 days</v>
          </cell>
          <cell r="M1466">
            <v>45657</v>
          </cell>
          <cell r="N1466">
            <v>0</v>
          </cell>
          <cell r="O1466" t="str">
            <v>OOCL</v>
          </cell>
          <cell r="P1466" t="str">
            <v>5 CD</v>
          </cell>
          <cell r="Q1466" t="str">
            <v>21 CD</v>
          </cell>
        </row>
        <row r="1467">
          <cell r="A1467" t="str">
            <v>STS_MSC</v>
          </cell>
          <cell r="B1467" t="str">
            <v>TemaSurabaya20</v>
          </cell>
          <cell r="C1467" t="str">
            <v>GHA</v>
          </cell>
          <cell r="D1467" t="str">
            <v>Tema</v>
          </cell>
          <cell r="E1467" t="str">
            <v>Surabaya</v>
          </cell>
          <cell r="F1467">
            <v>20</v>
          </cell>
          <cell r="G1467">
            <v>1099</v>
          </cell>
          <cell r="H1467" t="str">
            <v>not included</v>
          </cell>
          <cell r="I1467" t="str">
            <v>USD</v>
          </cell>
          <cell r="J1467">
            <v>0</v>
          </cell>
          <cell r="K1467">
            <v>1099</v>
          </cell>
          <cell r="L1467" t="str">
            <v>47 days</v>
          </cell>
          <cell r="M1467">
            <v>45657</v>
          </cell>
          <cell r="N1467">
            <v>0</v>
          </cell>
          <cell r="O1467" t="str">
            <v>MSC</v>
          </cell>
          <cell r="P1467" t="str">
            <v>14 CD combined</v>
          </cell>
          <cell r="Q1467"/>
        </row>
        <row r="1468">
          <cell r="A1468" t="str">
            <v>STS_ONE</v>
          </cell>
          <cell r="B1468" t="str">
            <v>TemaSurabaya40</v>
          </cell>
          <cell r="C1468" t="str">
            <v>GHA</v>
          </cell>
          <cell r="D1468" t="str">
            <v>Tema</v>
          </cell>
          <cell r="E1468" t="str">
            <v>Surabaya</v>
          </cell>
          <cell r="F1468">
            <v>40</v>
          </cell>
          <cell r="G1468">
            <v>1038</v>
          </cell>
          <cell r="H1468" t="str">
            <v>not included</v>
          </cell>
          <cell r="I1468" t="str">
            <v>USD</v>
          </cell>
          <cell r="J1468">
            <v>0</v>
          </cell>
          <cell r="K1468">
            <v>1038</v>
          </cell>
          <cell r="L1468" t="str">
            <v>40 days</v>
          </cell>
          <cell r="M1468">
            <v>45657</v>
          </cell>
          <cell r="N1468">
            <v>0</v>
          </cell>
          <cell r="O1468" t="str">
            <v>ONE</v>
          </cell>
          <cell r="P1468" t="str">
            <v>21 CD combined</v>
          </cell>
          <cell r="Q1468" t="str">
            <v xml:space="preserve">Storage by terminal </v>
          </cell>
        </row>
        <row r="1469">
          <cell r="A1469" t="str">
            <v>STS_ONE</v>
          </cell>
          <cell r="B1469" t="str">
            <v>TemaSurabaya20</v>
          </cell>
          <cell r="C1469" t="str">
            <v>GHA</v>
          </cell>
          <cell r="D1469" t="str">
            <v>Tema</v>
          </cell>
          <cell r="E1469" t="str">
            <v>Surabaya</v>
          </cell>
          <cell r="F1469">
            <v>20</v>
          </cell>
          <cell r="G1469">
            <v>695</v>
          </cell>
          <cell r="H1469" t="str">
            <v>not included</v>
          </cell>
          <cell r="I1469" t="str">
            <v>USD</v>
          </cell>
          <cell r="J1469">
            <v>0</v>
          </cell>
          <cell r="K1469">
            <v>695</v>
          </cell>
          <cell r="L1469" t="str">
            <v>40 days</v>
          </cell>
          <cell r="M1469">
            <v>45657</v>
          </cell>
          <cell r="N1469">
            <v>0</v>
          </cell>
          <cell r="O1469" t="str">
            <v>ONE</v>
          </cell>
          <cell r="P1469" t="str">
            <v>21 CD combined</v>
          </cell>
          <cell r="Q1469" t="str">
            <v xml:space="preserve">Storage by terminal </v>
          </cell>
        </row>
        <row r="1470">
          <cell r="A1470" t="str">
            <v>STS_MSC</v>
          </cell>
          <cell r="B1470" t="str">
            <v>TemaSurabaya40</v>
          </cell>
          <cell r="C1470" t="str">
            <v>GHA</v>
          </cell>
          <cell r="D1470" t="str">
            <v>Tema</v>
          </cell>
          <cell r="E1470" t="str">
            <v>Surabaya</v>
          </cell>
          <cell r="F1470">
            <v>40</v>
          </cell>
          <cell r="G1470">
            <v>1545</v>
          </cell>
          <cell r="H1470" t="str">
            <v>not included</v>
          </cell>
          <cell r="I1470" t="str">
            <v>USD</v>
          </cell>
          <cell r="J1470">
            <v>0</v>
          </cell>
          <cell r="K1470">
            <v>1545</v>
          </cell>
          <cell r="L1470" t="str">
            <v>47 days</v>
          </cell>
          <cell r="M1470">
            <v>45657</v>
          </cell>
          <cell r="N1470">
            <v>0</v>
          </cell>
          <cell r="O1470" t="str">
            <v>MSC</v>
          </cell>
          <cell r="P1470" t="str">
            <v>14 CD combined</v>
          </cell>
          <cell r="Q1470"/>
        </row>
        <row r="1471">
          <cell r="A1471" t="str">
            <v>STS_Hapag-Lloyd</v>
          </cell>
          <cell r="B1471" t="str">
            <v>TemaSurabaya20</v>
          </cell>
          <cell r="C1471" t="str">
            <v>GHA</v>
          </cell>
          <cell r="D1471" t="str">
            <v>Tema</v>
          </cell>
          <cell r="E1471" t="str">
            <v>Surabaya</v>
          </cell>
          <cell r="F1471">
            <v>20</v>
          </cell>
          <cell r="G1471">
            <v>955</v>
          </cell>
          <cell r="H1471">
            <v>130</v>
          </cell>
          <cell r="I1471" t="str">
            <v>USD</v>
          </cell>
          <cell r="J1471">
            <v>0</v>
          </cell>
          <cell r="K1471">
            <v>1085</v>
          </cell>
          <cell r="L1471" t="str">
            <v>48 days</v>
          </cell>
          <cell r="M1471">
            <v>45657</v>
          </cell>
          <cell r="N1471">
            <v>1</v>
          </cell>
          <cell r="O1471" t="str">
            <v>Hapag-Lloyd</v>
          </cell>
          <cell r="P1471" t="str">
            <v>14 CD combined</v>
          </cell>
          <cell r="Q1471" t="str">
            <v>subject to port storage</v>
          </cell>
        </row>
        <row r="1472">
          <cell r="A1472" t="str">
            <v>STS_Hapag-Lloyd</v>
          </cell>
          <cell r="B1472" t="str">
            <v>TemaSurabaya40</v>
          </cell>
          <cell r="C1472" t="str">
            <v>GHA</v>
          </cell>
          <cell r="D1472" t="str">
            <v>Tema</v>
          </cell>
          <cell r="E1472" t="str">
            <v>Surabaya</v>
          </cell>
          <cell r="F1472">
            <v>40</v>
          </cell>
          <cell r="G1472">
            <v>1335</v>
          </cell>
          <cell r="H1472">
            <v>205</v>
          </cell>
          <cell r="I1472" t="str">
            <v>USD</v>
          </cell>
          <cell r="J1472">
            <v>0</v>
          </cell>
          <cell r="K1472">
            <v>1540</v>
          </cell>
          <cell r="L1472" t="str">
            <v>48 days</v>
          </cell>
          <cell r="M1472">
            <v>45657</v>
          </cell>
          <cell r="N1472">
            <v>1</v>
          </cell>
          <cell r="O1472" t="str">
            <v>Hapag-Lloyd</v>
          </cell>
          <cell r="P1472" t="str">
            <v>14 CD combined</v>
          </cell>
          <cell r="Q1472" t="str">
            <v>subject to port storage</v>
          </cell>
        </row>
        <row r="1473">
          <cell r="A1473" t="str">
            <v>STS_CMA CGM</v>
          </cell>
          <cell r="B1473" t="str">
            <v>AbidjanHamburg40</v>
          </cell>
          <cell r="C1473" t="str">
            <v>IVC</v>
          </cell>
          <cell r="D1473" t="str">
            <v>Abidjan</v>
          </cell>
          <cell r="E1473" t="str">
            <v>Hamburg</v>
          </cell>
          <cell r="F1473">
            <v>40</v>
          </cell>
          <cell r="G1473">
            <v>1353</v>
          </cell>
          <cell r="H1473" t="str">
            <v>not included</v>
          </cell>
          <cell r="I1473" t="str">
            <v>EUR</v>
          </cell>
          <cell r="J1473">
            <v>0</v>
          </cell>
          <cell r="K1473">
            <v>1353</v>
          </cell>
          <cell r="L1473" t="str">
            <v>23 days</v>
          </cell>
          <cell r="M1473">
            <v>45657</v>
          </cell>
          <cell r="N1473">
            <v>0</v>
          </cell>
          <cell r="O1473" t="str">
            <v>CMA CGM</v>
          </cell>
          <cell r="P1473" t="str">
            <v>14 CD combined</v>
          </cell>
          <cell r="Q1473" t="str">
            <v>storage free time 3 days</v>
          </cell>
        </row>
        <row r="1474">
          <cell r="A1474" t="str">
            <v>STS_CMA CGM</v>
          </cell>
          <cell r="B1474" t="str">
            <v>AbidjanJakarta20</v>
          </cell>
          <cell r="C1474" t="str">
            <v>IVC</v>
          </cell>
          <cell r="D1474" t="str">
            <v>Abidjan</v>
          </cell>
          <cell r="E1474" t="str">
            <v>Jakarta</v>
          </cell>
          <cell r="F1474">
            <v>20</v>
          </cell>
          <cell r="G1474">
            <v>1113</v>
          </cell>
          <cell r="H1474" t="str">
            <v>not included</v>
          </cell>
          <cell r="I1474" t="str">
            <v>USD</v>
          </cell>
          <cell r="J1474">
            <v>0</v>
          </cell>
          <cell r="K1474">
            <v>1113</v>
          </cell>
          <cell r="L1474" t="str">
            <v>33 days</v>
          </cell>
          <cell r="M1474">
            <v>45657</v>
          </cell>
          <cell r="N1474">
            <v>0</v>
          </cell>
          <cell r="O1474" t="str">
            <v>CMA CGM</v>
          </cell>
          <cell r="P1474" t="str">
            <v>14 CD combined</v>
          </cell>
          <cell r="Q1474" t="str">
            <v>storage free time 5 days</v>
          </cell>
        </row>
        <row r="1475">
          <cell r="A1475" t="str">
            <v>STS_Hapag-Lloyd</v>
          </cell>
          <cell r="B1475" t="str">
            <v>TemaTallinn20</v>
          </cell>
          <cell r="C1475" t="str">
            <v>GHA</v>
          </cell>
          <cell r="D1475" t="str">
            <v>Tema</v>
          </cell>
          <cell r="E1475" t="str">
            <v>Tallinn</v>
          </cell>
          <cell r="F1475">
            <v>20</v>
          </cell>
          <cell r="G1475">
            <v>847</v>
          </cell>
          <cell r="H1475" t="str">
            <v>not included</v>
          </cell>
          <cell r="I1475" t="str">
            <v>USD</v>
          </cell>
          <cell r="J1475">
            <v>0</v>
          </cell>
          <cell r="K1475">
            <v>847</v>
          </cell>
          <cell r="L1475" t="str">
            <v>33 days</v>
          </cell>
          <cell r="M1475">
            <v>45657</v>
          </cell>
          <cell r="N1475">
            <v>0</v>
          </cell>
          <cell r="O1475" t="str">
            <v>Hapag-Lloyd</v>
          </cell>
          <cell r="P1475" t="str">
            <v>10 CD</v>
          </cell>
          <cell r="Q1475" t="str">
            <v>21 CD</v>
          </cell>
        </row>
        <row r="1476">
          <cell r="A1476" t="str">
            <v>STS_Hapag-Lloyd</v>
          </cell>
          <cell r="B1476" t="str">
            <v>TemaTallinn40</v>
          </cell>
          <cell r="C1476" t="str">
            <v>GHA</v>
          </cell>
          <cell r="D1476" t="str">
            <v>Tema</v>
          </cell>
          <cell r="E1476" t="str">
            <v>Tallinn</v>
          </cell>
          <cell r="F1476">
            <v>40</v>
          </cell>
          <cell r="G1476">
            <v>879</v>
          </cell>
          <cell r="H1476" t="str">
            <v>not included</v>
          </cell>
          <cell r="I1476" t="str">
            <v>USD</v>
          </cell>
          <cell r="J1476">
            <v>0</v>
          </cell>
          <cell r="K1476">
            <v>879</v>
          </cell>
          <cell r="L1476" t="str">
            <v>33 days</v>
          </cell>
          <cell r="M1476">
            <v>45657</v>
          </cell>
          <cell r="N1476">
            <v>0</v>
          </cell>
          <cell r="O1476" t="str">
            <v>Hapag-Lloyd</v>
          </cell>
          <cell r="P1476" t="str">
            <v>10 CD</v>
          </cell>
          <cell r="Q1476" t="str">
            <v>21 CD</v>
          </cell>
        </row>
        <row r="1477">
          <cell r="A1477" t="str">
            <v>STS_MSC</v>
          </cell>
          <cell r="B1477" t="str">
            <v>TemaTallinn20</v>
          </cell>
          <cell r="C1477" t="str">
            <v>GHA</v>
          </cell>
          <cell r="D1477" t="str">
            <v>Tema</v>
          </cell>
          <cell r="E1477" t="str">
            <v>Tallinn</v>
          </cell>
          <cell r="F1477">
            <v>20</v>
          </cell>
          <cell r="G1477">
            <v>980</v>
          </cell>
          <cell r="H1477" t="str">
            <v>not included</v>
          </cell>
          <cell r="I1477" t="str">
            <v>EUR</v>
          </cell>
          <cell r="J1477">
            <v>0</v>
          </cell>
          <cell r="K1477">
            <v>980</v>
          </cell>
          <cell r="L1477"/>
          <cell r="M1477">
            <v>45657</v>
          </cell>
          <cell r="N1477">
            <v>0</v>
          </cell>
          <cell r="O1477" t="str">
            <v>MSC</v>
          </cell>
          <cell r="P1477" t="str">
            <v>14 CD combined</v>
          </cell>
          <cell r="Q1477"/>
        </row>
        <row r="1478">
          <cell r="A1478" t="str">
            <v>STS_MSC</v>
          </cell>
          <cell r="B1478" t="str">
            <v>TemaTallinn40</v>
          </cell>
          <cell r="C1478" t="str">
            <v>GHA</v>
          </cell>
          <cell r="D1478" t="str">
            <v>Tema</v>
          </cell>
          <cell r="E1478" t="str">
            <v>Tallinn</v>
          </cell>
          <cell r="F1478">
            <v>40</v>
          </cell>
          <cell r="G1478">
            <v>1483</v>
          </cell>
          <cell r="H1478" t="str">
            <v>not included</v>
          </cell>
          <cell r="I1478" t="str">
            <v>EUR</v>
          </cell>
          <cell r="J1478">
            <v>0</v>
          </cell>
          <cell r="K1478">
            <v>1483</v>
          </cell>
          <cell r="L1478"/>
          <cell r="M1478">
            <v>45657</v>
          </cell>
          <cell r="N1478">
            <v>0</v>
          </cell>
          <cell r="O1478" t="str">
            <v>MSC</v>
          </cell>
          <cell r="P1478" t="str">
            <v>14 CD combined</v>
          </cell>
          <cell r="Q1478"/>
        </row>
        <row r="1479">
          <cell r="A1479" t="str">
            <v>STS_ONE</v>
          </cell>
          <cell r="B1479" t="str">
            <v>TemaTallinn20</v>
          </cell>
          <cell r="C1479" t="str">
            <v>GHA</v>
          </cell>
          <cell r="D1479" t="str">
            <v>Tema</v>
          </cell>
          <cell r="E1479" t="str">
            <v>Tallinn</v>
          </cell>
          <cell r="F1479">
            <v>20</v>
          </cell>
          <cell r="G1479">
            <v>1038</v>
          </cell>
          <cell r="H1479" t="str">
            <v>not included</v>
          </cell>
          <cell r="I1479" t="str">
            <v xml:space="preserve">EUR </v>
          </cell>
          <cell r="J1479">
            <v>0</v>
          </cell>
          <cell r="K1479">
            <v>1038</v>
          </cell>
          <cell r="L1479" t="str">
            <v>31 days</v>
          </cell>
          <cell r="M1479">
            <v>45657</v>
          </cell>
          <cell r="N1479">
            <v>0</v>
          </cell>
          <cell r="O1479" t="str">
            <v>ONE</v>
          </cell>
          <cell r="P1479" t="str">
            <v>7 CD</v>
          </cell>
          <cell r="Q1479" t="str">
            <v>14 CD</v>
          </cell>
        </row>
        <row r="1480">
          <cell r="A1480" t="str">
            <v>STS_ONE</v>
          </cell>
          <cell r="B1480" t="str">
            <v>TemaTallinn40</v>
          </cell>
          <cell r="C1480" t="str">
            <v>GHA</v>
          </cell>
          <cell r="D1480" t="str">
            <v>Tema</v>
          </cell>
          <cell r="E1480" t="str">
            <v>Tallinn</v>
          </cell>
          <cell r="F1480">
            <v>40</v>
          </cell>
          <cell r="G1480">
            <v>1161</v>
          </cell>
          <cell r="H1480" t="str">
            <v>not included</v>
          </cell>
          <cell r="I1480" t="str">
            <v>EUR</v>
          </cell>
          <cell r="J1480">
            <v>0</v>
          </cell>
          <cell r="K1480">
            <v>1161</v>
          </cell>
          <cell r="L1480" t="str">
            <v>31 days</v>
          </cell>
          <cell r="M1480">
            <v>45657</v>
          </cell>
          <cell r="N1480">
            <v>0</v>
          </cell>
          <cell r="O1480" t="str">
            <v>ONE</v>
          </cell>
          <cell r="P1480" t="str">
            <v>7 CD</v>
          </cell>
          <cell r="Q1480" t="str">
            <v>14 CD</v>
          </cell>
        </row>
        <row r="1481">
          <cell r="A1481" t="str">
            <v>STS_MSC</v>
          </cell>
          <cell r="B1481" t="str">
            <v>TemaValencia20</v>
          </cell>
          <cell r="C1481" t="str">
            <v>GHA</v>
          </cell>
          <cell r="D1481" t="str">
            <v>Tema</v>
          </cell>
          <cell r="E1481" t="str">
            <v>Valencia</v>
          </cell>
          <cell r="F1481">
            <v>20</v>
          </cell>
          <cell r="G1481">
            <v>633</v>
          </cell>
          <cell r="H1481" t="str">
            <v>not included</v>
          </cell>
          <cell r="I1481" t="str">
            <v>EUR</v>
          </cell>
          <cell r="J1481">
            <v>0</v>
          </cell>
          <cell r="K1481">
            <v>633</v>
          </cell>
          <cell r="L1481"/>
          <cell r="M1481">
            <v>45657</v>
          </cell>
          <cell r="N1481">
            <v>0</v>
          </cell>
          <cell r="O1481" t="str">
            <v>MSC</v>
          </cell>
          <cell r="P1481"/>
          <cell r="Q1481"/>
        </row>
        <row r="1482">
          <cell r="A1482" t="str">
            <v>STS_OOCL</v>
          </cell>
          <cell r="B1482" t="str">
            <v>Tin canAmsterdam20</v>
          </cell>
          <cell r="C1482" t="str">
            <v>NIG</v>
          </cell>
          <cell r="D1482" t="str">
            <v>Tin can</v>
          </cell>
          <cell r="E1482" t="str">
            <v>Amsterdam</v>
          </cell>
          <cell r="F1482">
            <v>20</v>
          </cell>
          <cell r="G1482">
            <v>943</v>
          </cell>
          <cell r="H1482" t="str">
            <v>not included</v>
          </cell>
          <cell r="I1482" t="str">
            <v>EUR</v>
          </cell>
          <cell r="J1482">
            <v>0</v>
          </cell>
          <cell r="K1482">
            <v>943</v>
          </cell>
          <cell r="L1482" t="str">
            <v>35 days</v>
          </cell>
          <cell r="M1482">
            <v>45657</v>
          </cell>
          <cell r="N1482">
            <v>0</v>
          </cell>
          <cell r="O1482" t="str">
            <v>OOCL</v>
          </cell>
          <cell r="P1482" t="str">
            <v>14 CD combined</v>
          </cell>
          <cell r="Q1482" t="str">
            <v>storage free time 5 CD</v>
          </cell>
        </row>
        <row r="1483">
          <cell r="A1483" t="str">
            <v>STS_OOCL</v>
          </cell>
          <cell r="B1483" t="str">
            <v>Tin canAmsterdam40</v>
          </cell>
          <cell r="C1483" t="str">
            <v>NIG</v>
          </cell>
          <cell r="D1483" t="str">
            <v>Tin can</v>
          </cell>
          <cell r="E1483" t="str">
            <v>Amsterdam</v>
          </cell>
          <cell r="F1483">
            <v>40</v>
          </cell>
          <cell r="G1483">
            <v>1348</v>
          </cell>
          <cell r="H1483" t="str">
            <v>not included</v>
          </cell>
          <cell r="I1483" t="str">
            <v>EUR</v>
          </cell>
          <cell r="J1483">
            <v>0</v>
          </cell>
          <cell r="K1483">
            <v>1348</v>
          </cell>
          <cell r="L1483" t="str">
            <v>35 days</v>
          </cell>
          <cell r="M1483">
            <v>45657</v>
          </cell>
          <cell r="N1483">
            <v>0</v>
          </cell>
          <cell r="O1483" t="str">
            <v>OOCL</v>
          </cell>
          <cell r="P1483" t="str">
            <v>14 CD combined</v>
          </cell>
          <cell r="Q1483" t="str">
            <v>storage free time 5 CD</v>
          </cell>
        </row>
        <row r="1484">
          <cell r="A1484" t="str">
            <v>STS_Hapag-Lloyd</v>
          </cell>
          <cell r="B1484" t="str">
            <v>Tin canAmsterdam20</v>
          </cell>
          <cell r="C1484" t="str">
            <v>NIG</v>
          </cell>
          <cell r="D1484" t="str">
            <v>Tin can</v>
          </cell>
          <cell r="E1484" t="str">
            <v>Amsterdam</v>
          </cell>
          <cell r="F1484">
            <v>20</v>
          </cell>
          <cell r="G1484">
            <v>672</v>
          </cell>
          <cell r="H1484">
            <v>95</v>
          </cell>
          <cell r="I1484" t="str">
            <v>EUR</v>
          </cell>
          <cell r="J1484">
            <v>0</v>
          </cell>
          <cell r="K1484">
            <v>767</v>
          </cell>
          <cell r="L1484" t="str">
            <v>34 days</v>
          </cell>
          <cell r="M1484">
            <v>45657</v>
          </cell>
          <cell r="N1484">
            <v>1</v>
          </cell>
          <cell r="O1484" t="str">
            <v>Hapag-Lloyd</v>
          </cell>
          <cell r="P1484" t="str">
            <v>4 CD</v>
          </cell>
          <cell r="Q1484" t="str">
            <v>10 CD</v>
          </cell>
        </row>
        <row r="1485">
          <cell r="A1485" t="str">
            <v>STS_Hapag-Lloyd</v>
          </cell>
          <cell r="B1485" t="str">
            <v>Tin canAmsterdam40</v>
          </cell>
          <cell r="C1485" t="str">
            <v>NIG</v>
          </cell>
          <cell r="D1485" t="str">
            <v>Tin can</v>
          </cell>
          <cell r="E1485" t="str">
            <v>Amsterdam</v>
          </cell>
          <cell r="F1485">
            <v>40</v>
          </cell>
          <cell r="G1485">
            <v>1019</v>
          </cell>
          <cell r="H1485">
            <v>150</v>
          </cell>
          <cell r="I1485" t="str">
            <v>EUR</v>
          </cell>
          <cell r="J1485">
            <v>0</v>
          </cell>
          <cell r="K1485">
            <v>1169</v>
          </cell>
          <cell r="L1485" t="str">
            <v>34 days</v>
          </cell>
          <cell r="M1485">
            <v>45657</v>
          </cell>
          <cell r="N1485">
            <v>1</v>
          </cell>
          <cell r="O1485" t="str">
            <v>Hapag-Lloyd</v>
          </cell>
          <cell r="P1485" t="str">
            <v>4 CD</v>
          </cell>
          <cell r="Q1485" t="str">
            <v>10 CD</v>
          </cell>
        </row>
        <row r="1486">
          <cell r="A1486" t="str">
            <v>STS_MSC</v>
          </cell>
          <cell r="B1486" t="str">
            <v>Tin canAmsterdam20</v>
          </cell>
          <cell r="C1486" t="str">
            <v>NIG</v>
          </cell>
          <cell r="D1486" t="str">
            <v>Tin can</v>
          </cell>
          <cell r="E1486" t="str">
            <v>Amsterdam</v>
          </cell>
          <cell r="F1486">
            <v>20</v>
          </cell>
          <cell r="G1486">
            <v>607</v>
          </cell>
          <cell r="H1486" t="str">
            <v>not included</v>
          </cell>
          <cell r="I1486" t="str">
            <v>EUR</v>
          </cell>
          <cell r="J1486">
            <v>0</v>
          </cell>
          <cell r="K1486">
            <v>607</v>
          </cell>
          <cell r="L1486" t="str">
            <v>20 days</v>
          </cell>
          <cell r="M1486">
            <v>45657</v>
          </cell>
          <cell r="N1486">
            <v>0</v>
          </cell>
          <cell r="O1486" t="str">
            <v>MSC</v>
          </cell>
          <cell r="P1486" t="str">
            <v>14 CD combined</v>
          </cell>
          <cell r="Q1486" t="str">
            <v>14 CD free storage</v>
          </cell>
        </row>
        <row r="1487">
          <cell r="A1487" t="str">
            <v>STS_MSC</v>
          </cell>
          <cell r="B1487" t="str">
            <v>Tin canAmsterdam40</v>
          </cell>
          <cell r="C1487" t="str">
            <v>NIG</v>
          </cell>
          <cell r="D1487" t="str">
            <v>Tin can</v>
          </cell>
          <cell r="E1487" t="str">
            <v>Amsterdam</v>
          </cell>
          <cell r="F1487">
            <v>40</v>
          </cell>
          <cell r="G1487">
            <v>999</v>
          </cell>
          <cell r="H1487" t="str">
            <v>not included</v>
          </cell>
          <cell r="I1487" t="str">
            <v>EUR</v>
          </cell>
          <cell r="J1487">
            <v>0</v>
          </cell>
          <cell r="K1487">
            <v>999</v>
          </cell>
          <cell r="L1487" t="str">
            <v>20 days</v>
          </cell>
          <cell r="M1487">
            <v>45657</v>
          </cell>
          <cell r="N1487">
            <v>0</v>
          </cell>
          <cell r="O1487" t="str">
            <v>MSC</v>
          </cell>
          <cell r="P1487" t="str">
            <v>14 CD combined</v>
          </cell>
          <cell r="Q1487" t="str">
            <v>14 CD free storage</v>
          </cell>
        </row>
        <row r="1488">
          <cell r="A1488" t="str">
            <v>STS_OOCL</v>
          </cell>
          <cell r="B1488" t="str">
            <v>Tin canAntwerp20</v>
          </cell>
          <cell r="C1488" t="str">
            <v>NIG</v>
          </cell>
          <cell r="D1488" t="str">
            <v>Tin can</v>
          </cell>
          <cell r="E1488" t="str">
            <v>Antwerp</v>
          </cell>
          <cell r="F1488">
            <v>20</v>
          </cell>
          <cell r="G1488">
            <v>666</v>
          </cell>
          <cell r="H1488" t="str">
            <v>not included</v>
          </cell>
          <cell r="I1488" t="str">
            <v>EUR</v>
          </cell>
          <cell r="J1488">
            <v>0</v>
          </cell>
          <cell r="K1488">
            <v>666</v>
          </cell>
          <cell r="L1488" t="str">
            <v>37 days</v>
          </cell>
          <cell r="M1488">
            <v>45657</v>
          </cell>
          <cell r="N1488">
            <v>0</v>
          </cell>
          <cell r="O1488" t="str">
            <v>OOCL</v>
          </cell>
          <cell r="P1488" t="str">
            <v>14 CD combined</v>
          </cell>
          <cell r="Q1488" t="str">
            <v>storage free time 5 CD</v>
          </cell>
        </row>
        <row r="1489">
          <cell r="A1489" t="str">
            <v>STS_OOCL</v>
          </cell>
          <cell r="B1489" t="str">
            <v>Tin canAntwerp40</v>
          </cell>
          <cell r="C1489" t="str">
            <v>NIG</v>
          </cell>
          <cell r="D1489" t="str">
            <v>Tin can</v>
          </cell>
          <cell r="E1489" t="str">
            <v>Antwerp</v>
          </cell>
          <cell r="F1489">
            <v>40</v>
          </cell>
          <cell r="G1489">
            <v>934</v>
          </cell>
          <cell r="H1489" t="str">
            <v>not included</v>
          </cell>
          <cell r="I1489" t="str">
            <v>EUR</v>
          </cell>
          <cell r="J1489">
            <v>0</v>
          </cell>
          <cell r="K1489">
            <v>934</v>
          </cell>
          <cell r="L1489" t="str">
            <v>37 days</v>
          </cell>
          <cell r="M1489">
            <v>45657</v>
          </cell>
          <cell r="N1489">
            <v>0</v>
          </cell>
          <cell r="O1489" t="str">
            <v>OOCL</v>
          </cell>
          <cell r="P1489" t="str">
            <v>14 CD combined</v>
          </cell>
          <cell r="Q1489" t="str">
            <v>storage free time 5 CD</v>
          </cell>
        </row>
        <row r="1490">
          <cell r="A1490" t="str">
            <v>STS_MSC</v>
          </cell>
          <cell r="B1490" t="str">
            <v>Tin canAntwerp20</v>
          </cell>
          <cell r="C1490" t="str">
            <v>NIG</v>
          </cell>
          <cell r="D1490" t="str">
            <v>Tin can</v>
          </cell>
          <cell r="E1490" t="str">
            <v>Antwerp</v>
          </cell>
          <cell r="F1490">
            <v>20</v>
          </cell>
          <cell r="G1490">
            <v>607</v>
          </cell>
          <cell r="H1490" t="str">
            <v>not included</v>
          </cell>
          <cell r="I1490" t="str">
            <v>EUR</v>
          </cell>
          <cell r="J1490">
            <v>0</v>
          </cell>
          <cell r="K1490">
            <v>607</v>
          </cell>
          <cell r="L1490"/>
          <cell r="M1490">
            <v>45657</v>
          </cell>
          <cell r="N1490">
            <v>0</v>
          </cell>
          <cell r="O1490" t="str">
            <v>MSC</v>
          </cell>
          <cell r="P1490" t="str">
            <v>14 CD combined</v>
          </cell>
          <cell r="Q1490" t="str">
            <v>7 CD free storage</v>
          </cell>
        </row>
        <row r="1491">
          <cell r="A1491" t="str">
            <v>STS_MSC</v>
          </cell>
          <cell r="B1491" t="str">
            <v>Tin canAntwerp40</v>
          </cell>
          <cell r="C1491" t="str">
            <v>NIG</v>
          </cell>
          <cell r="D1491" t="str">
            <v>Tin can</v>
          </cell>
          <cell r="E1491" t="str">
            <v>Antwerp</v>
          </cell>
          <cell r="F1491">
            <v>40</v>
          </cell>
          <cell r="G1491">
            <v>999</v>
          </cell>
          <cell r="H1491" t="str">
            <v>not included</v>
          </cell>
          <cell r="I1491" t="str">
            <v>EUR</v>
          </cell>
          <cell r="J1491">
            <v>0</v>
          </cell>
          <cell r="K1491">
            <v>999</v>
          </cell>
          <cell r="L1491"/>
          <cell r="M1491">
            <v>45657</v>
          </cell>
          <cell r="N1491">
            <v>0</v>
          </cell>
          <cell r="O1491" t="str">
            <v>MSC</v>
          </cell>
          <cell r="P1491" t="str">
            <v>14 CD combined</v>
          </cell>
          <cell r="Q1491" t="str">
            <v>7 CD free storage</v>
          </cell>
        </row>
        <row r="1492">
          <cell r="A1492" t="str">
            <v>STS_Hapag-Lloyd</v>
          </cell>
          <cell r="B1492" t="str">
            <v>Tin canAntwerp20</v>
          </cell>
          <cell r="C1492" t="str">
            <v>NIG</v>
          </cell>
          <cell r="D1492" t="str">
            <v>Tin can</v>
          </cell>
          <cell r="E1492" t="str">
            <v>Antwerp</v>
          </cell>
          <cell r="F1492">
            <v>20</v>
          </cell>
          <cell r="G1492">
            <v>622</v>
          </cell>
          <cell r="H1492">
            <v>95</v>
          </cell>
          <cell r="I1492" t="str">
            <v>EUR</v>
          </cell>
          <cell r="J1492">
            <v>0</v>
          </cell>
          <cell r="K1492">
            <v>717</v>
          </cell>
          <cell r="L1492" t="str">
            <v>37 days</v>
          </cell>
          <cell r="M1492">
            <v>45657</v>
          </cell>
          <cell r="N1492">
            <v>1</v>
          </cell>
          <cell r="O1492" t="str">
            <v>Hapag-Lloyd</v>
          </cell>
          <cell r="P1492" t="str">
            <v>4 CD</v>
          </cell>
          <cell r="Q1492" t="str">
            <v>10 CD</v>
          </cell>
        </row>
        <row r="1493">
          <cell r="A1493" t="str">
            <v>STS_Hapag-Lloyd</v>
          </cell>
          <cell r="B1493" t="str">
            <v>Tin canAntwerp40</v>
          </cell>
          <cell r="C1493" t="str">
            <v>NIG</v>
          </cell>
          <cell r="D1493" t="str">
            <v>Tin can</v>
          </cell>
          <cell r="E1493" t="str">
            <v>Antwerp</v>
          </cell>
          <cell r="F1493">
            <v>40</v>
          </cell>
          <cell r="G1493">
            <v>769</v>
          </cell>
          <cell r="H1493">
            <v>150</v>
          </cell>
          <cell r="I1493" t="str">
            <v>EUR</v>
          </cell>
          <cell r="J1493">
            <v>0</v>
          </cell>
          <cell r="K1493">
            <v>919</v>
          </cell>
          <cell r="L1493" t="str">
            <v>37 days</v>
          </cell>
          <cell r="M1493">
            <v>45657</v>
          </cell>
          <cell r="N1493">
            <v>1</v>
          </cell>
          <cell r="O1493" t="str">
            <v>Hapag-Lloyd</v>
          </cell>
          <cell r="P1493" t="str">
            <v>4 CD</v>
          </cell>
          <cell r="Q1493" t="str">
            <v>10 CD</v>
          </cell>
        </row>
        <row r="1494">
          <cell r="A1494" t="str">
            <v>STS_Hapag-Lloyd</v>
          </cell>
          <cell r="B1494" t="str">
            <v>Tin canBarcelona20</v>
          </cell>
          <cell r="C1494" t="str">
            <v>NIG</v>
          </cell>
          <cell r="D1494" t="str">
            <v>Tin can</v>
          </cell>
          <cell r="E1494" t="str">
            <v>Barcelona</v>
          </cell>
          <cell r="F1494">
            <v>20</v>
          </cell>
          <cell r="G1494">
            <v>697</v>
          </cell>
          <cell r="H1494">
            <v>95</v>
          </cell>
          <cell r="I1494" t="str">
            <v>EUR</v>
          </cell>
          <cell r="J1494">
            <v>0</v>
          </cell>
          <cell r="K1494">
            <v>792</v>
          </cell>
          <cell r="L1494" t="str">
            <v>33 days</v>
          </cell>
          <cell r="M1494">
            <v>45657</v>
          </cell>
          <cell r="N1494">
            <v>1</v>
          </cell>
          <cell r="O1494" t="str">
            <v>Hapag-Lloyd</v>
          </cell>
          <cell r="P1494" t="str">
            <v>10 CD combined</v>
          </cell>
          <cell r="Q1494" t="str">
            <v>subject to port storage</v>
          </cell>
        </row>
        <row r="1495">
          <cell r="A1495" t="str">
            <v>STS_Hapag-Lloyd</v>
          </cell>
          <cell r="B1495" t="str">
            <v>Tin canBarcelona40</v>
          </cell>
          <cell r="C1495" t="str">
            <v>NIG</v>
          </cell>
          <cell r="D1495" t="str">
            <v>Tin can</v>
          </cell>
          <cell r="E1495" t="str">
            <v>Barcelona</v>
          </cell>
          <cell r="F1495">
            <v>40</v>
          </cell>
          <cell r="G1495">
            <v>1169</v>
          </cell>
          <cell r="H1495">
            <v>150</v>
          </cell>
          <cell r="I1495" t="str">
            <v>EUR</v>
          </cell>
          <cell r="J1495">
            <v>0</v>
          </cell>
          <cell r="K1495">
            <v>1319</v>
          </cell>
          <cell r="L1495" t="str">
            <v>33 days</v>
          </cell>
          <cell r="M1495">
            <v>45657</v>
          </cell>
          <cell r="N1495">
            <v>1</v>
          </cell>
          <cell r="O1495" t="str">
            <v>Hapag-Lloyd</v>
          </cell>
          <cell r="P1495" t="str">
            <v>10 CD combined</v>
          </cell>
          <cell r="Q1495" t="str">
            <v>subject to port storage</v>
          </cell>
        </row>
        <row r="1496">
          <cell r="A1496" t="str">
            <v>STS_OOCL</v>
          </cell>
          <cell r="B1496" t="str">
            <v>Tin canBatam20</v>
          </cell>
          <cell r="C1496" t="str">
            <v>NIG</v>
          </cell>
          <cell r="D1496" t="str">
            <v>Tin can</v>
          </cell>
          <cell r="E1496" t="str">
            <v>Batam</v>
          </cell>
          <cell r="F1496">
            <v>20</v>
          </cell>
          <cell r="G1496">
            <v>1165</v>
          </cell>
          <cell r="H1496" t="str">
            <v>not included</v>
          </cell>
          <cell r="I1496" t="str">
            <v>USD</v>
          </cell>
          <cell r="J1496">
            <v>0</v>
          </cell>
          <cell r="K1496">
            <v>1165</v>
          </cell>
          <cell r="L1496" t="str">
            <v>37 days</v>
          </cell>
          <cell r="M1496">
            <v>45657</v>
          </cell>
          <cell r="N1496">
            <v>0</v>
          </cell>
          <cell r="O1496" t="str">
            <v>OOCL</v>
          </cell>
          <cell r="P1496" t="str">
            <v>5 CD</v>
          </cell>
          <cell r="Q1496" t="str">
            <v>21 CD</v>
          </cell>
        </row>
        <row r="1497">
          <cell r="A1497" t="str">
            <v>STS_OOCL</v>
          </cell>
          <cell r="B1497" t="str">
            <v>Tin canBatam40</v>
          </cell>
          <cell r="C1497" t="str">
            <v>NIG</v>
          </cell>
          <cell r="D1497" t="str">
            <v>Tin can</v>
          </cell>
          <cell r="E1497" t="str">
            <v>Batam</v>
          </cell>
          <cell r="F1497">
            <v>40</v>
          </cell>
          <cell r="G1497">
            <v>1265</v>
          </cell>
          <cell r="H1497" t="str">
            <v>not included</v>
          </cell>
          <cell r="I1497" t="str">
            <v>USD</v>
          </cell>
          <cell r="J1497">
            <v>0</v>
          </cell>
          <cell r="K1497">
            <v>1265</v>
          </cell>
          <cell r="L1497" t="str">
            <v>37 days</v>
          </cell>
          <cell r="M1497">
            <v>45657</v>
          </cell>
          <cell r="N1497">
            <v>0</v>
          </cell>
          <cell r="O1497" t="str">
            <v>OOCL</v>
          </cell>
          <cell r="P1497" t="str">
            <v>5 CD</v>
          </cell>
          <cell r="Q1497" t="str">
            <v>21 CD</v>
          </cell>
        </row>
        <row r="1498">
          <cell r="A1498" t="str">
            <v>STS_Hapag-Lloyd</v>
          </cell>
          <cell r="B1498" t="str">
            <v>Tin canBatam20</v>
          </cell>
          <cell r="C1498" t="str">
            <v>NIG</v>
          </cell>
          <cell r="D1498" t="str">
            <v>Tin can</v>
          </cell>
          <cell r="E1498" t="str">
            <v>Batam</v>
          </cell>
          <cell r="F1498">
            <v>20</v>
          </cell>
          <cell r="G1498">
            <v>1065</v>
          </cell>
          <cell r="H1498">
            <v>160</v>
          </cell>
          <cell r="I1498" t="str">
            <v>USD</v>
          </cell>
          <cell r="J1498">
            <v>0</v>
          </cell>
          <cell r="K1498">
            <v>1225</v>
          </cell>
          <cell r="L1498" t="str">
            <v>56 days</v>
          </cell>
          <cell r="M1498">
            <v>45657</v>
          </cell>
          <cell r="N1498">
            <v>1</v>
          </cell>
          <cell r="O1498" t="str">
            <v>Hapag-Lloyd</v>
          </cell>
          <cell r="P1498" t="str">
            <v>14 CD combined</v>
          </cell>
          <cell r="Q1498" t="str">
            <v>subject to port storage</v>
          </cell>
        </row>
        <row r="1499">
          <cell r="A1499" t="str">
            <v>STS_Hapag-Lloyd</v>
          </cell>
          <cell r="B1499" t="str">
            <v>Tin canBatam40</v>
          </cell>
          <cell r="C1499" t="str">
            <v>NIG</v>
          </cell>
          <cell r="D1499" t="str">
            <v>Tin can</v>
          </cell>
          <cell r="E1499" t="str">
            <v>Batam</v>
          </cell>
          <cell r="F1499">
            <v>40</v>
          </cell>
          <cell r="G1499">
            <v>1506</v>
          </cell>
          <cell r="H1499">
            <v>195</v>
          </cell>
          <cell r="I1499" t="str">
            <v>USD</v>
          </cell>
          <cell r="J1499">
            <v>0</v>
          </cell>
          <cell r="K1499">
            <v>1701</v>
          </cell>
          <cell r="L1499" t="str">
            <v>56 days</v>
          </cell>
          <cell r="M1499">
            <v>45657</v>
          </cell>
          <cell r="N1499">
            <v>1</v>
          </cell>
          <cell r="O1499" t="str">
            <v>Hapag-Lloyd</v>
          </cell>
          <cell r="P1499" t="str">
            <v>14 CD combined</v>
          </cell>
          <cell r="Q1499" t="str">
            <v>subject to port storage</v>
          </cell>
        </row>
        <row r="1500">
          <cell r="A1500" t="str">
            <v>STS_Hapag-Lloyd</v>
          </cell>
          <cell r="B1500" t="str">
            <v>Tin canHamburg20</v>
          </cell>
          <cell r="C1500" t="str">
            <v>NIG</v>
          </cell>
          <cell r="D1500" t="str">
            <v>Tin can</v>
          </cell>
          <cell r="E1500" t="str">
            <v>Hamburg</v>
          </cell>
          <cell r="F1500">
            <v>20</v>
          </cell>
          <cell r="G1500">
            <v>497</v>
          </cell>
          <cell r="H1500">
            <v>95</v>
          </cell>
          <cell r="I1500" t="str">
            <v>EUR</v>
          </cell>
          <cell r="J1500">
            <v>0</v>
          </cell>
          <cell r="K1500">
            <v>592</v>
          </cell>
          <cell r="L1500" t="str">
            <v>34 days</v>
          </cell>
          <cell r="M1500">
            <v>45657</v>
          </cell>
          <cell r="N1500">
            <v>1</v>
          </cell>
          <cell r="O1500" t="str">
            <v>Hapag-Lloyd</v>
          </cell>
          <cell r="P1500" t="str">
            <v>4 CD</v>
          </cell>
          <cell r="Q1500" t="str">
            <v>10 CD</v>
          </cell>
        </row>
      </sheetData>
      <sheetData sheetId="13"/>
      <sheetData sheetId="14"/>
      <sheetData sheetId="1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ugustin Planty" id="{45DF33F8-343F-4A65-ABCC-54E6C14102DE}" userId="Augustin Planty" providerId="Non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1499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2541A-9CC1-4A3B-82A9-8A5CEBA2B381}" name="Tableau1" displayName="Tableau1" ref="A1:J40" totalsRowShown="0" headerRowDxfId="13" dataDxfId="12" headerRowBorderDxfId="10" tableBorderDxfId="11">
  <autoFilter ref="A1:J40" xr:uid="{4E12541A-9CC1-4A3B-82A9-8A5CEBA2B381}"/>
  <tableColumns count="10">
    <tableColumn id="1" xr3:uid="{F89F6538-592F-4D0A-833F-57AC3A96BA0E}" name="Buying Diff" dataDxfId="9"/>
    <tableColumn id="2" xr3:uid="{FE9E8422-648B-408D-8E5D-34938A6A34E4}" name="Buying Terms" dataDxfId="8"/>
    <tableColumn id="3" xr3:uid="{1B53AD7C-9289-4965-8342-243787791C33}" name="Origin" dataDxfId="7"/>
    <tableColumn id="4" xr3:uid="{80544A66-5DBC-4AE9-9DE4-192007555CE6}" name="Destination" dataDxfId="6"/>
    <tableColumn id="10" xr3:uid="{B417DF43-C0B9-4865-AA6F-A32488A12000}" name="Market" dataDxfId="5"/>
    <tableColumn id="6" xr3:uid="{F6D346A6-0C0D-4C92-A350-D0AEB698B830}" name="Costings" dataDxfId="4"/>
    <tableColumn id="7" xr3:uid="{E44B70CA-F3B8-430F-8778-3C9A461F0E18}" name="Break Even" dataDxfId="3"/>
    <tableColumn id="8" xr3:uid="{F8234C1C-925A-471F-B9E1-A3EBB9AE5535}" name="Selling Diff" dataDxfId="2"/>
    <tableColumn id="5" xr3:uid="{1371E6F6-9F68-4F4C-961D-7D9214FE4B4E}" name="Selling Terms" dataDxfId="1"/>
    <tableColumn id="9" xr3:uid="{E89C117B-D48F-4A1E-924B-FCA0E2547DCE}" name="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2" dT="2022-11-21T09:53:05.26" personId="{45DF33F8-343F-4A65-ABCC-54E6C14102DE}" id="{DB4DAEE8-DC22-4EFA-9FD3-B2ECAE5EC592}">
    <text>Onapac Ref Price</text>
  </threadedComment>
  <threadedComment ref="O27" dT="2022-11-21T09:54:01.42" personId="{45DF33F8-343F-4A65-ABCC-54E6C14102DE}" id="{4FB3256D-CA9C-4CE5-8DF0-708CE5C3EAD4}">
    <text>(0.01%+0.223%+1.16%x0.7)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asource.agiblocks.com/CTL/Inventory/Details/22878" TargetMode="External"/><Relationship Id="rId3" Type="http://schemas.openxmlformats.org/officeDocument/2006/relationships/hyperlink" Target="https://cocoasource.agiblocks.com/CTL/Inventory/Details/21794" TargetMode="External"/><Relationship Id="rId7" Type="http://schemas.openxmlformats.org/officeDocument/2006/relationships/hyperlink" Target="https://cocoasource.agiblocks.com/CTL/Inventory/Details/19472" TargetMode="External"/><Relationship Id="rId2" Type="http://schemas.openxmlformats.org/officeDocument/2006/relationships/hyperlink" Target="https://cocoasource.agiblocks.com/CTL/Inventory/Details/21794" TargetMode="External"/><Relationship Id="rId1" Type="http://schemas.openxmlformats.org/officeDocument/2006/relationships/hyperlink" Target="https://cocoasource.agiblocks.com/CTL/Inventory/Details/18663" TargetMode="External"/><Relationship Id="rId6" Type="http://schemas.openxmlformats.org/officeDocument/2006/relationships/hyperlink" Target="https://cocoasource.agiblocks.com/CTL/Inventory/Details/17910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cocoasource.agiblocks.com/CTL/Inventory/Details/22195" TargetMode="External"/><Relationship Id="rId10" Type="http://schemas.openxmlformats.org/officeDocument/2006/relationships/hyperlink" Target="https://cocoasource.agiblocks.com/CTL/Inventory/Details/25030" TargetMode="External"/><Relationship Id="rId4" Type="http://schemas.openxmlformats.org/officeDocument/2006/relationships/hyperlink" Target="https://cocoasource.agiblocks.com/CTL/Inventory/Details/22250" TargetMode="External"/><Relationship Id="rId9" Type="http://schemas.openxmlformats.org/officeDocument/2006/relationships/hyperlink" Target="https://cocoasource.agiblocks.com/CTL/Inventory/Details/2425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F4B1-E083-3846-874A-F9E519970383}">
  <sheetPr codeName="Feuil1">
    <tabColor theme="8" tint="0.79998168889431442"/>
    <pageSetUpPr fitToPage="1"/>
  </sheetPr>
  <dimension ref="A1:AP79"/>
  <sheetViews>
    <sheetView tabSelected="1" zoomScaleNormal="100" workbookViewId="0">
      <selection activeCell="N30" sqref="N30"/>
    </sheetView>
  </sheetViews>
  <sheetFormatPr defaultColWidth="11.125" defaultRowHeight="15.7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35" s="32" customFormat="1" ht="15.75" customHeight="1">
      <c r="A1" s="28" t="s">
        <v>0</v>
      </c>
      <c r="B1" s="29" t="s">
        <v>1</v>
      </c>
      <c r="C1" s="29" t="s">
        <v>2</v>
      </c>
      <c r="D1" s="29"/>
      <c r="E1" s="30"/>
      <c r="F1" s="31"/>
      <c r="G1" s="29"/>
      <c r="H1" s="29"/>
      <c r="I1" s="29"/>
      <c r="J1" s="29"/>
      <c r="K1" s="29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ht="15.75" customHeight="1">
      <c r="A2" s="33" t="s">
        <v>3</v>
      </c>
      <c r="B2" s="34">
        <v>45852</v>
      </c>
      <c r="C2" s="35" t="e">
        <f ca="1">VLOOKUP(B2,EURUSD,2,FALSE)</f>
        <v>#N/A</v>
      </c>
      <c r="E2" s="80" t="s">
        <v>4</v>
      </c>
      <c r="F2" s="80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80" t="s">
        <v>11</v>
      </c>
      <c r="M2" s="36" t="s">
        <v>12</v>
      </c>
      <c r="N2" s="87" t="s">
        <v>0</v>
      </c>
    </row>
    <row r="3" spans="1:35" ht="15.75" customHeight="1">
      <c r="A3" s="33" t="s">
        <v>13</v>
      </c>
      <c r="B3" s="34">
        <v>45852</v>
      </c>
      <c r="C3" s="35" t="e">
        <f ca="1">VLOOKUP(B3,GBPUSD,2,FALSE)</f>
        <v>#N/A</v>
      </c>
      <c r="E3" s="213">
        <v>2429</v>
      </c>
      <c r="F3" s="217">
        <v>100</v>
      </c>
      <c r="G3" s="213">
        <f>E3*1000/655.957</f>
        <v>3702.9866286966981</v>
      </c>
      <c r="H3" s="213">
        <f>G3-F3</f>
        <v>3602.9866286966981</v>
      </c>
      <c r="I3" s="80">
        <v>0.88137600000000005</v>
      </c>
      <c r="J3" s="213">
        <f>H3*I3</f>
        <v>3175.5859428541812</v>
      </c>
      <c r="K3" s="80">
        <f>2818-78</f>
        <v>2740</v>
      </c>
      <c r="L3" s="221">
        <f>J3-K3</f>
        <v>435.58594285418121</v>
      </c>
      <c r="M3" s="36">
        <v>250</v>
      </c>
      <c r="N3" s="37">
        <f>M3*H3</f>
        <v>900746.65717417456</v>
      </c>
      <c r="O3" s="135">
        <v>45611</v>
      </c>
    </row>
    <row r="4" spans="1:35" ht="15.75" customHeight="1">
      <c r="A4" s="33" t="s">
        <v>14</v>
      </c>
      <c r="B4" s="34">
        <v>45852</v>
      </c>
      <c r="C4" s="35" t="e">
        <f ca="1">VLOOKUP(B4,EURGBP,2,FALSE)</f>
        <v>#N/A</v>
      </c>
      <c r="E4" s="213">
        <v>2255</v>
      </c>
      <c r="F4" s="217">
        <v>100</v>
      </c>
      <c r="G4" s="213">
        <f>E4*1000/655.957</f>
        <v>3437.7253387036039</v>
      </c>
      <c r="H4" s="213">
        <f>G4-F4</f>
        <v>3337.7253387036039</v>
      </c>
      <c r="I4" s="80">
        <v>0.88537399999999999</v>
      </c>
      <c r="J4" s="213">
        <f>H4*I4</f>
        <v>2955.1352340293647</v>
      </c>
      <c r="K4" s="80">
        <f>2776-60</f>
        <v>2716</v>
      </c>
      <c r="L4" s="221">
        <f>J4-K4</f>
        <v>239.13523402936471</v>
      </c>
      <c r="M4" s="36">
        <v>250</v>
      </c>
      <c r="N4" s="37">
        <f>M4*H4</f>
        <v>834431.33467590099</v>
      </c>
      <c r="O4" s="135">
        <v>45672</v>
      </c>
    </row>
    <row r="5" spans="1:35" ht="15.75" customHeight="1">
      <c r="A5" s="33" t="s">
        <v>15</v>
      </c>
      <c r="B5" s="34">
        <v>45852</v>
      </c>
      <c r="C5" s="35" t="e">
        <f ca="1">VLOOKUP(B5,CHFUSD,2,FALSE)</f>
        <v>#N/A</v>
      </c>
      <c r="F5" s="211"/>
      <c r="G5" s="211"/>
      <c r="I5" s="211"/>
      <c r="K5" s="211"/>
      <c r="M5" s="36"/>
      <c r="N5" s="212"/>
    </row>
    <row r="6" spans="1:35" ht="15.75" customHeight="1">
      <c r="A6" s="33" t="s">
        <v>16</v>
      </c>
      <c r="B6" s="34">
        <v>45852</v>
      </c>
      <c r="C6" s="35" t="e">
        <f ca="1">VLOOKUP(B6,GBPCHF,2,FALSE)</f>
        <v>#N/A</v>
      </c>
      <c r="F6" s="211"/>
      <c r="M6" s="36"/>
    </row>
    <row r="7" spans="1:35" ht="15.75" customHeight="1">
      <c r="A7" s="33" t="s">
        <v>17</v>
      </c>
      <c r="B7" s="34">
        <v>45852</v>
      </c>
      <c r="C7" s="35" t="e">
        <f ca="1">VLOOKUP(B7,EURCHF,2,FALSE)</f>
        <v>#N/A</v>
      </c>
      <c r="F7" s="211"/>
      <c r="M7" s="36"/>
    </row>
    <row r="8" spans="1:35" s="32" customFormat="1" ht="15.75" customHeight="1">
      <c r="A8" s="29" t="s">
        <v>18</v>
      </c>
      <c r="B8" s="29"/>
      <c r="C8" s="29"/>
      <c r="D8" s="29"/>
      <c r="E8" s="124"/>
      <c r="F8" s="31"/>
      <c r="G8" s="29"/>
      <c r="H8" s="29" t="s">
        <v>19</v>
      </c>
      <c r="I8" s="29"/>
      <c r="J8" s="29"/>
      <c r="K8" s="29"/>
      <c r="L8" s="31"/>
      <c r="M8" s="31"/>
      <c r="N8" s="29" t="s">
        <v>20</v>
      </c>
      <c r="O8" s="223" t="s">
        <v>21</v>
      </c>
      <c r="P8" s="223" t="s">
        <v>22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spans="1:35" ht="15" customHeight="1">
      <c r="A9" s="38" t="s">
        <v>23</v>
      </c>
      <c r="B9" s="39" t="s">
        <v>24</v>
      </c>
      <c r="C9" s="39" t="s">
        <v>25</v>
      </c>
      <c r="D9" s="39" t="s">
        <v>26</v>
      </c>
      <c r="E9" s="40">
        <f>IF(F9="",IF(B9="LDN",INDEX(LdnPrice,MATCH(C9,LdnDelivery,0),MATCH(D9,LdnTitles,0)),INDEX(NYPrices,MATCH(C9,NYDelivery,0),MATCH(D9,NYTitle,0))),F9)</f>
        <v>5237</v>
      </c>
      <c r="H9" s="38" t="s">
        <v>23</v>
      </c>
      <c r="I9" s="39" t="s">
        <v>24</v>
      </c>
      <c r="J9" s="39" t="s">
        <v>27</v>
      </c>
      <c r="K9" s="39" t="s">
        <v>28</v>
      </c>
      <c r="L9" s="40" t="e">
        <f>IF(I9="LDN",INDEX(LdnPrice,MATCH(J9,LdnDelivery,0),MATCH(K9,LdnTitles,0)),INDEX(NYPrices,MATCH(J9,NYDelivery,0),MATCH(K9,NYTitle,0)))</f>
        <v>#N/A</v>
      </c>
      <c r="M9" s="36"/>
      <c r="N9" s="89" t="s">
        <v>29</v>
      </c>
      <c r="O9" s="224">
        <v>4404000</v>
      </c>
      <c r="P9" s="226">
        <f>O9/655.957</f>
        <v>6713.8547191355528</v>
      </c>
    </row>
    <row r="10" spans="1:35" ht="15.75" customHeight="1">
      <c r="A10" s="53" t="s">
        <v>30</v>
      </c>
      <c r="B10" s="89"/>
      <c r="D10" s="41">
        <v>200</v>
      </c>
      <c r="E10" s="40">
        <f>D10</f>
        <v>200</v>
      </c>
      <c r="H10" s="42" t="s">
        <v>31</v>
      </c>
      <c r="J10" s="43" t="s">
        <v>6</v>
      </c>
      <c r="K10" s="44">
        <v>4340</v>
      </c>
      <c r="L10" s="41">
        <f>K10*1000/655.957</f>
        <v>6616.2873481036104</v>
      </c>
      <c r="M10" s="36"/>
      <c r="N10" s="36" t="s">
        <v>32</v>
      </c>
      <c r="O10" s="36">
        <v>40000</v>
      </c>
      <c r="P10" s="37">
        <f>O10/655.957</f>
        <v>60.979606894964149</v>
      </c>
    </row>
    <row r="11" spans="1:35" ht="15.75" customHeight="1">
      <c r="A11" s="38" t="s">
        <v>33</v>
      </c>
      <c r="B11" s="44"/>
      <c r="C11" s="89"/>
      <c r="D11" s="41"/>
      <c r="E11" s="40" t="e">
        <f ca="1">D11/C3</f>
        <v>#N/A</v>
      </c>
      <c r="H11" s="38" t="s">
        <v>0</v>
      </c>
      <c r="J11" s="47" t="s">
        <v>14</v>
      </c>
      <c r="L11" s="48" t="e">
        <f ca="1">IF(J11="",1, VLOOKUP(J11,FX,3,FALSE))</f>
        <v>#N/A</v>
      </c>
      <c r="M11" s="36"/>
      <c r="N11" s="36" t="s">
        <v>34</v>
      </c>
      <c r="O11" s="36">
        <v>1000</v>
      </c>
      <c r="P11" s="37">
        <f>O11/655.957</f>
        <v>1.5244901723741038</v>
      </c>
    </row>
    <row r="12" spans="1:35" ht="15.75" customHeight="1">
      <c r="A12" s="38" t="s">
        <v>35</v>
      </c>
      <c r="B12" s="44"/>
      <c r="C12" s="49" t="s">
        <v>8</v>
      </c>
      <c r="D12" s="41">
        <v>0</v>
      </c>
      <c r="E12" s="40">
        <f>IF(C12="EUR",D12*$C$4,IF(C12="USD",D12/$C$3,D12))</f>
        <v>0</v>
      </c>
      <c r="H12" s="38" t="s">
        <v>31</v>
      </c>
      <c r="J12" s="51" t="str">
        <f>IF(I9="LDN","GBP","USD")</f>
        <v>GBP</v>
      </c>
      <c r="L12" s="45" t="e" cm="1">
        <f t="array" aca="1" ref="L12" ca="1">IF(J11="EURUSD",L10/L11,IF(J11="EURGBP",L10*L11,IF(J11="CHFUSD",L10*L11,IF(J11="GBPCHF",L10/L11,IF(J11="EURCHF","ERREUR",IF(J10=J12,L9,_xlfn.SWITCH(J11="GBPUSD",J12="USD",L10*L11,J12="GBP",L10/L11)))))))</f>
        <v>#N/A</v>
      </c>
      <c r="M12" s="36"/>
      <c r="N12" s="36" t="s">
        <v>36</v>
      </c>
      <c r="O12" s="222">
        <v>5.0800000000000003E-3</v>
      </c>
      <c r="P12" s="222">
        <v>5.0800000000000003E-3</v>
      </c>
    </row>
    <row r="13" spans="1:35" ht="15.75" customHeight="1">
      <c r="A13" s="38" t="s">
        <v>37</v>
      </c>
      <c r="B13" s="44">
        <v>1</v>
      </c>
      <c r="C13" s="64">
        <v>0.09</v>
      </c>
      <c r="E13" s="40" t="e">
        <f ca="1">($E$9+$E$10+$E$11+$E$12)*C13*B13/12</f>
        <v>#N/A</v>
      </c>
      <c r="H13" s="53" t="s">
        <v>38</v>
      </c>
      <c r="I13" s="54"/>
      <c r="L13" s="55" t="e">
        <f ca="1">L12-L9</f>
        <v>#N/A</v>
      </c>
      <c r="M13" s="56" t="str">
        <f>J12</f>
        <v>GBP</v>
      </c>
      <c r="N13" s="36" t="s">
        <v>39</v>
      </c>
      <c r="O13" s="222">
        <v>0.01</v>
      </c>
      <c r="P13" s="222">
        <v>0.01</v>
      </c>
    </row>
    <row r="14" spans="1:35" ht="15.75" customHeight="1">
      <c r="A14" s="38" t="s">
        <v>40</v>
      </c>
      <c r="B14" s="44"/>
      <c r="C14" s="54">
        <v>2E-3</v>
      </c>
      <c r="E14" s="40" t="e">
        <f ca="1">($E$9+$E$10+$E$11+$E$12)*C14</f>
        <v>#N/A</v>
      </c>
      <c r="H14" s="57" t="s">
        <v>41</v>
      </c>
      <c r="I14" s="58"/>
      <c r="J14" s="58"/>
      <c r="K14" s="58"/>
      <c r="L14" s="59" t="e">
        <f ca="1">L13-E11</f>
        <v>#N/A</v>
      </c>
      <c r="M14" s="56" t="str">
        <f>J12</f>
        <v>GBP</v>
      </c>
      <c r="N14" s="89" t="s">
        <v>42</v>
      </c>
      <c r="O14" s="225">
        <f>O9-O10-O11-O12*O9-O13*O9</f>
        <v>4296587.68</v>
      </c>
      <c r="P14" s="226">
        <f>O14/655.957</f>
        <v>6550.1056929036504</v>
      </c>
      <c r="Q14" s="263" t="e">
        <f ca="1">(P9-P14)*C4</f>
        <v>#N/A</v>
      </c>
    </row>
    <row r="15" spans="1:35" ht="15.75" customHeight="1">
      <c r="A15" s="38" t="s">
        <v>43</v>
      </c>
      <c r="B15" s="44"/>
      <c r="C15" s="41">
        <v>40</v>
      </c>
      <c r="E15" s="40">
        <f>C15</f>
        <v>40</v>
      </c>
      <c r="M15" s="36"/>
    </row>
    <row r="16" spans="1:35" ht="15.75" customHeight="1">
      <c r="A16" s="38" t="s">
        <v>44</v>
      </c>
      <c r="B16" s="44"/>
      <c r="C16" s="64">
        <v>0.01</v>
      </c>
      <c r="E16" s="40" t="e">
        <f t="shared" ref="E16" ca="1" si="0">($E$9+$E$10+$E$11+$E$12)*C16</f>
        <v>#N/A</v>
      </c>
      <c r="H16" s="29" t="s">
        <v>45</v>
      </c>
      <c r="I16" s="60"/>
      <c r="J16" s="60"/>
      <c r="K16" s="61"/>
      <c r="L16" s="62"/>
      <c r="M16" s="63"/>
      <c r="N16" s="29" t="s">
        <v>46</v>
      </c>
      <c r="O16" s="223"/>
      <c r="P16" s="223"/>
    </row>
    <row r="17" spans="1:42" ht="15.75" customHeight="1">
      <c r="A17" s="38" t="s">
        <v>47</v>
      </c>
      <c r="B17" s="44"/>
      <c r="C17" s="41">
        <v>50</v>
      </c>
      <c r="E17" s="40">
        <f>C17</f>
        <v>50</v>
      </c>
      <c r="H17" s="29"/>
      <c r="I17" s="60"/>
      <c r="J17" s="60"/>
      <c r="K17" s="61"/>
      <c r="L17" s="62"/>
      <c r="M17" s="63"/>
      <c r="N17" s="29"/>
      <c r="O17" s="223"/>
      <c r="P17" s="223"/>
    </row>
    <row r="18" spans="1:42" ht="19.350000000000001" customHeight="1">
      <c r="A18" s="38" t="s">
        <v>48</v>
      </c>
      <c r="B18" s="44"/>
      <c r="C18" s="41">
        <v>2</v>
      </c>
      <c r="D18" s="44"/>
      <c r="E18" s="40">
        <f>C18</f>
        <v>2</v>
      </c>
      <c r="H18" s="38" t="s">
        <v>23</v>
      </c>
      <c r="I18" s="39" t="s">
        <v>24</v>
      </c>
      <c r="J18" s="39" t="s">
        <v>27</v>
      </c>
      <c r="K18" s="39" t="s">
        <v>49</v>
      </c>
      <c r="L18" s="40" t="e">
        <f>IF(I18="LDN",INDEX(LdnPrice,MATCH(J18,LdnDelivery,0),MATCH(K18,LdnTitles,0)),INDEX(NYPrices,MATCH(J18,NYDelivery,0),MATCH(K18,NYTitle,0)))</f>
        <v>#N/A</v>
      </c>
      <c r="M18" s="63"/>
      <c r="N18" s="89" t="s">
        <v>50</v>
      </c>
      <c r="P18" s="224">
        <v>500</v>
      </c>
    </row>
    <row r="19" spans="1:42" ht="15.75" customHeight="1">
      <c r="A19" s="38" t="s">
        <v>51</v>
      </c>
      <c r="B19" s="44"/>
      <c r="C19" s="41">
        <v>2</v>
      </c>
      <c r="D19" s="44"/>
      <c r="E19" s="40">
        <f>C19</f>
        <v>2</v>
      </c>
      <c r="H19" s="38" t="s">
        <v>45</v>
      </c>
      <c r="J19" s="50"/>
      <c r="K19" s="65">
        <v>1000</v>
      </c>
      <c r="L19" s="45">
        <f>IF(K19="",E55,K19)</f>
        <v>1000</v>
      </c>
      <c r="M19" s="56" t="str">
        <f>IF(I18="LDN","GBP","USD")</f>
        <v>GBP</v>
      </c>
      <c r="N19" s="89" t="s">
        <v>3</v>
      </c>
      <c r="O19" s="225"/>
      <c r="P19" s="226">
        <f>P18*P14</f>
        <v>3275052.846451825</v>
      </c>
    </row>
    <row r="20" spans="1:42" ht="15.75" customHeight="1">
      <c r="A20" s="38" t="s">
        <v>52</v>
      </c>
      <c r="B20" s="39" t="s">
        <v>53</v>
      </c>
      <c r="C20" s="46"/>
      <c r="D20" s="46"/>
      <c r="E20" s="40">
        <f>VLOOKUP(B20,CocoaOriginAgent,2,FALSE)</f>
        <v>0</v>
      </c>
      <c r="H20" s="38" t="s">
        <v>31</v>
      </c>
      <c r="J20" s="38"/>
      <c r="L20" s="45" t="e">
        <f>L18+L19</f>
        <v>#N/A</v>
      </c>
      <c r="M20" s="56" t="str">
        <f>IF(I18="LDN","GBP","USD")</f>
        <v>GBP</v>
      </c>
    </row>
    <row r="21" spans="1:42" ht="15.75" customHeight="1">
      <c r="A21" s="38" t="s">
        <v>54</v>
      </c>
      <c r="B21" s="39" t="s">
        <v>53</v>
      </c>
      <c r="C21" s="46"/>
      <c r="D21" s="46"/>
      <c r="E21" s="40">
        <f>VLOOKUP(B21,CocoaDestinationAgent,2,FALSE)</f>
        <v>0</v>
      </c>
      <c r="H21" s="38" t="s">
        <v>0</v>
      </c>
      <c r="K21" s="47" t="s">
        <v>14</v>
      </c>
      <c r="L21" s="48" t="e">
        <f ca="1">IF(K21="",1, VLOOKUP(K21,FX,3,FALSE))</f>
        <v>#N/A</v>
      </c>
      <c r="M21" s="36"/>
      <c r="N21" s="68"/>
      <c r="O21" s="69"/>
      <c r="P21" s="68"/>
      <c r="Q21" s="69"/>
    </row>
    <row r="22" spans="1:42" ht="15.75" customHeight="1">
      <c r="A22" s="38" t="s">
        <v>55</v>
      </c>
      <c r="B22" s="39">
        <v>40</v>
      </c>
      <c r="C22" s="39" t="s">
        <v>56</v>
      </c>
      <c r="D22" s="39" t="s">
        <v>57</v>
      </c>
      <c r="E22" s="40"/>
      <c r="H22" s="66" t="s">
        <v>31</v>
      </c>
      <c r="J22" s="67"/>
      <c r="K22" s="39" t="s">
        <v>6</v>
      </c>
      <c r="L22" s="45" t="e" cm="1">
        <f t="array" aca="1" ref="L22" ca="1">IF(K21="EURUSD",L20/L21,IF(K21="EURGBP",L20/L21,IF(K21="CHFUSD",L20/L21,IF(K21="GBPCHF",L20*L21,IF(K21="EURCHF","ERREUR",IF(K22=M20,L20,_xlfn.SWITCH(K21="GBPUSD",K22="USD",L20*L21,K22="GBP",L20/L21)))))))</f>
        <v>#N/A</v>
      </c>
      <c r="M22" s="130"/>
    </row>
    <row r="23" spans="1:42" ht="15.75" customHeight="1">
      <c r="A23" s="38" t="s">
        <v>58</v>
      </c>
      <c r="B23" s="36">
        <f>IF(B22=40,25,16)</f>
        <v>25</v>
      </c>
      <c r="C23" s="70" t="str">
        <f ca="1">I58</f>
        <v>EUR</v>
      </c>
      <c r="D23" s="45" cm="1">
        <f t="array" aca="1" ref="D23" ca="1">MIN(IF(S58:S603&lt;&gt;0,T58:T603))/$B$23</f>
        <v>18.64</v>
      </c>
      <c r="E23" s="40" t="e">
        <f ca="1">D23/C3*F23</f>
        <v>#N/A</v>
      </c>
      <c r="F23" s="238">
        <v>1</v>
      </c>
      <c r="G23" s="130"/>
      <c r="M23" s="36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1:42" ht="15.75" customHeight="1">
      <c r="A24" s="38" t="s">
        <v>59</v>
      </c>
      <c r="B24" s="39" t="s">
        <v>60</v>
      </c>
      <c r="C24" s="63" t="s">
        <v>61</v>
      </c>
      <c r="D24" s="194">
        <f>HLOOKUP(B24,Dressing,2,FALSE)/B23</f>
        <v>12.8</v>
      </c>
      <c r="E24" s="40" t="e">
        <f ca="1">IF(C24="EUR",D24*$C$4,IF(C24="USD",D24/$C$3,D24))*F24</f>
        <v>#N/A</v>
      </c>
      <c r="F24" s="39">
        <v>1</v>
      </c>
      <c r="H24" s="38"/>
      <c r="I24" s="38"/>
      <c r="J24" s="38"/>
      <c r="K24" s="38"/>
      <c r="L24" s="51"/>
      <c r="M24" s="51"/>
      <c r="N24" s="51"/>
      <c r="O24" s="51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1:42" ht="15" customHeight="1">
      <c r="A25" s="38" t="s">
        <v>62</v>
      </c>
      <c r="C25" s="54"/>
      <c r="D25" s="71"/>
      <c r="E25" s="40"/>
      <c r="F25" s="46"/>
      <c r="H25" s="38"/>
      <c r="I25" s="51"/>
      <c r="J25" s="51"/>
      <c r="K25" s="51"/>
      <c r="L25" s="75"/>
      <c r="M25" s="258"/>
      <c r="N25" s="75"/>
      <c r="P25" s="51"/>
      <c r="Q25" s="51"/>
      <c r="S25" s="51"/>
      <c r="T25" s="51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1:42" ht="15.75" customHeight="1">
      <c r="A26" s="38" t="s">
        <v>55</v>
      </c>
      <c r="B26" s="39" t="s">
        <v>63</v>
      </c>
      <c r="C26" s="297">
        <f>VLOOKUP(B26,MarineInsurance,2,FALSE)</f>
        <v>5.0000000000000001E-3</v>
      </c>
      <c r="D26" s="71"/>
      <c r="E26" s="195" t="e">
        <f ca="1">SUM(E9:E25)*C26*F26</f>
        <v>#N/A</v>
      </c>
      <c r="F26" s="39">
        <v>1</v>
      </c>
      <c r="H26" s="38"/>
      <c r="I26" s="38"/>
      <c r="K26" s="259"/>
      <c r="L26" s="51"/>
      <c r="M26" s="260"/>
      <c r="N26" s="261"/>
      <c r="O26" s="51"/>
      <c r="P26" s="51"/>
      <c r="Q26" s="261"/>
      <c r="S26" s="262"/>
      <c r="T26" s="261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1:42" ht="15.75" customHeight="1">
      <c r="A27" s="38" t="s">
        <v>64</v>
      </c>
      <c r="B27" s="54"/>
      <c r="C27" s="297">
        <v>1E-3</v>
      </c>
      <c r="D27" s="71"/>
      <c r="E27" s="195" t="e">
        <f ca="1">SUM(E9:E26)*C27*F27</f>
        <v>#N/A</v>
      </c>
      <c r="F27" s="39">
        <v>0</v>
      </c>
      <c r="G27" s="38"/>
      <c r="H27" s="38"/>
      <c r="J27" s="259"/>
      <c r="K27" s="51"/>
      <c r="L27" s="260"/>
      <c r="M27" s="261"/>
      <c r="N27" s="51"/>
      <c r="O27" s="51"/>
      <c r="P27" s="261"/>
      <c r="R27" s="262"/>
      <c r="S27" s="261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42" ht="15.75" customHeight="1">
      <c r="A28" s="38"/>
      <c r="B28" s="54"/>
      <c r="C28" s="71"/>
      <c r="D28" s="195"/>
      <c r="E28" s="46"/>
      <c r="G28" s="38"/>
      <c r="H28" s="38"/>
      <c r="J28" s="259"/>
      <c r="K28" s="51"/>
      <c r="L28" s="260"/>
      <c r="M28" s="261"/>
      <c r="N28" s="51"/>
      <c r="O28" s="51"/>
      <c r="P28" s="261"/>
      <c r="R28" s="262"/>
      <c r="S28" s="261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42" ht="15.75" customHeight="1">
      <c r="A29" s="53" t="s">
        <v>65</v>
      </c>
      <c r="B29" s="72" t="s">
        <v>66</v>
      </c>
      <c r="C29" s="39" t="s">
        <v>6</v>
      </c>
      <c r="D29" s="40" t="str" cm="1">
        <f t="array" ref="D29:D51">_xlfn._xlws.FILTER(CocoaWarehouse,Warehouse!A1:T1='Costing Beans'!B29,"")</f>
        <v>STEINWEG ANTWERP</v>
      </c>
      <c r="E29" s="73"/>
      <c r="F29" s="74"/>
      <c r="G29" s="53"/>
      <c r="H29" s="38"/>
      <c r="I29" s="230"/>
      <c r="K29" s="259"/>
      <c r="L29" s="51"/>
      <c r="M29" s="260"/>
      <c r="N29" s="261"/>
      <c r="O29" s="51"/>
      <c r="P29" s="51"/>
      <c r="Q29" s="261"/>
      <c r="S29" s="262"/>
      <c r="T29" s="261"/>
      <c r="U29" s="51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</row>
    <row r="30" spans="1:42" ht="16.5" customHeight="1">
      <c r="A30" s="38" t="s">
        <v>67</v>
      </c>
      <c r="B30" s="75"/>
      <c r="D30" s="292">
        <v>10</v>
      </c>
      <c r="E30" s="40" t="e">
        <f ca="1">IF($C$29="EUR",D30*$C$4,IF($C$29="USD",D30/$C$3,D30))*F30</f>
        <v>#N/A</v>
      </c>
      <c r="F30" s="39">
        <v>1</v>
      </c>
      <c r="G30" s="53"/>
      <c r="H30" s="63"/>
      <c r="I30" s="51"/>
      <c r="K30" s="259"/>
      <c r="L30" s="51"/>
      <c r="M30" s="260"/>
      <c r="N30" s="261"/>
      <c r="O30" s="51"/>
      <c r="P30" s="51"/>
      <c r="Q30" s="261"/>
      <c r="S30" s="262"/>
      <c r="T30" s="261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1:42" ht="15.75" customHeight="1">
      <c r="A31" s="38" t="s">
        <v>68</v>
      </c>
      <c r="D31" s="292">
        <v>12.75</v>
      </c>
      <c r="E31" s="40" t="e">
        <f ca="1">IF($C$29="EUR",D31*$C$4,IF($C$29="USD",D31/$C$3,D31))*F31</f>
        <v>#N/A</v>
      </c>
      <c r="F31" s="39">
        <v>1</v>
      </c>
      <c r="G31" s="53"/>
      <c r="H31" s="63"/>
      <c r="I31" s="51"/>
      <c r="K31" s="259"/>
      <c r="L31" s="51"/>
      <c r="M31" s="260"/>
      <c r="N31" s="261"/>
      <c r="O31" s="51"/>
      <c r="P31" s="51"/>
      <c r="Q31" s="261"/>
      <c r="S31" s="262"/>
      <c r="T31" s="261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42" ht="15.75" customHeight="1">
      <c r="A32" s="38" t="s">
        <v>69</v>
      </c>
      <c r="B32" s="44">
        <v>1</v>
      </c>
      <c r="D32" s="292">
        <v>7.5</v>
      </c>
      <c r="E32" s="40" t="e">
        <f ca="1">IF($C$29="EUR",D32*$C$4,IF($C$29="USD",D32/$C$3,D32))*B32*F32</f>
        <v>#N/A</v>
      </c>
      <c r="F32" s="39">
        <v>1</v>
      </c>
      <c r="G32" s="53"/>
      <c r="H32" s="51"/>
      <c r="I32" s="51"/>
      <c r="J32" s="51"/>
      <c r="K32" s="267"/>
      <c r="L32" s="51"/>
      <c r="M32" s="260"/>
      <c r="N32" s="261"/>
      <c r="O32" s="51"/>
      <c r="P32" s="51"/>
      <c r="Q32" s="261"/>
      <c r="S32" s="262"/>
      <c r="T32" s="51"/>
      <c r="U32" s="38"/>
      <c r="V32" s="38"/>
      <c r="W32" s="76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1:34" ht="15.75" customHeight="1">
      <c r="A33" s="38" t="s">
        <v>70</v>
      </c>
      <c r="D33" s="292">
        <v>9.1999999999999993</v>
      </c>
      <c r="E33" s="40" t="e">
        <f t="shared" ref="E33:E51" ca="1" si="1">IF($C$29="EUR",D33*$C$4,IF($C$29="USD",D33/$C$3,D33))*F33</f>
        <v>#N/A</v>
      </c>
      <c r="F33" s="39">
        <v>1</v>
      </c>
      <c r="G33" s="53"/>
      <c r="H33" s="51"/>
      <c r="I33" s="51"/>
      <c r="J33" s="51"/>
      <c r="K33" s="51"/>
      <c r="L33" s="51"/>
      <c r="M33" s="260"/>
      <c r="N33" s="261"/>
      <c r="O33" s="51"/>
      <c r="P33" s="51"/>
      <c r="Q33" s="261"/>
      <c r="R33" s="51"/>
      <c r="S33" s="51"/>
      <c r="T33" s="51"/>
      <c r="U33" s="38"/>
      <c r="V33" s="38"/>
      <c r="W33" s="76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1:34" ht="15.75" customHeight="1">
      <c r="A34" s="38" t="s">
        <v>71</v>
      </c>
      <c r="D34" s="292">
        <v>0</v>
      </c>
      <c r="E34" s="40" t="e">
        <f t="shared" ca="1" si="1"/>
        <v>#N/A</v>
      </c>
      <c r="F34" s="39">
        <v>1</v>
      </c>
      <c r="G34" s="53"/>
      <c r="H34" s="51"/>
      <c r="I34" s="51"/>
      <c r="J34" s="51"/>
      <c r="K34" s="51"/>
      <c r="L34" s="51"/>
      <c r="M34" s="260"/>
      <c r="N34" s="261"/>
      <c r="O34" s="51"/>
      <c r="P34" s="51"/>
      <c r="Q34" s="261"/>
      <c r="R34" s="51"/>
      <c r="S34" s="51"/>
      <c r="T34" s="51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1:34" ht="15.75" customHeight="1">
      <c r="A35" s="38" t="s">
        <v>72</v>
      </c>
      <c r="D35" s="292">
        <v>0.7</v>
      </c>
      <c r="E35" s="40" t="e">
        <f t="shared" ca="1" si="1"/>
        <v>#N/A</v>
      </c>
      <c r="F35" s="39">
        <v>1</v>
      </c>
      <c r="G35" s="53"/>
      <c r="H35" s="253"/>
      <c r="I35" s="51"/>
      <c r="J35" s="51"/>
      <c r="K35" s="51"/>
      <c r="L35" s="51"/>
      <c r="M35" s="51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1:34" ht="16.5" customHeight="1">
      <c r="A36" s="38" t="s">
        <v>73</v>
      </c>
      <c r="D36" s="292">
        <v>9.5</v>
      </c>
      <c r="E36" s="40" t="e">
        <f t="shared" ca="1" si="1"/>
        <v>#N/A</v>
      </c>
      <c r="F36" s="39">
        <v>1</v>
      </c>
      <c r="G36" s="53"/>
      <c r="H36" s="253"/>
      <c r="I36" s="75"/>
      <c r="J36" s="75"/>
      <c r="K36" s="126"/>
      <c r="L36" s="264"/>
      <c r="M36" s="260"/>
      <c r="N36" s="75"/>
      <c r="O36" s="75"/>
      <c r="P36" s="77"/>
      <c r="Q36" s="7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1:34" ht="15.75" customHeight="1">
      <c r="A37" s="38" t="s">
        <v>74</v>
      </c>
      <c r="D37" s="292">
        <v>27.08</v>
      </c>
      <c r="E37" s="40">
        <v>0</v>
      </c>
      <c r="F37" s="39">
        <v>1</v>
      </c>
      <c r="G37" s="53"/>
      <c r="H37" s="257"/>
      <c r="I37" s="75"/>
      <c r="J37" s="75"/>
      <c r="K37" s="126"/>
      <c r="L37" s="264"/>
      <c r="M37" s="260"/>
      <c r="N37" s="75"/>
      <c r="O37" s="75"/>
      <c r="P37" s="77"/>
      <c r="Q37" s="75"/>
      <c r="R37" s="75"/>
      <c r="S37" s="75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1:34" ht="15.75" customHeight="1">
      <c r="A38" s="38" t="s">
        <v>75</v>
      </c>
      <c r="D38" s="294">
        <v>0</v>
      </c>
      <c r="E38" s="195" t="e">
        <f t="shared" ca="1" si="1"/>
        <v>#N/A</v>
      </c>
      <c r="F38" s="39">
        <v>0</v>
      </c>
      <c r="G38" s="53"/>
      <c r="H38" s="257"/>
      <c r="I38" s="75"/>
      <c r="J38" s="75"/>
      <c r="K38" s="126"/>
      <c r="L38" s="264"/>
      <c r="M38" s="260"/>
      <c r="N38" s="75"/>
      <c r="P38" s="77"/>
      <c r="T38" s="75"/>
      <c r="U38" s="75"/>
      <c r="V38" s="75"/>
      <c r="W38" s="38"/>
    </row>
    <row r="39" spans="1:34" ht="15.75" customHeight="1">
      <c r="A39" s="38" t="s">
        <v>76</v>
      </c>
      <c r="D39" s="292">
        <v>17</v>
      </c>
      <c r="E39" s="40" t="e">
        <f ca="1">IF($C$29="EUR",D39*$C$4,IF($C$29="USD",D39/$C$3,D39))*F39</f>
        <v>#N/A</v>
      </c>
      <c r="F39" s="39">
        <v>0</v>
      </c>
      <c r="G39" s="53"/>
      <c r="H39" s="33"/>
      <c r="I39" s="75"/>
      <c r="J39" s="75"/>
      <c r="K39" s="126"/>
      <c r="L39" s="265"/>
      <c r="M39" s="260"/>
      <c r="N39" s="75"/>
      <c r="O39" s="75"/>
      <c r="P39" s="77"/>
      <c r="Q39" s="75"/>
      <c r="R39" s="75"/>
      <c r="S39" s="75"/>
      <c r="T39" s="75"/>
      <c r="U39" s="132"/>
      <c r="V39" s="132"/>
      <c r="W39" s="38"/>
    </row>
    <row r="40" spans="1:34" ht="15.75" customHeight="1">
      <c r="A40" s="38" t="s">
        <v>77</v>
      </c>
      <c r="D40" s="292">
        <v>19.5</v>
      </c>
      <c r="E40" s="40" t="e">
        <f ca="1">IF($C$29="EUR",D40*$C$4,IF($C$29="USD",D40/$C$3,D40))*F40</f>
        <v>#N/A</v>
      </c>
      <c r="F40" s="39">
        <v>0</v>
      </c>
      <c r="G40" s="53"/>
      <c r="H40" s="33"/>
      <c r="I40" s="75"/>
      <c r="J40" s="75"/>
      <c r="K40" s="126"/>
      <c r="L40" s="265"/>
      <c r="M40" s="260"/>
      <c r="N40" s="75"/>
      <c r="P40" s="77"/>
      <c r="Q40" s="75"/>
      <c r="R40" s="75"/>
      <c r="S40" s="75"/>
      <c r="T40" s="75"/>
      <c r="U40" s="75"/>
      <c r="W40" s="38"/>
    </row>
    <row r="41" spans="1:34" ht="15.75" customHeight="1">
      <c r="A41" s="38" t="s">
        <v>78</v>
      </c>
      <c r="D41" s="292">
        <v>9</v>
      </c>
      <c r="E41" s="40" t="e">
        <f t="shared" ca="1" si="1"/>
        <v>#N/A</v>
      </c>
      <c r="F41" s="39">
        <v>0</v>
      </c>
      <c r="G41" s="53"/>
      <c r="H41" s="33"/>
      <c r="I41" s="75"/>
      <c r="J41" s="75"/>
      <c r="K41" s="126"/>
      <c r="L41" s="193"/>
      <c r="M41" s="260"/>
      <c r="N41" s="75"/>
      <c r="O41" s="75"/>
      <c r="P41" s="77"/>
      <c r="Q41" s="264"/>
      <c r="R41" s="264"/>
      <c r="S41" s="132"/>
      <c r="T41" s="132"/>
      <c r="U41" s="132"/>
      <c r="W41" s="38"/>
    </row>
    <row r="42" spans="1:34" ht="15.75" customHeight="1">
      <c r="A42" s="38" t="s">
        <v>79</v>
      </c>
      <c r="D42" s="292">
        <v>0</v>
      </c>
      <c r="E42" s="40" t="e">
        <f t="shared" ca="1" si="1"/>
        <v>#N/A</v>
      </c>
      <c r="F42" s="39">
        <v>0</v>
      </c>
      <c r="G42" s="53"/>
      <c r="H42" s="99"/>
      <c r="I42" s="99"/>
      <c r="J42" s="99"/>
      <c r="K42" s="126"/>
      <c r="L42" s="265"/>
      <c r="M42" s="260"/>
      <c r="N42" s="75"/>
      <c r="O42" s="264"/>
      <c r="P42" s="77"/>
      <c r="U42" s="132"/>
      <c r="W42" s="38"/>
    </row>
    <row r="43" spans="1:34" ht="15.75" customHeight="1">
      <c r="A43" s="38" t="s">
        <v>80</v>
      </c>
      <c r="D43" s="292">
        <v>0</v>
      </c>
      <c r="E43" s="40" t="e">
        <f t="shared" ca="1" si="1"/>
        <v>#N/A</v>
      </c>
      <c r="F43" s="39">
        <v>1</v>
      </c>
      <c r="G43" s="53"/>
      <c r="H43" s="99"/>
      <c r="I43" s="99"/>
      <c r="J43" s="99"/>
      <c r="K43" s="99"/>
      <c r="L43" s="266"/>
      <c r="M43" s="266"/>
      <c r="N43" s="99"/>
      <c r="O43" s="75"/>
      <c r="P43" s="75"/>
      <c r="Q43" s="75"/>
      <c r="R43" s="75"/>
      <c r="S43" s="75"/>
      <c r="T43" s="75"/>
    </row>
    <row r="44" spans="1:34" ht="15.75" customHeight="1">
      <c r="A44" s="38" t="s">
        <v>81</v>
      </c>
      <c r="D44" s="292">
        <v>3</v>
      </c>
      <c r="E44" s="40" t="e">
        <f t="shared" ca="1" si="1"/>
        <v>#N/A</v>
      </c>
      <c r="F44" s="39">
        <v>1</v>
      </c>
      <c r="G44" s="53"/>
      <c r="H44" s="99"/>
      <c r="I44" s="99"/>
      <c r="J44" s="99"/>
      <c r="K44" s="99"/>
      <c r="L44" s="99"/>
      <c r="M44" s="99"/>
      <c r="N44" s="99"/>
      <c r="O44" s="132"/>
      <c r="P44" s="132"/>
      <c r="Q44" s="132"/>
      <c r="R44" s="132"/>
      <c r="S44" s="132"/>
      <c r="T44" s="132"/>
    </row>
    <row r="45" spans="1:34" ht="15.75" customHeight="1">
      <c r="A45" s="38" t="s">
        <v>59</v>
      </c>
      <c r="B45" s="78"/>
      <c r="C45" s="78"/>
      <c r="D45" s="292">
        <v>0</v>
      </c>
      <c r="E45" s="40" t="e">
        <f t="shared" ca="1" si="1"/>
        <v>#N/A</v>
      </c>
      <c r="F45" s="39">
        <v>1</v>
      </c>
      <c r="G45" s="53"/>
      <c r="H45" s="99"/>
      <c r="I45" s="218"/>
      <c r="J45" s="218"/>
      <c r="K45" s="219"/>
      <c r="L45" s="218"/>
      <c r="M45" s="218"/>
      <c r="N45" s="99"/>
      <c r="O45" s="132"/>
      <c r="P45" s="132"/>
      <c r="Q45" s="132"/>
      <c r="R45" s="132"/>
      <c r="S45" s="132"/>
      <c r="T45" s="132"/>
    </row>
    <row r="46" spans="1:34" ht="15.75" customHeight="1">
      <c r="A46" s="38" t="s">
        <v>82</v>
      </c>
      <c r="B46" s="78"/>
      <c r="C46" s="78"/>
      <c r="D46" s="292">
        <v>3.6</v>
      </c>
      <c r="E46" s="40" t="e">
        <f t="shared" ca="1" si="1"/>
        <v>#N/A</v>
      </c>
      <c r="F46" s="39">
        <v>1</v>
      </c>
      <c r="G46" s="53"/>
      <c r="H46" s="75"/>
      <c r="I46" s="132"/>
      <c r="J46" s="132"/>
      <c r="K46" s="132"/>
      <c r="M46" s="36"/>
      <c r="T46" s="38"/>
    </row>
    <row r="47" spans="1:34" ht="15.75" customHeight="1">
      <c r="A47" s="38" t="s">
        <v>83</v>
      </c>
      <c r="B47" s="78"/>
      <c r="C47" s="78"/>
      <c r="D47" s="292">
        <v>1.4</v>
      </c>
      <c r="E47" s="40" t="e">
        <f t="shared" ca="1" si="1"/>
        <v>#N/A</v>
      </c>
      <c r="F47" s="39">
        <v>1</v>
      </c>
      <c r="G47" s="53"/>
      <c r="L47" s="75"/>
      <c r="M47" s="75"/>
      <c r="N47" s="75"/>
      <c r="O47" s="75"/>
      <c r="P47" s="75"/>
      <c r="Q47" s="75"/>
      <c r="R47" s="75"/>
      <c r="T47" s="38"/>
    </row>
    <row r="48" spans="1:34" ht="15.75" customHeight="1">
      <c r="A48" s="38" t="s">
        <v>84</v>
      </c>
      <c r="B48" s="78"/>
      <c r="C48" s="78"/>
      <c r="D48" s="292">
        <v>1.44</v>
      </c>
      <c r="E48" s="40" t="e">
        <f t="shared" ca="1" si="1"/>
        <v>#N/A</v>
      </c>
      <c r="F48" s="39">
        <v>1</v>
      </c>
      <c r="G48" s="53"/>
      <c r="M48" s="260"/>
      <c r="R48" s="132"/>
    </row>
    <row r="49" spans="1:40" ht="15.75" customHeight="1">
      <c r="A49" s="38" t="s">
        <v>85</v>
      </c>
      <c r="B49" s="78"/>
      <c r="C49" s="78"/>
      <c r="D49" s="292">
        <v>5.5</v>
      </c>
      <c r="E49" s="40" t="e">
        <f t="shared" ca="1" si="1"/>
        <v>#N/A</v>
      </c>
      <c r="F49" s="39">
        <v>0</v>
      </c>
      <c r="G49" s="53"/>
      <c r="K49" s="75"/>
      <c r="L49" s="75"/>
      <c r="M49" s="75"/>
      <c r="N49" s="75"/>
      <c r="O49" s="75"/>
      <c r="P49" s="75"/>
      <c r="Q49" s="75"/>
      <c r="R49" s="132"/>
    </row>
    <row r="50" spans="1:40" ht="15.75" customHeight="1">
      <c r="A50" s="38" t="s">
        <v>86</v>
      </c>
      <c r="B50" s="78"/>
      <c r="C50" s="78"/>
      <c r="D50" s="292">
        <v>17</v>
      </c>
      <c r="E50" s="40" t="e">
        <f t="shared" ca="1" si="1"/>
        <v>#N/A</v>
      </c>
      <c r="F50" s="39">
        <v>0</v>
      </c>
      <c r="G50" s="53"/>
      <c r="K50" s="75"/>
      <c r="L50" s="132"/>
      <c r="M50" s="132"/>
      <c r="N50" s="132"/>
      <c r="O50" s="132"/>
      <c r="P50" s="132"/>
      <c r="Q50" s="132"/>
      <c r="R50" s="38"/>
    </row>
    <row r="51" spans="1:40" ht="15.75" customHeight="1">
      <c r="A51" s="38" t="s">
        <v>87</v>
      </c>
      <c r="B51" s="78"/>
      <c r="C51" s="78"/>
      <c r="D51" s="293">
        <v>0</v>
      </c>
      <c r="E51" s="40" t="e">
        <f t="shared" ca="1" si="1"/>
        <v>#N/A</v>
      </c>
      <c r="F51" s="39">
        <v>1</v>
      </c>
      <c r="G51" s="53"/>
      <c r="K51" s="75"/>
      <c r="L51" s="132"/>
      <c r="M51" s="132"/>
      <c r="N51" s="132"/>
      <c r="O51" s="132"/>
      <c r="P51" s="132"/>
      <c r="Q51" s="132"/>
      <c r="R51" s="38"/>
    </row>
    <row r="52" spans="1:40" ht="15.75" customHeight="1">
      <c r="A52" s="38" t="s">
        <v>88</v>
      </c>
      <c r="B52" s="39" t="s">
        <v>89</v>
      </c>
      <c r="C52" s="39" t="s">
        <v>90</v>
      </c>
      <c r="D52" s="56" t="str">
        <f>B52&amp;C52</f>
        <v>AMSTERDAMVIENNA</v>
      </c>
      <c r="E52" s="40" t="e">
        <f ca="1">VLOOKUP(D52,CocoaTransport,5,FALSE)*C5/24*F52</f>
        <v>#N/A</v>
      </c>
      <c r="F52" s="39">
        <v>0</v>
      </c>
      <c r="G52" s="53"/>
      <c r="K52" s="216"/>
      <c r="R52" s="38"/>
    </row>
    <row r="53" spans="1:40" ht="15.75" customHeight="1">
      <c r="A53" s="38" t="s">
        <v>91</v>
      </c>
      <c r="B53" s="39" t="s">
        <v>24</v>
      </c>
      <c r="C53" s="39" t="s">
        <v>92</v>
      </c>
      <c r="D53" s="39" t="s">
        <v>26</v>
      </c>
      <c r="E53" s="40"/>
      <c r="F53" s="39">
        <v>0</v>
      </c>
      <c r="G53" s="53"/>
      <c r="H53" s="80"/>
      <c r="I53" s="80"/>
      <c r="J53" s="80"/>
      <c r="K53" s="79"/>
      <c r="L53" s="80"/>
      <c r="M53" s="80"/>
      <c r="N53" s="80"/>
      <c r="O53" s="80"/>
      <c r="P53" s="80"/>
      <c r="Q53" s="80"/>
    </row>
    <row r="54" spans="1:40" ht="15.75" customHeight="1">
      <c r="A54" s="38" t="s">
        <v>93</v>
      </c>
      <c r="B54" s="39" t="s">
        <v>94</v>
      </c>
      <c r="C54" s="39" t="s">
        <v>28</v>
      </c>
      <c r="D54" s="81" t="e">
        <f>INDEX(ArbsPrices,MATCH(B54,ArbsDelivery,0),MATCH(C54,ArbsTitle,0))</f>
        <v>#N/A</v>
      </c>
      <c r="E54" s="40">
        <f>IF(ISNUMBER(D54),D54/C3*F54,0)</f>
        <v>0</v>
      </c>
      <c r="F54" s="39">
        <v>0</v>
      </c>
      <c r="G54" s="53"/>
      <c r="K54" s="66"/>
      <c r="M54" s="36"/>
    </row>
    <row r="55" spans="1:40" s="32" customFormat="1" ht="15.75" customHeight="1">
      <c r="A55" s="29" t="s">
        <v>95</v>
      </c>
      <c r="B55" s="31"/>
      <c r="C55" s="31"/>
      <c r="D55" s="82" t="s">
        <v>8</v>
      </c>
      <c r="E55" s="83" t="e">
        <f ca="1">IF(D55="USD",SUM(E10:E54)*C3,SUM(E10:E54))</f>
        <v>#N/A</v>
      </c>
      <c r="F55" s="31"/>
      <c r="G55" s="84"/>
      <c r="H55" s="31"/>
      <c r="I55" s="31"/>
      <c r="J55" s="31"/>
      <c r="K55" s="84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spans="1:40" ht="15.75" customHeight="1">
      <c r="M56" s="36"/>
    </row>
    <row r="57" spans="1:40" ht="15.75" customHeight="1">
      <c r="A57" s="85" t="s">
        <v>96</v>
      </c>
      <c r="B57" s="85" t="s">
        <v>97</v>
      </c>
      <c r="C57" s="85" t="s">
        <v>98</v>
      </c>
      <c r="D57" s="85" t="s">
        <v>99</v>
      </c>
      <c r="E57" s="86" t="s">
        <v>100</v>
      </c>
      <c r="F57" s="85" t="s">
        <v>101</v>
      </c>
      <c r="G57" s="85" t="s">
        <v>58</v>
      </c>
      <c r="H57" s="85" t="s">
        <v>102</v>
      </c>
      <c r="I57" s="85" t="s">
        <v>103</v>
      </c>
      <c r="J57" s="85" t="s">
        <v>104</v>
      </c>
      <c r="K57" s="85" t="s">
        <v>105</v>
      </c>
      <c r="L57" s="85" t="s">
        <v>106</v>
      </c>
      <c r="M57" s="133" t="s">
        <v>107</v>
      </c>
      <c r="N57" s="85" t="s">
        <v>108</v>
      </c>
      <c r="O57" s="85" t="s">
        <v>109</v>
      </c>
      <c r="P57" s="85" t="s">
        <v>110</v>
      </c>
      <c r="Q57" s="85" t="s">
        <v>111</v>
      </c>
      <c r="R57" s="85"/>
      <c r="S57" s="85" t="s">
        <v>112</v>
      </c>
      <c r="T57" s="88" t="s">
        <v>113</v>
      </c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</row>
    <row r="58" spans="1:40" s="71" customFormat="1" ht="15.75" customHeight="1">
      <c r="A58" s="45" t="str" cm="1">
        <f t="array" aca="1" ref="A58:X68" ca="1">_xlfn._xlws.FILTER(Freight,('Freight &amp; Dressing'!F:F='Costing Beans'!B22)*('Freight &amp; Dressing'!D:D='Costing Beans'!C22)*('Freight &amp; Dressing'!E:E='Costing Beans'!D22),"")</f>
        <v>ARKAS</v>
      </c>
      <c r="B58" s="45" t="str">
        <f ca="1"/>
        <v>AbidjanAntwerp40</v>
      </c>
      <c r="C58" s="45" t="str">
        <f ca="1"/>
        <v>IVC</v>
      </c>
      <c r="D58" s="45" t="str">
        <f ca="1"/>
        <v>Abidjan</v>
      </c>
      <c r="E58" s="45" t="str">
        <f ca="1"/>
        <v>Antwerp</v>
      </c>
      <c r="F58" s="45">
        <f ca="1"/>
        <v>40</v>
      </c>
      <c r="G58" s="45">
        <f ca="1"/>
        <v>525</v>
      </c>
      <c r="H58" s="45">
        <f ca="1"/>
        <v>250</v>
      </c>
      <c r="I58" s="45" t="str">
        <f ca="1"/>
        <v>EUR</v>
      </c>
      <c r="J58" s="45">
        <f ca="1"/>
        <v>0</v>
      </c>
      <c r="K58" s="45">
        <f ca="1"/>
        <v>775</v>
      </c>
      <c r="L58" s="45">
        <f ca="1"/>
        <v>11</v>
      </c>
      <c r="M58" s="134">
        <f ca="1"/>
        <v>44196</v>
      </c>
      <c r="N58" s="45">
        <f ca="1"/>
        <v>1</v>
      </c>
      <c r="O58" s="45">
        <f ca="1"/>
        <v>0</v>
      </c>
      <c r="P58" s="45" t="str">
        <f ca="1"/>
        <v>CH00000290</v>
      </c>
      <c r="Q58" s="45" t="str">
        <f ca="1"/>
        <v>14 detention</v>
      </c>
      <c r="R58" s="45">
        <f ca="1"/>
        <v>0</v>
      </c>
      <c r="S58" s="45">
        <f ca="1"/>
        <v>0</v>
      </c>
      <c r="T58" s="45">
        <f ca="1"/>
        <v>525</v>
      </c>
      <c r="U58" s="45">
        <f ca="1"/>
        <v>0</v>
      </c>
      <c r="V58" s="71">
        <f ca="1"/>
        <v>0</v>
      </c>
      <c r="W58" s="71">
        <f ca="1"/>
        <v>0</v>
      </c>
      <c r="X58" s="71">
        <f ca="1"/>
        <v>0</v>
      </c>
    </row>
    <row r="59" spans="1:40" s="71" customFormat="1" ht="15.75" customHeight="1">
      <c r="A59" s="45" t="str">
        <f ca="1"/>
        <v>ONE</v>
      </c>
      <c r="B59" s="45" t="str">
        <f ca="1"/>
        <v>AbidjanAntwerp40</v>
      </c>
      <c r="C59" s="45" t="str">
        <f ca="1"/>
        <v>IVC</v>
      </c>
      <c r="D59" s="45" t="str">
        <f ca="1"/>
        <v>Abidjan</v>
      </c>
      <c r="E59" s="45" t="str">
        <f ca="1"/>
        <v>Antwerp</v>
      </c>
      <c r="F59" s="45">
        <f ca="1"/>
        <v>40</v>
      </c>
      <c r="G59" s="45">
        <f ca="1"/>
        <v>350</v>
      </c>
      <c r="H59" s="45">
        <f ca="1"/>
        <v>130</v>
      </c>
      <c r="I59" s="45" t="str">
        <f ca="1"/>
        <v>EUR</v>
      </c>
      <c r="J59" s="45">
        <f ca="1"/>
        <v>0</v>
      </c>
      <c r="K59" s="45">
        <f ca="1"/>
        <v>480</v>
      </c>
      <c r="L59" s="45">
        <f ca="1"/>
        <v>11</v>
      </c>
      <c r="M59" s="134">
        <f ca="1"/>
        <v>0</v>
      </c>
      <c r="N59" s="45">
        <f ca="1"/>
        <v>1</v>
      </c>
      <c r="O59" s="45">
        <f ca="1"/>
        <v>0</v>
      </c>
      <c r="P59" s="45">
        <f ca="1"/>
        <v>7</v>
      </c>
      <c r="Q59" s="45" t="str">
        <f ca="1"/>
        <v>Storage 5 days, Demurrage/Detention 14 days combined</v>
      </c>
      <c r="R59" s="45">
        <f ca="1"/>
        <v>0</v>
      </c>
      <c r="S59" s="45">
        <f ca="1"/>
        <v>0</v>
      </c>
      <c r="T59" s="45">
        <f ca="1"/>
        <v>350</v>
      </c>
      <c r="U59" s="45">
        <f ca="1"/>
        <v>0</v>
      </c>
      <c r="V59" s="71">
        <f ca="1"/>
        <v>0</v>
      </c>
      <c r="W59" s="71">
        <f ca="1"/>
        <v>0</v>
      </c>
      <c r="X59" s="71">
        <f ca="1"/>
        <v>0</v>
      </c>
    </row>
    <row r="60" spans="1:40" s="71" customFormat="1" ht="15.75" customHeight="1">
      <c r="A60" s="45" t="str">
        <f ca="1"/>
        <v>CMA</v>
      </c>
      <c r="B60" s="45" t="str">
        <f ca="1"/>
        <v>ABIDJANANTWERP40</v>
      </c>
      <c r="C60" s="45" t="str">
        <f ca="1"/>
        <v>IVC</v>
      </c>
      <c r="D60" s="45" t="str">
        <f ca="1"/>
        <v>ABIDJAN</v>
      </c>
      <c r="E60" s="45" t="str">
        <f ca="1"/>
        <v>ANTWERP</v>
      </c>
      <c r="F60" s="45">
        <f ca="1"/>
        <v>40</v>
      </c>
      <c r="G60" s="45">
        <f ca="1"/>
        <v>500</v>
      </c>
      <c r="H60" s="45" t="str">
        <f ca="1"/>
        <v>not included</v>
      </c>
      <c r="I60" s="45" t="str">
        <f ca="1"/>
        <v>EUR</v>
      </c>
      <c r="J60" s="45">
        <f ca="1"/>
        <v>100</v>
      </c>
      <c r="K60" s="45">
        <f ca="1"/>
        <v>600</v>
      </c>
      <c r="L60" s="45">
        <f ca="1"/>
        <v>0</v>
      </c>
      <c r="M60" s="134">
        <f ca="1"/>
        <v>45930</v>
      </c>
      <c r="N60" s="45">
        <f ca="1"/>
        <v>0</v>
      </c>
      <c r="O60" s="45">
        <f ca="1"/>
        <v>0</v>
      </c>
      <c r="P60" s="45">
        <f ca="1"/>
        <v>0</v>
      </c>
      <c r="Q60" s="45" t="str">
        <f ca="1"/>
        <v>QCOCS0000002</v>
      </c>
      <c r="R60" s="45">
        <f ca="1"/>
        <v>0</v>
      </c>
      <c r="S60" s="45">
        <f ca="1"/>
        <v>1</v>
      </c>
      <c r="T60" s="45">
        <f ca="1"/>
        <v>600</v>
      </c>
      <c r="U60" s="45">
        <f ca="1"/>
        <v>0</v>
      </c>
      <c r="V60" s="71">
        <f ca="1"/>
        <v>0</v>
      </c>
      <c r="W60" s="71">
        <f ca="1"/>
        <v>0</v>
      </c>
      <c r="X60" s="71">
        <f ca="1"/>
        <v>0</v>
      </c>
    </row>
    <row r="61" spans="1:40" s="71" customFormat="1" ht="15.75" customHeight="1">
      <c r="A61" s="71" t="str">
        <f ca="1"/>
        <v>HAPAG</v>
      </c>
      <c r="B61" s="71" t="str">
        <f ca="1"/>
        <v>ABIDJANANTWERP40</v>
      </c>
      <c r="C61" s="71" t="str">
        <f ca="1"/>
        <v>IVC</v>
      </c>
      <c r="D61" s="71" t="str">
        <f ca="1"/>
        <v>ABIDJAN</v>
      </c>
      <c r="E61" s="71" t="str">
        <f ca="1"/>
        <v>ANTWERP</v>
      </c>
      <c r="F61" s="71">
        <f ca="1"/>
        <v>40</v>
      </c>
      <c r="G61" s="71">
        <f ca="1"/>
        <v>50</v>
      </c>
      <c r="H61" s="71" t="str">
        <f ca="1"/>
        <v>not included</v>
      </c>
      <c r="I61" s="71" t="str">
        <f ca="1"/>
        <v>EUR</v>
      </c>
      <c r="J61" s="71">
        <f ca="1"/>
        <v>416</v>
      </c>
      <c r="K61" s="71">
        <f ca="1"/>
        <v>466</v>
      </c>
      <c r="L61" s="71">
        <f ca="1"/>
        <v>0</v>
      </c>
      <c r="M61" s="135">
        <f ca="1"/>
        <v>45930</v>
      </c>
      <c r="N61" s="71">
        <f ca="1"/>
        <v>0</v>
      </c>
      <c r="O61" s="71">
        <f ca="1"/>
        <v>0</v>
      </c>
      <c r="P61" s="71">
        <f ca="1"/>
        <v>0</v>
      </c>
      <c r="Q61" s="71" t="str">
        <f ca="1"/>
        <v>84398863 / MRCOCOAS004</v>
      </c>
      <c r="R61" s="71">
        <f ca="1"/>
        <v>0</v>
      </c>
      <c r="S61" s="71">
        <f ca="1"/>
        <v>1</v>
      </c>
      <c r="T61" s="71">
        <f ca="1"/>
        <v>466</v>
      </c>
      <c r="U61" s="71">
        <f ca="1"/>
        <v>0</v>
      </c>
      <c r="V61" s="71">
        <f ca="1"/>
        <v>0</v>
      </c>
      <c r="W61" s="71">
        <f ca="1"/>
        <v>0</v>
      </c>
      <c r="X61" s="71">
        <f ca="1"/>
        <v>0</v>
      </c>
    </row>
    <row r="62" spans="1:40" s="71" customFormat="1" ht="15.75" customHeight="1">
      <c r="A62" s="71" t="str">
        <f ca="1"/>
        <v>OOCL</v>
      </c>
      <c r="B62" s="71" t="str">
        <f ca="1"/>
        <v>AbidjanAntwerp40</v>
      </c>
      <c r="C62" s="71" t="str">
        <f ca="1"/>
        <v>IVC</v>
      </c>
      <c r="D62" s="71" t="str">
        <f ca="1"/>
        <v>Abidjan</v>
      </c>
      <c r="E62" s="71" t="str">
        <f ca="1"/>
        <v>Antwerp</v>
      </c>
      <c r="F62" s="71">
        <f ca="1"/>
        <v>40</v>
      </c>
      <c r="G62" s="71">
        <f ca="1"/>
        <v>850</v>
      </c>
      <c r="H62" s="71" t="str">
        <f ca="1"/>
        <v>not included</v>
      </c>
      <c r="I62" s="71" t="str">
        <f ca="1"/>
        <v>EUR</v>
      </c>
      <c r="J62" s="71">
        <f ca="1"/>
        <v>0</v>
      </c>
      <c r="K62" s="71">
        <f ca="1"/>
        <v>850</v>
      </c>
      <c r="L62" s="71">
        <f ca="1"/>
        <v>30</v>
      </c>
      <c r="M62" s="135">
        <f ca="1"/>
        <v>45382</v>
      </c>
      <c r="N62" s="71">
        <f ca="1"/>
        <v>0</v>
      </c>
      <c r="O62" s="71">
        <f ca="1"/>
        <v>92949</v>
      </c>
      <c r="P62" s="71">
        <f ca="1"/>
        <v>0</v>
      </c>
      <c r="Q62" s="71">
        <f ca="1"/>
        <v>92949</v>
      </c>
      <c r="R62" s="71">
        <f ca="1"/>
        <v>0</v>
      </c>
      <c r="S62" s="71">
        <f ca="1"/>
        <v>0</v>
      </c>
      <c r="T62" s="71">
        <f ca="1"/>
        <v>850</v>
      </c>
      <c r="U62" s="71">
        <f ca="1"/>
        <v>0</v>
      </c>
      <c r="V62" s="71">
        <f ca="1"/>
        <v>0</v>
      </c>
      <c r="W62" s="71">
        <f ca="1"/>
        <v>0</v>
      </c>
      <c r="X62" s="71">
        <f ca="1"/>
        <v>0</v>
      </c>
    </row>
    <row r="63" spans="1:40" s="71" customFormat="1" ht="15.75" customHeight="1">
      <c r="A63" s="71" t="str">
        <f ca="1"/>
        <v>STS_ONE</v>
      </c>
      <c r="B63" s="71" t="str">
        <f ca="1"/>
        <v>AbidjanAntwerp40</v>
      </c>
      <c r="C63" s="71" t="str">
        <f ca="1"/>
        <v>IVC</v>
      </c>
      <c r="D63" s="71" t="str">
        <f ca="1"/>
        <v>Abidjan</v>
      </c>
      <c r="E63" s="71" t="str">
        <f ca="1"/>
        <v>Antwerp</v>
      </c>
      <c r="F63" s="71">
        <f ca="1"/>
        <v>40</v>
      </c>
      <c r="G63" s="71">
        <f ca="1"/>
        <v>651</v>
      </c>
      <c r="H63" s="71" t="str">
        <f ca="1"/>
        <v>not included</v>
      </c>
      <c r="I63" s="71" t="str">
        <f ca="1"/>
        <v>EUR</v>
      </c>
      <c r="J63" s="71">
        <f ca="1"/>
        <v>0</v>
      </c>
      <c r="K63" s="71">
        <f ca="1"/>
        <v>651</v>
      </c>
      <c r="L63" s="71" t="str">
        <f ca="1"/>
        <v>25 days</v>
      </c>
      <c r="M63" s="135">
        <f ca="1"/>
        <v>45657</v>
      </c>
      <c r="N63" s="71">
        <f ca="1"/>
        <v>0</v>
      </c>
      <c r="O63" s="71" t="str">
        <f ca="1"/>
        <v>ONE</v>
      </c>
      <c r="P63" s="71" t="str">
        <f ca="1"/>
        <v>7 CD</v>
      </c>
      <c r="Q63" s="71" t="str">
        <f ca="1"/>
        <v>7 CD</v>
      </c>
      <c r="R63" s="71">
        <f ca="1"/>
        <v>0</v>
      </c>
      <c r="S63" s="71">
        <f ca="1"/>
        <v>0</v>
      </c>
      <c r="T63" s="71">
        <f ca="1"/>
        <v>651</v>
      </c>
      <c r="U63" s="71">
        <f ca="1"/>
        <v>0</v>
      </c>
      <c r="V63" s="71">
        <f ca="1"/>
        <v>0</v>
      </c>
      <c r="W63" s="71">
        <f ca="1"/>
        <v>0</v>
      </c>
      <c r="X63" s="71">
        <f ca="1"/>
        <v>0</v>
      </c>
    </row>
    <row r="64" spans="1:40" s="71" customFormat="1" ht="15.75" customHeight="1">
      <c r="A64" s="71" t="str">
        <f ca="1"/>
        <v>STS_MSC</v>
      </c>
      <c r="B64" s="71" t="str">
        <f ca="1"/>
        <v>AbidjanAntwerp40</v>
      </c>
      <c r="C64" s="71" t="str">
        <f ca="1"/>
        <v>IVC</v>
      </c>
      <c r="D64" s="71" t="str">
        <f ca="1"/>
        <v>Abidjan</v>
      </c>
      <c r="E64" s="71" t="str">
        <f ca="1"/>
        <v>Antwerp</v>
      </c>
      <c r="F64" s="71">
        <f ca="1"/>
        <v>40</v>
      </c>
      <c r="G64" s="71">
        <f ca="1"/>
        <v>559</v>
      </c>
      <c r="H64" s="71" t="str">
        <f ca="1"/>
        <v>not included</v>
      </c>
      <c r="I64" s="71" t="str">
        <f ca="1"/>
        <v>EUR</v>
      </c>
      <c r="J64" s="71">
        <f ca="1"/>
        <v>0</v>
      </c>
      <c r="K64" s="71">
        <f ca="1"/>
        <v>559</v>
      </c>
      <c r="L64" s="71">
        <f ca="1"/>
        <v>0</v>
      </c>
      <c r="M64" s="135">
        <f ca="1"/>
        <v>45657</v>
      </c>
      <c r="N64" s="71">
        <f ca="1"/>
        <v>0</v>
      </c>
      <c r="O64" s="71" t="str">
        <f ca="1"/>
        <v>MSC</v>
      </c>
      <c r="P64" s="71" t="str">
        <f ca="1"/>
        <v>14 CD combined</v>
      </c>
      <c r="Q64" s="71" t="str">
        <f ca="1"/>
        <v>7 CD free storage</v>
      </c>
      <c r="R64" s="71">
        <f ca="1"/>
        <v>0</v>
      </c>
      <c r="S64" s="71">
        <f ca="1"/>
        <v>0</v>
      </c>
      <c r="T64" s="71">
        <f ca="1"/>
        <v>559</v>
      </c>
      <c r="U64" s="71">
        <f ca="1"/>
        <v>0</v>
      </c>
      <c r="V64" s="71">
        <f ca="1"/>
        <v>0</v>
      </c>
      <c r="W64" s="71">
        <f ca="1"/>
        <v>0</v>
      </c>
      <c r="X64" s="71">
        <f ca="1"/>
        <v>0</v>
      </c>
    </row>
    <row r="65" spans="1:24" s="71" customFormat="1" ht="15.75" customHeight="1">
      <c r="A65" s="71" t="str">
        <f ca="1"/>
        <v>STS_OOCL</v>
      </c>
      <c r="B65" s="71" t="str">
        <f ca="1"/>
        <v>AbidjanAntwerp40</v>
      </c>
      <c r="C65" s="340" t="str">
        <f ca="1"/>
        <v>IVC</v>
      </c>
      <c r="D65" s="71" t="str">
        <f ca="1"/>
        <v>Abidjan</v>
      </c>
      <c r="E65" s="71" t="str">
        <f ca="1"/>
        <v>Antwerp</v>
      </c>
      <c r="F65" s="71">
        <f ca="1"/>
        <v>40</v>
      </c>
      <c r="G65" s="71">
        <f ca="1"/>
        <v>590</v>
      </c>
      <c r="H65" s="71" t="str">
        <f ca="1"/>
        <v>not included</v>
      </c>
      <c r="I65" s="71" t="str">
        <f ca="1"/>
        <v>EUR</v>
      </c>
      <c r="J65" s="71">
        <f ca="1"/>
        <v>0</v>
      </c>
      <c r="K65" s="71">
        <f ca="1"/>
        <v>590</v>
      </c>
      <c r="L65" s="71" t="str">
        <f ca="1"/>
        <v>27 days</v>
      </c>
      <c r="M65" s="135">
        <f ca="1"/>
        <v>45657</v>
      </c>
      <c r="N65" s="71">
        <f ca="1"/>
        <v>0</v>
      </c>
      <c r="O65" s="71" t="str">
        <f ca="1"/>
        <v>OOCL</v>
      </c>
      <c r="P65" s="71" t="str">
        <f ca="1"/>
        <v>14 CD combined</v>
      </c>
      <c r="Q65" s="71" t="str">
        <f ca="1"/>
        <v>storage free time 5 CD</v>
      </c>
      <c r="R65" s="71">
        <f ca="1"/>
        <v>0</v>
      </c>
      <c r="S65" s="71">
        <f ca="1"/>
        <v>0</v>
      </c>
      <c r="T65" s="71">
        <f ca="1"/>
        <v>590</v>
      </c>
      <c r="U65" s="71">
        <f ca="1"/>
        <v>0</v>
      </c>
      <c r="V65" s="71">
        <f ca="1"/>
        <v>0</v>
      </c>
      <c r="W65" s="71">
        <f ca="1"/>
        <v>0</v>
      </c>
      <c r="X65" s="71">
        <f ca="1"/>
        <v>0</v>
      </c>
    </row>
    <row r="66" spans="1:24" s="71" customFormat="1" ht="15.75" customHeight="1">
      <c r="A66" s="71" t="str">
        <f ca="1"/>
        <v>STS_Hapag-Lloyd</v>
      </c>
      <c r="B66" s="71" t="str">
        <f ca="1"/>
        <v>AbidjanAntwerp40</v>
      </c>
      <c r="C66" s="210" t="str">
        <f ca="1"/>
        <v>IVC</v>
      </c>
      <c r="D66" s="71" t="str">
        <f ca="1"/>
        <v>Abidjan</v>
      </c>
      <c r="E66" s="71" t="str">
        <f ca="1"/>
        <v>Antwerp</v>
      </c>
      <c r="F66" s="71">
        <f ca="1"/>
        <v>40</v>
      </c>
      <c r="G66" s="71">
        <f ca="1"/>
        <v>629</v>
      </c>
      <c r="H66" s="71">
        <f ca="1"/>
        <v>140</v>
      </c>
      <c r="I66" s="71" t="str">
        <f ca="1"/>
        <v>EUR</v>
      </c>
      <c r="J66" s="71">
        <f ca="1"/>
        <v>0</v>
      </c>
      <c r="K66" s="71">
        <f ca="1"/>
        <v>769</v>
      </c>
      <c r="L66" s="71" t="str">
        <f ca="1"/>
        <v>31 days</v>
      </c>
      <c r="M66" s="135">
        <f ca="1"/>
        <v>45657</v>
      </c>
      <c r="N66" s="71">
        <f ca="1"/>
        <v>1</v>
      </c>
      <c r="O66" s="71" t="str">
        <f ca="1"/>
        <v>Hapag-Lloyd</v>
      </c>
      <c r="P66" s="71" t="str">
        <f ca="1"/>
        <v>4 CD</v>
      </c>
      <c r="Q66" s="71" t="str">
        <f ca="1"/>
        <v>10 CD</v>
      </c>
      <c r="R66" s="71">
        <f ca="1"/>
        <v>0</v>
      </c>
      <c r="S66" s="71">
        <f ca="1"/>
        <v>0</v>
      </c>
      <c r="T66" s="71">
        <f ca="1"/>
        <v>629</v>
      </c>
      <c r="U66" s="71">
        <f ca="1"/>
        <v>0</v>
      </c>
      <c r="V66" s="71">
        <f ca="1"/>
        <v>0</v>
      </c>
      <c r="W66" s="71">
        <f ca="1"/>
        <v>0</v>
      </c>
      <c r="X66" s="71">
        <f ca="1"/>
        <v>0</v>
      </c>
    </row>
    <row r="67" spans="1:24" s="71" customFormat="1" ht="15.75" customHeight="1">
      <c r="A67" s="71" t="str">
        <f ca="1"/>
        <v>STS_Grimaldi</v>
      </c>
      <c r="B67" s="71" t="str">
        <f ca="1"/>
        <v>AbidjanAntwerp40</v>
      </c>
      <c r="C67" s="71" t="str">
        <f ca="1"/>
        <v>IVC</v>
      </c>
      <c r="D67" s="71" t="str">
        <f ca="1"/>
        <v>Abidjan</v>
      </c>
      <c r="E67" s="71" t="str">
        <f ca="1"/>
        <v>Antwerp</v>
      </c>
      <c r="F67" s="71">
        <f ca="1"/>
        <v>40</v>
      </c>
      <c r="G67" s="71">
        <f ca="1"/>
        <v>1177</v>
      </c>
      <c r="H67" s="71">
        <f ca="1"/>
        <v>135</v>
      </c>
      <c r="I67" s="71" t="str">
        <f ca="1"/>
        <v>EUR</v>
      </c>
      <c r="J67" s="71">
        <f ca="1"/>
        <v>0</v>
      </c>
      <c r="K67" s="71">
        <f ca="1"/>
        <v>1312</v>
      </c>
      <c r="L67" s="71" t="str">
        <f ca="1"/>
        <v>18 days</v>
      </c>
      <c r="M67" s="135">
        <f ca="1"/>
        <v>45657</v>
      </c>
      <c r="N67" s="71">
        <f ca="1"/>
        <v>1</v>
      </c>
      <c r="O67" s="71" t="str">
        <f ca="1"/>
        <v>Grimaldi</v>
      </c>
      <c r="P67" s="71" t="str">
        <f ca="1"/>
        <v>15 CD Combined</v>
      </c>
      <c r="Q67" s="71" t="str">
        <f ca="1"/>
        <v>10 CD free storage</v>
      </c>
      <c r="R67" s="71">
        <f ca="1"/>
        <v>0</v>
      </c>
      <c r="S67" s="71">
        <f ca="1"/>
        <v>0</v>
      </c>
      <c r="T67" s="71">
        <f ca="1"/>
        <v>1177</v>
      </c>
      <c r="U67" s="71">
        <f ca="1"/>
        <v>0</v>
      </c>
      <c r="V67" s="71">
        <f ca="1"/>
        <v>0</v>
      </c>
      <c r="W67" s="71">
        <f ca="1"/>
        <v>0</v>
      </c>
      <c r="X67" s="71">
        <f ca="1"/>
        <v>0</v>
      </c>
    </row>
    <row r="68" spans="1:24" s="71" customFormat="1" ht="15.75" customHeight="1">
      <c r="A68" s="71" t="str">
        <f ca="1"/>
        <v>STS_CMA CGM</v>
      </c>
      <c r="B68" s="71" t="str">
        <f ca="1"/>
        <v>AbidjanAntwerp40</v>
      </c>
      <c r="C68" s="71" t="str">
        <f ca="1"/>
        <v>IVC</v>
      </c>
      <c r="D68" s="71" t="str">
        <f ca="1"/>
        <v>Abidjan</v>
      </c>
      <c r="E68" s="71" t="str">
        <f ca="1"/>
        <v>Antwerp</v>
      </c>
      <c r="F68" s="71">
        <f ca="1"/>
        <v>40</v>
      </c>
      <c r="G68" s="71">
        <f ca="1"/>
        <v>878</v>
      </c>
      <c r="H68" s="71" t="str">
        <f ca="1"/>
        <v>not included</v>
      </c>
      <c r="I68" s="71" t="str">
        <f ca="1"/>
        <v>EUR</v>
      </c>
      <c r="J68" s="71">
        <f ca="1"/>
        <v>0</v>
      </c>
      <c r="K68" s="71">
        <f ca="1"/>
        <v>878</v>
      </c>
      <c r="L68" s="71" t="str">
        <f ca="1"/>
        <v>15 days</v>
      </c>
      <c r="M68" s="135">
        <f ca="1"/>
        <v>45657</v>
      </c>
      <c r="N68" s="71">
        <f ca="1"/>
        <v>0</v>
      </c>
      <c r="O68" s="71" t="str">
        <f ca="1"/>
        <v>CMA CGM</v>
      </c>
      <c r="P68" s="71" t="str">
        <f ca="1"/>
        <v>14 CD combined</v>
      </c>
      <c r="Q68" s="71" t="str">
        <f ca="1"/>
        <v>storage free time 5 days</v>
      </c>
      <c r="R68" s="71">
        <f ca="1"/>
        <v>0</v>
      </c>
      <c r="S68" s="71">
        <f ca="1"/>
        <v>0</v>
      </c>
      <c r="T68" s="71">
        <f ca="1"/>
        <v>878</v>
      </c>
      <c r="U68" s="71">
        <f ca="1"/>
        <v>0</v>
      </c>
      <c r="V68" s="71">
        <f ca="1"/>
        <v>0</v>
      </c>
      <c r="W68" s="71">
        <f ca="1"/>
        <v>0</v>
      </c>
      <c r="X68" s="71">
        <f ca="1"/>
        <v>0</v>
      </c>
    </row>
    <row r="69" spans="1:24" s="71" customFormat="1" ht="15.75" customHeight="1">
      <c r="M69" s="135"/>
    </row>
    <row r="70" spans="1:24" s="71" customFormat="1" ht="15.75" customHeight="1">
      <c r="M70" s="135"/>
    </row>
    <row r="71" spans="1:24" s="71" customFormat="1" ht="15.75" customHeight="1">
      <c r="M71" s="135"/>
    </row>
    <row r="72" spans="1:24" s="71" customFormat="1" ht="15.75" customHeight="1">
      <c r="M72" s="135"/>
    </row>
    <row r="73" spans="1:24" s="71" customFormat="1" ht="15.75" customHeight="1">
      <c r="M73" s="135"/>
    </row>
    <row r="74" spans="1:24" s="71" customFormat="1" ht="15.75" customHeight="1">
      <c r="M74" s="135"/>
    </row>
    <row r="75" spans="1:24" s="71" customFormat="1" ht="15.75" customHeight="1">
      <c r="M75" s="135"/>
    </row>
    <row r="76" spans="1:24" s="71" customFormat="1" ht="15.75" customHeight="1">
      <c r="M76" s="135"/>
    </row>
    <row r="77" spans="1:24" s="71" customFormat="1" ht="15.75" customHeight="1">
      <c r="M77" s="135"/>
    </row>
    <row r="78" spans="1:24" s="71" customFormat="1" ht="15.75" customHeight="1">
      <c r="M78" s="135"/>
    </row>
    <row r="79" spans="1:24" s="71" customFormat="1" ht="15.75" customHeight="1">
      <c r="M79" s="135"/>
    </row>
  </sheetData>
  <phoneticPr fontId="20" type="noConversion"/>
  <dataValidations count="10">
    <dataValidation type="list" allowBlank="1" showErrorMessage="1" sqref="C29" xr:uid="{F287E636-4168-49C6-A3FE-C4C9F92BBCEB}">
      <formula1>"EUR,USD"</formula1>
    </dataValidation>
    <dataValidation type="list" allowBlank="1" showErrorMessage="1" sqref="D55" xr:uid="{86538186-4DFE-4B78-92E1-64AB0C580E33}">
      <formula1>"GBP,USD"</formula1>
    </dataValidation>
    <dataValidation type="list" allowBlank="1" showErrorMessage="1" sqref="K22 J10" xr:uid="{6D13D472-E3AC-4EB1-8291-CAC3E24E49EB}">
      <formula1>"CFA,EUR,GBP,USD,CHF"</formula1>
    </dataValidation>
    <dataValidation type="list" allowBlank="1" showInputMessage="1" showErrorMessage="1" sqref="B22" xr:uid="{D1E23EB8-0372-4031-812C-FDC4AECF8206}">
      <formula1>"40,20"</formula1>
    </dataValidation>
    <dataValidation type="list" allowBlank="1" showInputMessage="1" showErrorMessage="1" sqref="C12" xr:uid="{66FD201E-41B9-47EA-BFE2-81010C858B00}">
      <formula1>"EUR,USD,GBP"</formula1>
    </dataValidation>
    <dataValidation type="list" allowBlank="1" showErrorMessage="1" sqref="J11 K21" xr:uid="{6F8F912A-CABA-4A8D-B50F-4D033D4ECEC3}">
      <formula1>$A$2:$A$7</formula1>
    </dataValidation>
    <dataValidation type="list" allowBlank="1" showErrorMessage="1" sqref="B9 B53 I9 I18" xr:uid="{56916669-AD1E-4C9D-B03A-1D8761801FDE}">
      <formula1>"LDN,NY"</formula1>
    </dataValidation>
    <dataValidation type="list" allowBlank="1" showInputMessage="1" showErrorMessage="1" sqref="D9 K9 K18 C54 D53" xr:uid="{B262C244-13CC-45C8-BB30-7DFFD0380C21}">
      <formula1>"Bid,Ask,Last,Previous Settle"</formula1>
    </dataValidation>
    <dataValidation type="list" allowBlank="1" sqref="F23:F24 F30:F54 F27" xr:uid="{B668A050-F255-43D4-B1B5-E23A11A137C3}">
      <formula1>"0,1,-1"</formula1>
    </dataValidation>
    <dataValidation type="list" allowBlank="1" sqref="E28 F26" xr:uid="{D652C2C9-5217-47A9-893A-78F0AA8FF81A}">
      <formula1>"0,1,2,-1"</formula1>
    </dataValidation>
  </dataValidations>
  <pageMargins left="0.7" right="0.7" top="0.75" bottom="0.75" header="0.3" footer="0.3"/>
  <pageSetup paperSize="9" scale="2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BB420C5E-3164-4A46-9E4A-B65E18A930FE}">
          <x14:formula1>
            <xm:f>'Divers Costs'!$D$2:$D$13</xm:f>
          </x14:formula1>
          <xm:sqref>B21</xm:sqref>
        </x14:dataValidation>
        <x14:dataValidation type="list" allowBlank="1" showInputMessage="1" showErrorMessage="1" xr:uid="{87660AE0-7C29-4EE1-A4B8-BBD3E2B49F9C}">
          <x14:formula1>
            <xm:f>'Freight &amp; Dressing'!$Z$2:$Z$27</xm:f>
          </x14:formula1>
          <xm:sqref>C22</xm:sqref>
        </x14:dataValidation>
        <x14:dataValidation type="list" allowBlank="1" showInputMessage="1" showErrorMessage="1" xr:uid="{7224A91D-BEE8-40A0-AE6A-AEFAFB849A7A}">
          <x14:formula1>
            <xm:f>'Freight &amp; Dressing'!$AA$2:$AA$37</xm:f>
          </x14:formula1>
          <xm:sqref>D22</xm:sqref>
        </x14:dataValidation>
        <x14:dataValidation type="list" allowBlank="1" showInputMessage="1" showErrorMessage="1" xr:uid="{F6848C12-52B7-496F-906B-CC8081BDDC02}">
          <x14:formula1>
            <xm:f>Trucking!$F$3:$F$11</xm:f>
          </x14:formula1>
          <xm:sqref>B52</xm:sqref>
        </x14:dataValidation>
        <x14:dataValidation type="list" allowBlank="1" showInputMessage="1" showErrorMessage="1" xr:uid="{D522846F-DE4F-4574-A72E-160F83192797}">
          <x14:formula1>
            <xm:f>Trucking!$G$3:$G$15</xm:f>
          </x14:formula1>
          <xm:sqref>C52</xm:sqref>
        </x14:dataValidation>
        <x14:dataValidation type="list" allowBlank="1" showErrorMessage="1" xr:uid="{7DA99423-A7ED-417B-B985-273D9AFF627E}">
          <x14:formula1>
            <xm:f>'Market &amp; FX Fix'!$B$2:$B$11</xm:f>
          </x14:formula1>
          <xm:sqref>C9 J9 J18</xm:sqref>
        </x14:dataValidation>
        <x14:dataValidation type="list" allowBlank="1" showErrorMessage="1" xr:uid="{C5DB82D4-6E3A-4DBB-8D2F-191B570CF504}">
          <x14:formula1>
            <xm:f>'Market &amp; FX Fix'!$Y$14:$Y$104</xm:f>
          </x14:formula1>
          <xm:sqref>C53</xm:sqref>
        </x14:dataValidation>
        <x14:dataValidation type="list" allowBlank="1" showInputMessage="1" showErrorMessage="1" xr:uid="{329498CC-BAAE-4CB4-BE36-3D8174DBE69C}">
          <x14:formula1>
            <xm:f>'Divers Costs'!$A$2:$A$10</xm:f>
          </x14:formula1>
          <xm:sqref>B20</xm:sqref>
        </x14:dataValidation>
        <x14:dataValidation type="list" allowBlank="1" showErrorMessage="1" xr:uid="{5B10C687-2E8C-4D5F-9CD0-46C35646D2AA}">
          <x14:formula1>
            <xm:f>'Market &amp; FX Fix'!$Y$2:$Y$10</xm:f>
          </x14:formula1>
          <xm:sqref>B54</xm:sqref>
        </x14:dataValidation>
        <x14:dataValidation type="list" allowBlank="1" showInputMessage="1" showErrorMessage="1" xr:uid="{F0D3354D-A85E-47BF-BC11-421BF4FA910E}">
          <x14:formula1>
            <xm:f>Warehouse!$B$1:$AA$1</xm:f>
          </x14:formula1>
          <xm:sqref>B29</xm:sqref>
        </x14:dataValidation>
        <x14:dataValidation type="list" allowBlank="1" showInputMessage="1" showErrorMessage="1" xr:uid="{5B8CBBCE-A659-4432-AAEE-EDA37FAA548C}">
          <x14:formula1>
            <xm:f>'Divers Costs'!$G$2:$G$5</xm:f>
          </x14:formula1>
          <xm:sqref>B26</xm:sqref>
        </x14:dataValidation>
        <x14:dataValidation type="list" allowBlank="1" showInputMessage="1" showErrorMessage="1" xr:uid="{87912E7F-6372-4AA5-B203-800C93096BF3}">
          <x14:formula1>
            <xm:f>'Freight &amp; Dressing'!$AD$1:$AK$1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1F38-74BA-4EE0-BB82-4F208EA9BFCC}">
  <sheetPr>
    <tabColor theme="8" tint="0.79998168889431442"/>
    <pageSetUpPr fitToPage="1"/>
  </sheetPr>
  <dimension ref="A1:AP78"/>
  <sheetViews>
    <sheetView topLeftCell="A24" zoomScaleNormal="100" workbookViewId="0">
      <selection activeCell="E52" sqref="E52"/>
    </sheetView>
  </sheetViews>
  <sheetFormatPr defaultColWidth="11.125" defaultRowHeight="15.75" customHeight="1"/>
  <cols>
    <col min="1" max="1" width="40.125" style="335" bestFit="1" customWidth="1"/>
    <col min="2" max="2" width="24" style="335" bestFit="1" customWidth="1"/>
    <col min="3" max="3" width="13.5" style="335" bestFit="1" customWidth="1"/>
    <col min="4" max="4" width="21.625" style="335" bestFit="1" customWidth="1"/>
    <col min="5" max="5" width="10.625" style="338" bestFit="1" customWidth="1"/>
    <col min="6" max="7" width="10.125" style="335" bestFit="1" customWidth="1"/>
    <col min="8" max="8" width="17.125" style="335" bestFit="1" customWidth="1"/>
    <col min="9" max="9" width="14.5" style="335" bestFit="1" customWidth="1"/>
    <col min="10" max="10" width="13.125" style="335" bestFit="1" customWidth="1"/>
    <col min="11" max="11" width="16.125" style="335" bestFit="1" customWidth="1"/>
    <col min="12" max="12" width="11.625" style="335" bestFit="1" customWidth="1"/>
    <col min="13" max="13" width="11.625" style="339" bestFit="1" customWidth="1"/>
    <col min="14" max="14" width="22.625" style="335" bestFit="1" customWidth="1"/>
    <col min="15" max="15" width="13.125" style="335" bestFit="1" customWidth="1"/>
    <col min="16" max="16" width="26.5" style="335" bestFit="1" customWidth="1"/>
    <col min="17" max="17" width="12.625" style="335" bestFit="1" customWidth="1"/>
    <col min="18" max="18" width="10.125" style="335" bestFit="1" customWidth="1"/>
    <col min="19" max="19" width="8.625" style="335" bestFit="1" customWidth="1"/>
    <col min="20" max="20" width="15.5" style="335" bestFit="1" customWidth="1"/>
    <col min="21" max="21" width="14.5" style="335" bestFit="1" customWidth="1"/>
    <col min="22" max="16384" width="11.125" style="335"/>
  </cols>
  <sheetData>
    <row r="1" spans="1:35" s="336" customFormat="1" ht="15.75" customHeight="1">
      <c r="A1" s="28" t="s">
        <v>0</v>
      </c>
      <c r="B1" s="29" t="s">
        <v>1</v>
      </c>
      <c r="C1" s="29" t="s">
        <v>2</v>
      </c>
      <c r="D1" s="29"/>
      <c r="E1" s="30"/>
      <c r="F1" s="31"/>
      <c r="G1" s="29"/>
      <c r="H1" s="29"/>
      <c r="I1" s="29"/>
      <c r="J1" s="29"/>
      <c r="K1" s="29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ht="15.75" customHeight="1">
      <c r="A2" s="33" t="s">
        <v>3</v>
      </c>
      <c r="B2" s="34">
        <v>45750</v>
      </c>
      <c r="C2" s="35" t="e">
        <f ca="1">VLOOKUP(B2,EURUSD,2,FALSE)</f>
        <v>#N/A</v>
      </c>
      <c r="D2" s="36"/>
      <c r="E2" s="80" t="s">
        <v>4</v>
      </c>
      <c r="F2" s="80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80" t="s">
        <v>11</v>
      </c>
      <c r="M2" s="36" t="s">
        <v>12</v>
      </c>
      <c r="N2" s="87" t="s">
        <v>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</row>
    <row r="3" spans="1:35" ht="15.75" customHeight="1">
      <c r="A3" s="33" t="s">
        <v>13</v>
      </c>
      <c r="B3" s="34">
        <v>45750</v>
      </c>
      <c r="C3" s="35" t="e">
        <f ca="1">VLOOKUP(B3,GBPUSD,2,FALSE)</f>
        <v>#N/A</v>
      </c>
      <c r="D3" s="36"/>
      <c r="E3" s="213">
        <v>2429</v>
      </c>
      <c r="F3" s="217">
        <v>100</v>
      </c>
      <c r="G3" s="213">
        <f>E3*1000/655.957</f>
        <v>3702.9866286966981</v>
      </c>
      <c r="H3" s="213">
        <f>G3-F3</f>
        <v>3602.9866286966981</v>
      </c>
      <c r="I3" s="80">
        <v>0.88137600000000005</v>
      </c>
      <c r="J3" s="213">
        <f>H3*I3</f>
        <v>3175.5859428541812</v>
      </c>
      <c r="K3" s="80">
        <f>2818-78</f>
        <v>2740</v>
      </c>
      <c r="L3" s="221">
        <f>J3-K3</f>
        <v>435.58594285418121</v>
      </c>
      <c r="M3" s="36">
        <v>250</v>
      </c>
      <c r="N3" s="37">
        <f>M3*H3</f>
        <v>900746.65717417456</v>
      </c>
      <c r="O3" s="135">
        <v>45611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35" ht="15.75" customHeight="1">
      <c r="A4" s="33" t="s">
        <v>14</v>
      </c>
      <c r="B4" s="34">
        <v>45750</v>
      </c>
      <c r="C4" s="35" t="e">
        <f ca="1">VLOOKUP(B4,EURGBP,2,FALSE)</f>
        <v>#N/A</v>
      </c>
      <c r="D4" s="36"/>
      <c r="E4" s="213">
        <v>2255</v>
      </c>
      <c r="F4" s="217">
        <v>100</v>
      </c>
      <c r="G4" s="213">
        <f>E4*1000/655.957</f>
        <v>3437.7253387036039</v>
      </c>
      <c r="H4" s="213">
        <f>G4-F4</f>
        <v>3337.7253387036039</v>
      </c>
      <c r="I4" s="80">
        <v>0.88537399999999999</v>
      </c>
      <c r="J4" s="213">
        <f>H4*I4</f>
        <v>2955.1352340293647</v>
      </c>
      <c r="K4" s="80">
        <f>2776-60</f>
        <v>2716</v>
      </c>
      <c r="L4" s="221">
        <f>J4-K4</f>
        <v>239.13523402936471</v>
      </c>
      <c r="M4" s="36">
        <v>250</v>
      </c>
      <c r="N4" s="37">
        <f>M4*H4</f>
        <v>834431.33467590099</v>
      </c>
      <c r="O4" s="135">
        <v>45672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</row>
    <row r="5" spans="1:35" ht="15.75" customHeight="1">
      <c r="A5" s="33" t="s">
        <v>15</v>
      </c>
      <c r="B5" s="34">
        <v>45750</v>
      </c>
      <c r="C5" s="35" t="e">
        <f ca="1">VLOOKUP(B5,CHFUSD,2,FALSE)</f>
        <v>#N/A</v>
      </c>
      <c r="D5" s="36"/>
      <c r="E5" s="37"/>
      <c r="F5" s="211"/>
      <c r="G5" s="211"/>
      <c r="H5" s="36"/>
      <c r="I5" s="211"/>
      <c r="J5" s="36"/>
      <c r="K5" s="211"/>
      <c r="L5" s="36"/>
      <c r="M5" s="36"/>
      <c r="N5" s="212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</row>
    <row r="6" spans="1:35" ht="15.75" customHeight="1">
      <c r="A6" s="33" t="s">
        <v>16</v>
      </c>
      <c r="B6" s="34">
        <v>45750</v>
      </c>
      <c r="C6" s="35" t="e">
        <f ca="1">VLOOKUP(B6,GBPCHF,2,FALSE)</f>
        <v>#N/A</v>
      </c>
      <c r="D6" s="36"/>
      <c r="E6" s="37"/>
      <c r="F6" s="211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</row>
    <row r="7" spans="1:35" ht="15.75" customHeight="1">
      <c r="A7" s="33" t="s">
        <v>17</v>
      </c>
      <c r="B7" s="34">
        <v>45750</v>
      </c>
      <c r="C7" s="35" t="e">
        <f ca="1">VLOOKUP(B7,EURCHF,2,FALSE)</f>
        <v>#N/A</v>
      </c>
      <c r="D7" s="36"/>
      <c r="E7" s="37"/>
      <c r="F7" s="211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</row>
    <row r="8" spans="1:35" s="336" customFormat="1" ht="15.75" customHeight="1">
      <c r="A8" s="29" t="s">
        <v>18</v>
      </c>
      <c r="B8" s="29"/>
      <c r="C8" s="29"/>
      <c r="D8" s="29"/>
      <c r="E8" s="124"/>
      <c r="F8" s="31"/>
      <c r="G8" s="29"/>
      <c r="H8" s="29" t="s">
        <v>19</v>
      </c>
      <c r="I8" s="29"/>
      <c r="J8" s="29"/>
      <c r="K8" s="29"/>
      <c r="L8" s="31"/>
      <c r="M8" s="31"/>
      <c r="N8" s="29" t="s">
        <v>20</v>
      </c>
      <c r="O8" s="223" t="s">
        <v>21</v>
      </c>
      <c r="P8" s="223" t="s">
        <v>22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spans="1:35" ht="15" customHeight="1">
      <c r="A9" s="38" t="s">
        <v>23</v>
      </c>
      <c r="B9" s="39" t="s">
        <v>24</v>
      </c>
      <c r="C9" s="39" t="s">
        <v>114</v>
      </c>
      <c r="D9" s="39" t="s">
        <v>26</v>
      </c>
      <c r="E9" s="40" t="e">
        <f>IF(F9="",IF(B9="LDN",INDEX(LdnPrice,MATCH(C9,LdnDelivery,0),MATCH(D9,LdnTitles,0)),INDEX(NYPrices,MATCH(C9,NYDelivery,0),MATCH(D9,NYTitle,0))),F9)</f>
        <v>#N/A</v>
      </c>
      <c r="F9" s="36"/>
      <c r="G9" s="36"/>
      <c r="H9" s="38" t="s">
        <v>23</v>
      </c>
      <c r="I9" s="39" t="s">
        <v>24</v>
      </c>
      <c r="J9" s="39" t="s">
        <v>27</v>
      </c>
      <c r="K9" s="39" t="s">
        <v>28</v>
      </c>
      <c r="L9" s="40" t="e">
        <f>IF(I9="LDN",INDEX(LdnPrice,MATCH(J9,LdnDelivery,0),MATCH(K9,LdnTitles,0)),INDEX(NYPrices,MATCH(J9,NYDelivery,0),MATCH(K9,NYTitle,0)))</f>
        <v>#N/A</v>
      </c>
      <c r="M9" s="36"/>
      <c r="N9" s="89" t="s">
        <v>29</v>
      </c>
      <c r="O9" s="224">
        <v>4575000</v>
      </c>
      <c r="P9" s="226">
        <f>O9/655.957</f>
        <v>6974.5425386115248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</row>
    <row r="10" spans="1:35" ht="15.75" customHeight="1">
      <c r="A10" s="53" t="s">
        <v>30</v>
      </c>
      <c r="B10" s="89"/>
      <c r="C10" s="36"/>
      <c r="D10" s="41">
        <v>1000</v>
      </c>
      <c r="E10" s="40">
        <f>D10</f>
        <v>1000</v>
      </c>
      <c r="F10" s="36"/>
      <c r="G10" s="36"/>
      <c r="H10" s="42" t="s">
        <v>31</v>
      </c>
      <c r="I10" s="36"/>
      <c r="J10" s="43" t="s">
        <v>6</v>
      </c>
      <c r="K10" s="44">
        <v>4340</v>
      </c>
      <c r="L10" s="41">
        <f>K10*1000/655.957</f>
        <v>6616.2873481036104</v>
      </c>
      <c r="M10" s="36"/>
      <c r="N10" s="36" t="s">
        <v>32</v>
      </c>
      <c r="O10" s="36">
        <v>40000</v>
      </c>
      <c r="P10" s="37">
        <f>O10/655.957</f>
        <v>60.979606894964149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1:35" ht="15.75" customHeight="1">
      <c r="A11" s="38" t="s">
        <v>33</v>
      </c>
      <c r="B11" s="44"/>
      <c r="C11" s="89"/>
      <c r="D11" s="41"/>
      <c r="E11" s="40" t="e">
        <f ca="1">D11/C3</f>
        <v>#N/A</v>
      </c>
      <c r="F11" s="36"/>
      <c r="G11" s="36"/>
      <c r="H11" s="38" t="s">
        <v>0</v>
      </c>
      <c r="I11" s="36"/>
      <c r="J11" s="47" t="s">
        <v>14</v>
      </c>
      <c r="K11" s="36"/>
      <c r="L11" s="48" t="e">
        <f ca="1">IF(J11="",1, VLOOKUP(J11,FX,3,FALSE))</f>
        <v>#N/A</v>
      </c>
      <c r="M11" s="36"/>
      <c r="N11" s="36" t="s">
        <v>34</v>
      </c>
      <c r="O11" s="36">
        <v>1000</v>
      </c>
      <c r="P11" s="37">
        <f>O11/655.957</f>
        <v>1.5244901723741038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35" ht="15.75" customHeight="1">
      <c r="A12" s="38" t="s">
        <v>35</v>
      </c>
      <c r="B12" s="44"/>
      <c r="C12" s="49" t="s">
        <v>8</v>
      </c>
      <c r="D12" s="41">
        <v>0</v>
      </c>
      <c r="E12" s="40">
        <f>IF(C12="EUR",D12*$C$4,IF(C12="USD",D12/$C$3,D12))</f>
        <v>0</v>
      </c>
      <c r="F12" s="36"/>
      <c r="G12" s="36"/>
      <c r="H12" s="38" t="s">
        <v>31</v>
      </c>
      <c r="I12" s="36"/>
      <c r="J12" s="51" t="str">
        <f>IF(I9="LDN","GBP","USD")</f>
        <v>GBP</v>
      </c>
      <c r="K12" s="36"/>
      <c r="L12" s="45" t="e" cm="1">
        <f t="array" aca="1" ref="L12" ca="1">IF(J11="EURUSD",L10/L11,IF(J11="EURGBP",L10*L11,IF(J11="CHFUSD",L10*L11,IF(J11="GBPCHF",L10/L11,IF(J11="EURCHF","ERREUR",IF(J10=J12,L9,_xlfn.SWITCH(J11="GBPUSD",J12="USD",L10*L11,J12="GBP",L10/L11)))))))</f>
        <v>#N/A</v>
      </c>
      <c r="M12" s="36"/>
      <c r="N12" s="36" t="s">
        <v>36</v>
      </c>
      <c r="O12" s="222">
        <v>5.0800000000000003E-3</v>
      </c>
      <c r="P12" s="222">
        <v>5.0800000000000003E-3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1:35" ht="15.75" customHeight="1">
      <c r="A13" s="38" t="s">
        <v>37</v>
      </c>
      <c r="B13" s="44">
        <v>14</v>
      </c>
      <c r="C13" s="64">
        <v>9.5000000000000001E-2</v>
      </c>
      <c r="D13" s="36"/>
      <c r="E13" s="40" t="e">
        <f ca="1">($E$9+$E$10+$E$11+$E$12)*C13*B13/12</f>
        <v>#N/A</v>
      </c>
      <c r="F13" s="36"/>
      <c r="G13" s="36"/>
      <c r="H13" s="53" t="s">
        <v>38</v>
      </c>
      <c r="I13" s="54"/>
      <c r="J13" s="36"/>
      <c r="K13" s="36"/>
      <c r="L13" s="55" t="e">
        <f ca="1">L12-L9</f>
        <v>#N/A</v>
      </c>
      <c r="M13" s="56" t="str">
        <f>J12</f>
        <v>GBP</v>
      </c>
      <c r="N13" s="36" t="s">
        <v>39</v>
      </c>
      <c r="O13" s="222">
        <v>0.01</v>
      </c>
      <c r="P13" s="222">
        <v>0.01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ht="15.75" customHeight="1">
      <c r="A14" s="38" t="s">
        <v>40</v>
      </c>
      <c r="B14" s="44"/>
      <c r="C14" s="54">
        <v>2E-3</v>
      </c>
      <c r="D14" s="36"/>
      <c r="E14" s="40" t="e">
        <f ca="1">($E$9+$E$10+$E$11+$E$12)*C14</f>
        <v>#N/A</v>
      </c>
      <c r="F14" s="36"/>
      <c r="G14" s="36"/>
      <c r="H14" s="57" t="s">
        <v>41</v>
      </c>
      <c r="I14" s="58"/>
      <c r="J14" s="58"/>
      <c r="K14" s="58"/>
      <c r="L14" s="59" t="e">
        <f ca="1">L13-E11</f>
        <v>#N/A</v>
      </c>
      <c r="M14" s="56" t="str">
        <f>J12</f>
        <v>GBP</v>
      </c>
      <c r="N14" s="89" t="s">
        <v>42</v>
      </c>
      <c r="O14" s="225">
        <f>O9-O10-O11-O12*O9-O13*O9</f>
        <v>4465009</v>
      </c>
      <c r="P14" s="226">
        <f>O14/655.957</f>
        <v>6806.8623400619244</v>
      </c>
      <c r="Q14" s="263" t="e">
        <f ca="1">(P9-P14)*C4</f>
        <v>#N/A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</row>
    <row r="15" spans="1:35" ht="15.75" customHeight="1">
      <c r="A15" s="38" t="s">
        <v>43</v>
      </c>
      <c r="B15" s="44"/>
      <c r="C15" s="41">
        <v>5</v>
      </c>
      <c r="D15" s="36"/>
      <c r="E15" s="40">
        <f>C15</f>
        <v>5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</row>
    <row r="16" spans="1:35" ht="15.75" customHeight="1">
      <c r="A16" s="38" t="s">
        <v>44</v>
      </c>
      <c r="B16" s="44"/>
      <c r="C16" s="64">
        <v>5.0000000000000001E-3</v>
      </c>
      <c r="D16" s="36"/>
      <c r="E16" s="40" t="e">
        <f ca="1">($E$9+$E$10+$E$11+$E$12)*C16</f>
        <v>#N/A</v>
      </c>
      <c r="F16" s="36"/>
      <c r="G16" s="36"/>
      <c r="H16" s="29" t="s">
        <v>45</v>
      </c>
      <c r="I16" s="60"/>
      <c r="J16" s="60"/>
      <c r="K16" s="61"/>
      <c r="L16" s="62"/>
      <c r="M16" s="63"/>
      <c r="N16" s="29" t="s">
        <v>46</v>
      </c>
      <c r="O16" s="223"/>
      <c r="P16" s="223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42" ht="19.350000000000001" customHeight="1">
      <c r="A17" s="38" t="s">
        <v>48</v>
      </c>
      <c r="B17" s="44"/>
      <c r="C17" s="36"/>
      <c r="D17" s="44"/>
      <c r="E17" s="40">
        <f>C16</f>
        <v>5.0000000000000001E-3</v>
      </c>
      <c r="F17" s="36"/>
      <c r="G17" s="36"/>
      <c r="H17" s="38" t="s">
        <v>23</v>
      </c>
      <c r="I17" s="39" t="s">
        <v>24</v>
      </c>
      <c r="J17" s="39" t="s">
        <v>27</v>
      </c>
      <c r="K17" s="39" t="s">
        <v>49</v>
      </c>
      <c r="L17" s="40" t="e">
        <f>IF(I17="LDN",INDEX(LdnPrice,MATCH(J17,LdnDelivery,0),MATCH(K17,LdnTitles,0)),INDEX(NYPrices,MATCH(J17,NYDelivery,0),MATCH(K17,NYTitle,0)))</f>
        <v>#N/A</v>
      </c>
      <c r="M17" s="63"/>
      <c r="N17" s="89" t="s">
        <v>50</v>
      </c>
      <c r="O17" s="36"/>
      <c r="P17" s="224">
        <v>1000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2" ht="15.75" customHeight="1">
      <c r="A18" s="38" t="s">
        <v>51</v>
      </c>
      <c r="B18" s="44"/>
      <c r="C18" s="41">
        <v>2</v>
      </c>
      <c r="D18" s="44"/>
      <c r="E18" s="40">
        <f>C18</f>
        <v>2</v>
      </c>
      <c r="F18" s="36"/>
      <c r="G18" s="36"/>
      <c r="H18" s="38" t="s">
        <v>45</v>
      </c>
      <c r="I18" s="36"/>
      <c r="J18" s="50"/>
      <c r="K18" s="65">
        <v>1000</v>
      </c>
      <c r="L18" s="45">
        <f>IF(K18="",E54,K18)</f>
        <v>1000</v>
      </c>
      <c r="M18" s="56" t="str">
        <f>IF(I17="LDN","GBP","USD")</f>
        <v>GBP</v>
      </c>
      <c r="N18" s="89" t="s">
        <v>3</v>
      </c>
      <c r="O18" s="225"/>
      <c r="P18" s="226">
        <f>P17*P14</f>
        <v>6806862.3400619244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1:42" ht="15.75" customHeight="1">
      <c r="A19" s="38" t="s">
        <v>52</v>
      </c>
      <c r="B19" s="39" t="s">
        <v>53</v>
      </c>
      <c r="C19" s="46"/>
      <c r="D19" s="46"/>
      <c r="E19" s="40">
        <f>VLOOKUP(B19,CocoaOriginAgent,2,FALSE)</f>
        <v>0</v>
      </c>
      <c r="F19" s="36"/>
      <c r="G19" s="36"/>
      <c r="H19" s="38" t="s">
        <v>31</v>
      </c>
      <c r="I19" s="36"/>
      <c r="J19" s="38"/>
      <c r="K19" s="36"/>
      <c r="L19" s="45" t="e">
        <f>L17+L18</f>
        <v>#N/A</v>
      </c>
      <c r="M19" s="56" t="str">
        <f>IF(I17="LDN","GBP","USD")</f>
        <v>GBP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 spans="1:42" ht="15.75" customHeight="1">
      <c r="A20" s="38" t="s">
        <v>54</v>
      </c>
      <c r="B20" s="39" t="s">
        <v>53</v>
      </c>
      <c r="C20" s="46"/>
      <c r="D20" s="46"/>
      <c r="E20" s="40">
        <f>VLOOKUP(B20,CocoaDestinationAgent,2,FALSE)</f>
        <v>0</v>
      </c>
      <c r="F20" s="36"/>
      <c r="G20" s="36"/>
      <c r="H20" s="38" t="s">
        <v>0</v>
      </c>
      <c r="I20" s="36"/>
      <c r="J20" s="36"/>
      <c r="K20" s="47" t="s">
        <v>14</v>
      </c>
      <c r="L20" s="48" t="e">
        <f ca="1">IF(K20="",1, VLOOKUP(K20,FX,3,FALSE))</f>
        <v>#N/A</v>
      </c>
      <c r="M20" s="36"/>
      <c r="N20" s="68"/>
      <c r="O20" s="69"/>
      <c r="P20" s="68"/>
      <c r="Q20" s="69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1:42" ht="15.75" customHeight="1">
      <c r="A21" s="38" t="s">
        <v>115</v>
      </c>
      <c r="B21" s="39">
        <v>40</v>
      </c>
      <c r="C21" s="39" t="s">
        <v>56</v>
      </c>
      <c r="D21" s="39" t="s">
        <v>116</v>
      </c>
      <c r="E21" s="40"/>
      <c r="F21" s="36"/>
      <c r="G21" s="36"/>
      <c r="H21" s="66" t="s">
        <v>31</v>
      </c>
      <c r="I21" s="36"/>
      <c r="J21" s="67"/>
      <c r="K21" s="39" t="s">
        <v>6</v>
      </c>
      <c r="L21" s="45" t="e" cm="1">
        <f t="array" aca="1" ref="L21" ca="1">IF(K20="EURUSD",L19/L20,IF(K20="EURGBP",L19/L20,IF(K20="CHFUSD",L19/L20,IF(K20="GBPCHF",L19*L20,IF(K20="EURCHF","ERREUR",IF(K21=M19,L19,_xlfn.SWITCH(K20="GBPUSD",K21="USD",L19*L20,K21="GBP",L19/L20)))))))</f>
        <v>#N/A</v>
      </c>
      <c r="M21" s="130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</row>
    <row r="22" spans="1:42" ht="15.75" customHeight="1">
      <c r="A22" s="38" t="s">
        <v>58</v>
      </c>
      <c r="B22" s="36">
        <f>IF(B21=40,25,16)</f>
        <v>25</v>
      </c>
      <c r="C22" s="70" t="str">
        <f ca="1">I57</f>
        <v>EUR</v>
      </c>
      <c r="D22" s="45" cm="1">
        <f t="array" aca="1" ref="D22" ca="1">MIN(IF(S57:S602&lt;&gt;0,T57:T602))/$B$22</f>
        <v>24.64</v>
      </c>
      <c r="E22" s="40" t="e">
        <f ca="1">D22/C3*F22</f>
        <v>#N/A</v>
      </c>
      <c r="F22" s="238">
        <v>1</v>
      </c>
      <c r="G22" s="130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6"/>
      <c r="AJ22" s="36"/>
      <c r="AK22" s="36"/>
      <c r="AL22" s="36"/>
      <c r="AM22" s="36"/>
      <c r="AN22" s="36"/>
      <c r="AO22" s="36"/>
      <c r="AP22" s="36"/>
    </row>
    <row r="23" spans="1:42" ht="15.75" customHeight="1">
      <c r="A23" s="38" t="s">
        <v>59</v>
      </c>
      <c r="B23" s="39" t="s">
        <v>117</v>
      </c>
      <c r="C23" s="63" t="s">
        <v>6</v>
      </c>
      <c r="D23" s="194">
        <f>HLOOKUP(B23,Dressing,2,FALSE)/B22</f>
        <v>20</v>
      </c>
      <c r="E23" s="40" t="e">
        <f ca="1">IF(C23="EUR",D23*$C$4,IF(C23="USD",D23/$C$3,D23))*F23</f>
        <v>#N/A</v>
      </c>
      <c r="F23" s="39">
        <v>1</v>
      </c>
      <c r="G23" s="36"/>
      <c r="H23" s="38"/>
      <c r="I23" s="38"/>
      <c r="J23" s="38"/>
      <c r="K23" s="38"/>
      <c r="L23" s="51"/>
      <c r="M23" s="51"/>
      <c r="N23" s="51"/>
      <c r="O23" s="51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6"/>
      <c r="AJ23" s="36"/>
      <c r="AK23" s="36"/>
      <c r="AL23" s="36"/>
      <c r="AM23" s="36"/>
      <c r="AN23" s="36"/>
      <c r="AO23" s="36"/>
      <c r="AP23" s="36"/>
    </row>
    <row r="24" spans="1:42" ht="15.75" customHeight="1">
      <c r="A24" s="38" t="s">
        <v>62</v>
      </c>
      <c r="B24" s="36"/>
      <c r="C24" s="54"/>
      <c r="D24" s="71"/>
      <c r="E24" s="40"/>
      <c r="F24" s="46"/>
      <c r="G24" s="36"/>
      <c r="H24" s="38"/>
      <c r="I24" s="51"/>
      <c r="J24" s="51"/>
      <c r="K24" s="51"/>
      <c r="L24" s="75"/>
      <c r="M24" s="258"/>
      <c r="N24" s="75"/>
      <c r="O24" s="36"/>
      <c r="P24" s="51"/>
      <c r="Q24" s="51"/>
      <c r="R24" s="36"/>
      <c r="S24" s="51"/>
      <c r="T24" s="51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6"/>
      <c r="AJ24" s="36"/>
      <c r="AK24" s="36"/>
      <c r="AL24" s="36"/>
      <c r="AM24" s="36"/>
      <c r="AN24" s="36"/>
      <c r="AO24" s="36"/>
      <c r="AP24" s="36"/>
    </row>
    <row r="25" spans="1:42" ht="15.75" customHeight="1">
      <c r="A25" s="38" t="s">
        <v>55</v>
      </c>
      <c r="B25" s="39" t="s">
        <v>63</v>
      </c>
      <c r="C25" s="297">
        <f>VLOOKUP(B25,MarineInsurance,2,FALSE)</f>
        <v>5.0000000000000001E-3</v>
      </c>
      <c r="D25" s="71"/>
      <c r="E25" s="40" t="e">
        <f>SUM(E9:E24)*C25*F25</f>
        <v>#N/A</v>
      </c>
      <c r="F25" s="39">
        <v>1</v>
      </c>
      <c r="G25" s="36"/>
      <c r="H25" s="38"/>
      <c r="I25" s="38"/>
      <c r="J25" s="36"/>
      <c r="K25" s="259"/>
      <c r="L25" s="51"/>
      <c r="M25" s="260"/>
      <c r="N25" s="261"/>
      <c r="O25" s="51"/>
      <c r="P25" s="51"/>
      <c r="Q25" s="261"/>
      <c r="R25" s="36"/>
      <c r="S25" s="262"/>
      <c r="T25" s="261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6"/>
      <c r="AJ25" s="36"/>
      <c r="AK25" s="36"/>
      <c r="AL25" s="36"/>
      <c r="AM25" s="36"/>
      <c r="AN25" s="36"/>
      <c r="AO25" s="36"/>
      <c r="AP25" s="36"/>
    </row>
    <row r="26" spans="1:42" ht="15.75" customHeight="1">
      <c r="A26" s="38" t="s">
        <v>64</v>
      </c>
      <c r="B26" s="54"/>
      <c r="C26" s="297">
        <v>1E-3</v>
      </c>
      <c r="D26" s="71"/>
      <c r="E26" s="40" t="e">
        <f>SUM(E9:E25)*C26*F26</f>
        <v>#N/A</v>
      </c>
      <c r="F26" s="39">
        <v>0</v>
      </c>
      <c r="G26" s="38"/>
      <c r="H26" s="38"/>
      <c r="I26" s="36"/>
      <c r="J26" s="259"/>
      <c r="K26" s="51"/>
      <c r="L26" s="260"/>
      <c r="M26" s="261"/>
      <c r="N26" s="51"/>
      <c r="O26" s="51"/>
      <c r="P26" s="261"/>
      <c r="Q26" s="36"/>
      <c r="R26" s="262"/>
      <c r="S26" s="261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6"/>
      <c r="AI26" s="36"/>
      <c r="AJ26" s="36"/>
      <c r="AK26" s="36"/>
      <c r="AL26" s="36"/>
      <c r="AM26" s="36"/>
      <c r="AN26" s="36"/>
      <c r="AO26" s="36"/>
      <c r="AP26" s="36"/>
    </row>
    <row r="27" spans="1:42" ht="15.75" customHeight="1">
      <c r="A27" s="38"/>
      <c r="B27" s="54"/>
      <c r="C27" s="71"/>
      <c r="D27" s="40"/>
      <c r="E27" s="46"/>
      <c r="F27" s="36"/>
      <c r="G27" s="38"/>
      <c r="H27" s="38"/>
      <c r="I27" s="36"/>
      <c r="J27" s="259"/>
      <c r="K27" s="51"/>
      <c r="L27" s="260"/>
      <c r="M27" s="261"/>
      <c r="N27" s="51"/>
      <c r="O27" s="51"/>
      <c r="P27" s="261"/>
      <c r="Q27" s="36"/>
      <c r="R27" s="262"/>
      <c r="S27" s="261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6"/>
      <c r="AI27" s="36"/>
      <c r="AJ27" s="36"/>
      <c r="AK27" s="36"/>
      <c r="AL27" s="36"/>
      <c r="AM27" s="36"/>
      <c r="AN27" s="36"/>
      <c r="AO27" s="36"/>
      <c r="AP27" s="36"/>
    </row>
    <row r="28" spans="1:42" ht="15.75" customHeight="1">
      <c r="A28" s="53" t="s">
        <v>65</v>
      </c>
      <c r="B28" s="72" t="s">
        <v>118</v>
      </c>
      <c r="C28" s="39" t="s">
        <v>6</v>
      </c>
      <c r="D28" s="40" t="str" cm="1">
        <f t="array" ref="D28:D50">_xlfn._xlws.FILTER(CocoaWarehouse,Warehouse!A1:T1='Costing Beans (2)'!B28,"")</f>
        <v>STEINWEG AMSTERDAM</v>
      </c>
      <c r="E28" s="73"/>
      <c r="F28" s="74"/>
      <c r="G28" s="53"/>
      <c r="H28" s="38"/>
      <c r="I28" s="230"/>
      <c r="J28" s="36"/>
      <c r="K28" s="259"/>
      <c r="L28" s="51"/>
      <c r="M28" s="260"/>
      <c r="N28" s="261"/>
      <c r="O28" s="51"/>
      <c r="P28" s="51"/>
      <c r="Q28" s="261"/>
      <c r="R28" s="36"/>
      <c r="S28" s="262"/>
      <c r="T28" s="261"/>
      <c r="U28" s="51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</row>
    <row r="29" spans="1:42" ht="16.5" customHeight="1">
      <c r="A29" s="38" t="s">
        <v>67</v>
      </c>
      <c r="B29" s="75"/>
      <c r="C29" s="36"/>
      <c r="D29" s="292">
        <v>10</v>
      </c>
      <c r="E29" s="40" t="e">
        <f ca="1">IF($C$28="EUR",D29*$C$4,IF($C$28="USD",D29/$C$3,D29))*F29</f>
        <v>#N/A</v>
      </c>
      <c r="F29" s="39">
        <v>1</v>
      </c>
      <c r="G29" s="53"/>
      <c r="H29" s="63"/>
      <c r="I29" s="51"/>
      <c r="J29" s="36"/>
      <c r="K29" s="259"/>
      <c r="L29" s="51"/>
      <c r="M29" s="260"/>
      <c r="N29" s="261"/>
      <c r="O29" s="51"/>
      <c r="P29" s="51"/>
      <c r="Q29" s="261"/>
      <c r="R29" s="36"/>
      <c r="S29" s="262"/>
      <c r="T29" s="261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6"/>
      <c r="AJ29" s="36"/>
      <c r="AK29" s="36"/>
      <c r="AL29" s="36"/>
      <c r="AM29" s="36"/>
      <c r="AN29" s="36"/>
      <c r="AO29" s="36"/>
      <c r="AP29" s="36"/>
    </row>
    <row r="30" spans="1:42" ht="15.75" customHeight="1">
      <c r="A30" s="38" t="s">
        <v>68</v>
      </c>
      <c r="B30" s="36"/>
      <c r="C30" s="36"/>
      <c r="D30" s="292">
        <v>12</v>
      </c>
      <c r="E30" s="40" t="e">
        <f ca="1">IF($C$28="EUR",D30*$C$4,IF($C$28="USD",D30/$C$3,D30))*F30</f>
        <v>#N/A</v>
      </c>
      <c r="F30" s="39">
        <v>1</v>
      </c>
      <c r="G30" s="53"/>
      <c r="H30" s="63"/>
      <c r="I30" s="51"/>
      <c r="J30" s="36"/>
      <c r="K30" s="259"/>
      <c r="L30" s="51"/>
      <c r="M30" s="260"/>
      <c r="N30" s="261"/>
      <c r="O30" s="51"/>
      <c r="P30" s="51"/>
      <c r="Q30" s="261"/>
      <c r="R30" s="36"/>
      <c r="S30" s="262"/>
      <c r="T30" s="261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6"/>
      <c r="AJ30" s="36"/>
      <c r="AK30" s="36"/>
      <c r="AL30" s="36"/>
      <c r="AM30" s="36"/>
      <c r="AN30" s="36"/>
      <c r="AO30" s="36"/>
      <c r="AP30" s="36"/>
    </row>
    <row r="31" spans="1:42" ht="15.75" customHeight="1">
      <c r="A31" s="38" t="s">
        <v>69</v>
      </c>
      <c r="B31" s="44">
        <v>13</v>
      </c>
      <c r="C31" s="36"/>
      <c r="D31" s="292">
        <v>7.5</v>
      </c>
      <c r="E31" s="40" t="e">
        <f ca="1">IF($C$28="EUR",D31*$C$4,IF($C$28="USD",D31/$C$3,D31))*B31*F31</f>
        <v>#N/A</v>
      </c>
      <c r="F31" s="39">
        <v>1</v>
      </c>
      <c r="G31" s="53"/>
      <c r="H31" s="51"/>
      <c r="I31" s="51"/>
      <c r="J31" s="51"/>
      <c r="K31" s="267"/>
      <c r="L31" s="51"/>
      <c r="M31" s="260"/>
      <c r="N31" s="261"/>
      <c r="O31" s="51"/>
      <c r="P31" s="51"/>
      <c r="Q31" s="261"/>
      <c r="R31" s="36"/>
      <c r="S31" s="262"/>
      <c r="T31" s="51"/>
      <c r="U31" s="38"/>
      <c r="V31" s="38"/>
      <c r="W31" s="76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6"/>
      <c r="AJ31" s="36"/>
      <c r="AK31" s="36"/>
      <c r="AL31" s="36"/>
      <c r="AM31" s="36"/>
      <c r="AN31" s="36"/>
      <c r="AO31" s="36"/>
      <c r="AP31" s="36"/>
    </row>
    <row r="32" spans="1:42" ht="15.75" customHeight="1">
      <c r="A32" s="38" t="s">
        <v>70</v>
      </c>
      <c r="B32" s="36"/>
      <c r="C32" s="36"/>
      <c r="D32" s="292">
        <v>6.4</v>
      </c>
      <c r="E32" s="40" t="e">
        <f ca="1">IF($C$28="EUR",D32*$C$4,IF($C$28="USD",D32/$C$3,D32))*F32</f>
        <v>#N/A</v>
      </c>
      <c r="F32" s="39">
        <v>1</v>
      </c>
      <c r="G32" s="53"/>
      <c r="H32" s="51"/>
      <c r="I32" s="51"/>
      <c r="J32" s="51"/>
      <c r="K32" s="51"/>
      <c r="L32" s="51"/>
      <c r="M32" s="260"/>
      <c r="N32" s="261"/>
      <c r="O32" s="51"/>
      <c r="P32" s="51"/>
      <c r="Q32" s="261"/>
      <c r="R32" s="51"/>
      <c r="S32" s="51"/>
      <c r="T32" s="51"/>
      <c r="U32" s="38"/>
      <c r="V32" s="38"/>
      <c r="W32" s="76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6"/>
      <c r="AJ32" s="36"/>
      <c r="AK32" s="36"/>
      <c r="AL32" s="36"/>
      <c r="AM32" s="36"/>
      <c r="AN32" s="36"/>
      <c r="AO32" s="36"/>
      <c r="AP32" s="36"/>
    </row>
    <row r="33" spans="1:34" ht="15.75" customHeight="1">
      <c r="A33" s="38" t="s">
        <v>71</v>
      </c>
      <c r="B33" s="36"/>
      <c r="C33" s="36"/>
      <c r="D33" s="292">
        <v>1.2</v>
      </c>
      <c r="E33" s="40" t="e">
        <f ca="1">IF($C$28="EUR",D33*$C$4,IF($C$28="USD",D33/$C$3,D33))*F33</f>
        <v>#N/A</v>
      </c>
      <c r="F33" s="39">
        <v>1</v>
      </c>
      <c r="G33" s="53"/>
      <c r="H33" s="51"/>
      <c r="I33" s="51"/>
      <c r="J33" s="51"/>
      <c r="K33" s="51"/>
      <c r="L33" s="51"/>
      <c r="M33" s="260"/>
      <c r="N33" s="261"/>
      <c r="O33" s="51"/>
      <c r="P33" s="51"/>
      <c r="Q33" s="261"/>
      <c r="R33" s="51"/>
      <c r="S33" s="51"/>
      <c r="T33" s="51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1:34" ht="15.75" customHeight="1">
      <c r="A34" s="38" t="s">
        <v>72</v>
      </c>
      <c r="B34" s="36"/>
      <c r="C34" s="36"/>
      <c r="D34" s="292">
        <v>3.6</v>
      </c>
      <c r="E34" s="40" t="e">
        <f ca="1">IF($C$28="EUR",D34*$C$4,IF($C$28="USD",D34/$C$3,D34))*F34</f>
        <v>#N/A</v>
      </c>
      <c r="F34" s="39">
        <v>1</v>
      </c>
      <c r="G34" s="53"/>
      <c r="H34" s="253"/>
      <c r="I34" s="51"/>
      <c r="J34" s="51"/>
      <c r="K34" s="51"/>
      <c r="L34" s="51"/>
      <c r="M34" s="51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1:34" ht="15.75" customHeight="1">
      <c r="A35" s="38" t="s">
        <v>73</v>
      </c>
      <c r="B35" s="36"/>
      <c r="C35" s="36"/>
      <c r="D35" s="292">
        <v>15</v>
      </c>
      <c r="E35" s="40" t="e">
        <f ca="1">IF($C$28="EUR",D35*$C$4,IF($C$28="USD",D35/$C$3,D35))*F35</f>
        <v>#N/A</v>
      </c>
      <c r="F35" s="39">
        <v>1</v>
      </c>
      <c r="G35" s="53"/>
      <c r="H35" s="253"/>
      <c r="I35" s="75"/>
      <c r="J35" s="75"/>
      <c r="K35" s="126"/>
      <c r="L35" s="132"/>
      <c r="M35" s="260"/>
      <c r="N35" s="75"/>
      <c r="O35" s="75"/>
      <c r="P35" s="77"/>
      <c r="Q35" s="77"/>
      <c r="R35" s="36"/>
      <c r="S35" s="36"/>
      <c r="T35" s="36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1:34" ht="15.75" customHeight="1">
      <c r="A36" s="38" t="s">
        <v>74</v>
      </c>
      <c r="B36" s="36"/>
      <c r="C36" s="36"/>
      <c r="D36" s="292">
        <v>27.5</v>
      </c>
      <c r="E36" s="40">
        <v>0</v>
      </c>
      <c r="F36" s="39">
        <v>1</v>
      </c>
      <c r="G36" s="53"/>
      <c r="H36" s="257"/>
      <c r="I36" s="75"/>
      <c r="J36" s="75"/>
      <c r="K36" s="126"/>
      <c r="L36" s="132"/>
      <c r="M36" s="260"/>
      <c r="N36" s="75"/>
      <c r="O36" s="75"/>
      <c r="P36" s="77"/>
      <c r="Q36" s="75"/>
      <c r="R36" s="75"/>
      <c r="S36" s="75"/>
      <c r="T36" s="36"/>
      <c r="U36" s="36"/>
      <c r="V36" s="36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1:34" ht="15.75" customHeight="1">
      <c r="A37" s="38" t="s">
        <v>75</v>
      </c>
      <c r="B37" s="36"/>
      <c r="C37" s="36"/>
      <c r="D37" s="292">
        <v>7.85</v>
      </c>
      <c r="E37" s="40" t="e">
        <f t="shared" ref="E37:E50" ca="1" si="0">IF($C$28="EUR",D37*$C$4,IF($C$28="USD",D37/$C$3,D37))*F37</f>
        <v>#N/A</v>
      </c>
      <c r="F37" s="39">
        <v>0</v>
      </c>
      <c r="G37" s="53"/>
      <c r="H37" s="257"/>
      <c r="I37" s="75"/>
      <c r="J37" s="75"/>
      <c r="K37" s="126"/>
      <c r="L37" s="132"/>
      <c r="M37" s="260"/>
      <c r="N37" s="75"/>
      <c r="O37" s="36"/>
      <c r="P37" s="77"/>
      <c r="Q37" s="36"/>
      <c r="R37" s="36"/>
      <c r="S37" s="36"/>
      <c r="T37" s="75"/>
      <c r="U37" s="75"/>
      <c r="V37" s="75"/>
      <c r="W37" s="38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spans="1:34" ht="15.75" customHeight="1">
      <c r="A38" s="38" t="s">
        <v>76</v>
      </c>
      <c r="B38" s="36"/>
      <c r="C38" s="36"/>
      <c r="D38" s="292">
        <v>31</v>
      </c>
      <c r="E38" s="40" t="e">
        <f t="shared" ca="1" si="0"/>
        <v>#N/A</v>
      </c>
      <c r="F38" s="39">
        <v>1</v>
      </c>
      <c r="G38" s="53"/>
      <c r="H38" s="33"/>
      <c r="I38" s="75"/>
      <c r="J38" s="75"/>
      <c r="K38" s="126"/>
      <c r="L38" s="265"/>
      <c r="M38" s="260"/>
      <c r="N38" s="75"/>
      <c r="O38" s="75"/>
      <c r="P38" s="77"/>
      <c r="Q38" s="75"/>
      <c r="R38" s="75"/>
      <c r="S38" s="75"/>
      <c r="T38" s="75"/>
      <c r="U38" s="132"/>
      <c r="V38" s="132"/>
      <c r="W38" s="38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</row>
    <row r="39" spans="1:34" ht="15.75" customHeight="1">
      <c r="A39" s="38" t="s">
        <v>77</v>
      </c>
      <c r="B39" s="36"/>
      <c r="C39" s="36"/>
      <c r="D39" s="292">
        <v>39</v>
      </c>
      <c r="E39" s="40" t="e">
        <f t="shared" ca="1" si="0"/>
        <v>#N/A</v>
      </c>
      <c r="F39" s="39">
        <v>0</v>
      </c>
      <c r="G39" s="53"/>
      <c r="H39" s="33"/>
      <c r="I39" s="75"/>
      <c r="J39" s="75"/>
      <c r="K39" s="126"/>
      <c r="L39" s="265"/>
      <c r="M39" s="260"/>
      <c r="N39" s="75"/>
      <c r="O39" s="36"/>
      <c r="P39" s="77"/>
      <c r="Q39" s="75"/>
      <c r="R39" s="75"/>
      <c r="S39" s="75"/>
      <c r="T39" s="75"/>
      <c r="U39" s="75"/>
      <c r="V39" s="36"/>
      <c r="W39" s="38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</row>
    <row r="40" spans="1:34" ht="15.75" customHeight="1">
      <c r="A40" s="38" t="s">
        <v>78</v>
      </c>
      <c r="B40" s="36"/>
      <c r="C40" s="36"/>
      <c r="D40" s="292">
        <v>12</v>
      </c>
      <c r="E40" s="40" t="e">
        <f t="shared" ca="1" si="0"/>
        <v>#N/A</v>
      </c>
      <c r="F40" s="39">
        <v>0</v>
      </c>
      <c r="G40" s="53"/>
      <c r="H40" s="33"/>
      <c r="I40" s="75"/>
      <c r="J40" s="75"/>
      <c r="K40" s="126"/>
      <c r="L40" s="193"/>
      <c r="M40" s="260"/>
      <c r="N40" s="75"/>
      <c r="O40" s="75"/>
      <c r="P40" s="77"/>
      <c r="Q40" s="132"/>
      <c r="R40" s="132"/>
      <c r="S40" s="132"/>
      <c r="T40" s="132"/>
      <c r="U40" s="132"/>
      <c r="V40" s="36"/>
      <c r="W40" s="38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1:34" ht="15.75" customHeight="1">
      <c r="A41" s="38" t="s">
        <v>79</v>
      </c>
      <c r="B41" s="36"/>
      <c r="C41" s="36"/>
      <c r="D41" s="292">
        <v>0</v>
      </c>
      <c r="E41" s="40" t="e">
        <f t="shared" ca="1" si="0"/>
        <v>#N/A</v>
      </c>
      <c r="F41" s="39">
        <v>0</v>
      </c>
      <c r="G41" s="53"/>
      <c r="H41" s="99"/>
      <c r="I41" s="99"/>
      <c r="J41" s="99"/>
      <c r="K41" s="126"/>
      <c r="L41" s="265"/>
      <c r="M41" s="260"/>
      <c r="N41" s="75"/>
      <c r="O41" s="132"/>
      <c r="P41" s="77"/>
      <c r="Q41" s="36"/>
      <c r="R41" s="36"/>
      <c r="S41" s="36"/>
      <c r="T41" s="36"/>
      <c r="U41" s="132"/>
      <c r="V41" s="36"/>
      <c r="W41" s="38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1:34" ht="15.75" customHeight="1">
      <c r="A42" s="38" t="s">
        <v>80</v>
      </c>
      <c r="B42" s="36"/>
      <c r="C42" s="36"/>
      <c r="D42" s="292">
        <v>0</v>
      </c>
      <c r="E42" s="40" t="e">
        <f t="shared" ca="1" si="0"/>
        <v>#N/A</v>
      </c>
      <c r="F42" s="39">
        <v>0</v>
      </c>
      <c r="G42" s="53"/>
      <c r="H42" s="99"/>
      <c r="I42" s="99"/>
      <c r="J42" s="99"/>
      <c r="K42" s="99"/>
      <c r="L42" s="266"/>
      <c r="M42" s="266"/>
      <c r="N42" s="99"/>
      <c r="O42" s="75"/>
      <c r="P42" s="75"/>
      <c r="Q42" s="75"/>
      <c r="R42" s="75"/>
      <c r="S42" s="75"/>
      <c r="T42" s="75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</row>
    <row r="43" spans="1:34" ht="15.75" customHeight="1">
      <c r="A43" s="38" t="s">
        <v>81</v>
      </c>
      <c r="B43" s="36"/>
      <c r="C43" s="36"/>
      <c r="D43" s="292">
        <v>1.1200000000000001</v>
      </c>
      <c r="E43" s="40" t="e">
        <f t="shared" ca="1" si="0"/>
        <v>#N/A</v>
      </c>
      <c r="F43" s="39">
        <v>1</v>
      </c>
      <c r="G43" s="53"/>
      <c r="H43" s="99"/>
      <c r="I43" s="99"/>
      <c r="J43" s="99"/>
      <c r="K43" s="99"/>
      <c r="L43" s="99"/>
      <c r="M43" s="99"/>
      <c r="N43" s="99"/>
      <c r="O43" s="132"/>
      <c r="P43" s="132"/>
      <c r="Q43" s="132"/>
      <c r="R43" s="132"/>
      <c r="S43" s="132"/>
      <c r="T43" s="132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</row>
    <row r="44" spans="1:34" ht="15.75" customHeight="1">
      <c r="A44" s="38" t="s">
        <v>59</v>
      </c>
      <c r="B44" s="78"/>
      <c r="C44" s="78"/>
      <c r="D44" s="292">
        <v>11.8</v>
      </c>
      <c r="E44" s="40" t="e">
        <f t="shared" ca="1" si="0"/>
        <v>#N/A</v>
      </c>
      <c r="F44" s="39">
        <v>0</v>
      </c>
      <c r="G44" s="53"/>
      <c r="H44" s="99"/>
      <c r="I44" s="218"/>
      <c r="J44" s="218"/>
      <c r="K44" s="219"/>
      <c r="L44" s="218"/>
      <c r="M44" s="218"/>
      <c r="N44" s="99"/>
      <c r="O44" s="132"/>
      <c r="P44" s="132"/>
      <c r="Q44" s="132"/>
      <c r="R44" s="132"/>
      <c r="S44" s="132"/>
      <c r="T44" s="132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</row>
    <row r="45" spans="1:34" ht="15.75" customHeight="1">
      <c r="A45" s="38" t="s">
        <v>82</v>
      </c>
      <c r="B45" s="78"/>
      <c r="C45" s="78"/>
      <c r="D45" s="292">
        <v>1.75</v>
      </c>
      <c r="E45" s="40" t="e">
        <f t="shared" ca="1" si="0"/>
        <v>#N/A</v>
      </c>
      <c r="F45" s="39">
        <v>0</v>
      </c>
      <c r="G45" s="53"/>
      <c r="H45" s="75"/>
      <c r="I45" s="132"/>
      <c r="J45" s="132"/>
      <c r="K45" s="132"/>
      <c r="L45" s="36"/>
      <c r="M45" s="36"/>
      <c r="N45" s="36"/>
      <c r="O45" s="36"/>
      <c r="P45" s="36"/>
      <c r="Q45" s="36"/>
      <c r="R45" s="36"/>
      <c r="S45" s="36"/>
      <c r="T45" s="38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 spans="1:34" ht="15.75" customHeight="1">
      <c r="A46" s="38" t="s">
        <v>83</v>
      </c>
      <c r="B46" s="78"/>
      <c r="C46" s="78"/>
      <c r="D46" s="292">
        <v>2.5</v>
      </c>
      <c r="E46" s="40" t="e">
        <f t="shared" ca="1" si="0"/>
        <v>#N/A</v>
      </c>
      <c r="F46" s="39">
        <v>1</v>
      </c>
      <c r="G46" s="53"/>
      <c r="H46" s="36"/>
      <c r="I46" s="36"/>
      <c r="J46" s="36"/>
      <c r="K46" s="36"/>
      <c r="L46" s="75"/>
      <c r="M46" s="75"/>
      <c r="N46" s="75"/>
      <c r="O46" s="75"/>
      <c r="P46" s="75"/>
      <c r="Q46" s="75"/>
      <c r="R46" s="75"/>
      <c r="S46" s="36"/>
      <c r="T46" s="38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1:34" ht="15.75" customHeight="1">
      <c r="A47" s="38" t="s">
        <v>84</v>
      </c>
      <c r="B47" s="78"/>
      <c r="C47" s="78"/>
      <c r="D47" s="292">
        <v>1.75</v>
      </c>
      <c r="E47" s="40" t="e">
        <f t="shared" ca="1" si="0"/>
        <v>#N/A</v>
      </c>
      <c r="F47" s="39">
        <v>0</v>
      </c>
      <c r="G47" s="53"/>
      <c r="H47" s="36"/>
      <c r="I47" s="36"/>
      <c r="J47" s="36"/>
      <c r="K47" s="36"/>
      <c r="L47" s="36"/>
      <c r="M47" s="260"/>
      <c r="N47" s="36"/>
      <c r="O47" s="36"/>
      <c r="P47" s="36"/>
      <c r="Q47" s="36"/>
      <c r="R47" s="132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</row>
    <row r="48" spans="1:34" ht="15.75" customHeight="1">
      <c r="A48" s="38" t="s">
        <v>85</v>
      </c>
      <c r="B48" s="78"/>
      <c r="C48" s="78"/>
      <c r="D48" s="292">
        <v>6.75</v>
      </c>
      <c r="E48" s="40" t="e">
        <f t="shared" ca="1" si="0"/>
        <v>#N/A</v>
      </c>
      <c r="F48" s="39">
        <v>0</v>
      </c>
      <c r="G48" s="53"/>
      <c r="H48" s="36"/>
      <c r="I48" s="36"/>
      <c r="J48" s="36"/>
      <c r="K48" s="75"/>
      <c r="L48" s="75"/>
      <c r="M48" s="75"/>
      <c r="N48" s="75"/>
      <c r="O48" s="75"/>
      <c r="P48" s="75"/>
      <c r="Q48" s="75"/>
      <c r="R48" s="132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 spans="1:40" ht="15.75" customHeight="1">
      <c r="A49" s="38" t="s">
        <v>86</v>
      </c>
      <c r="B49" s="78"/>
      <c r="C49" s="78"/>
      <c r="D49" s="292">
        <v>12</v>
      </c>
      <c r="E49" s="40" t="e">
        <f t="shared" ca="1" si="0"/>
        <v>#N/A</v>
      </c>
      <c r="F49" s="39">
        <v>0</v>
      </c>
      <c r="G49" s="53"/>
      <c r="H49" s="36"/>
      <c r="I49" s="36"/>
      <c r="J49" s="36"/>
      <c r="K49" s="75"/>
      <c r="L49" s="132"/>
      <c r="M49" s="132"/>
      <c r="N49" s="132"/>
      <c r="O49" s="132"/>
      <c r="P49" s="132"/>
      <c r="Q49" s="132"/>
      <c r="R49" s="38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</row>
    <row r="50" spans="1:40" ht="15.75" customHeight="1">
      <c r="A50" s="38" t="s">
        <v>87</v>
      </c>
      <c r="B50" s="78"/>
      <c r="C50" s="78"/>
      <c r="D50" s="293">
        <v>12.4</v>
      </c>
      <c r="E50" s="40" t="e">
        <f t="shared" ca="1" si="0"/>
        <v>#N/A</v>
      </c>
      <c r="F50" s="39">
        <v>0</v>
      </c>
      <c r="G50" s="53"/>
      <c r="H50" s="36"/>
      <c r="I50" s="36"/>
      <c r="J50" s="36"/>
      <c r="K50" s="75"/>
      <c r="L50" s="132"/>
      <c r="M50" s="132"/>
      <c r="N50" s="132"/>
      <c r="O50" s="132"/>
      <c r="P50" s="132"/>
      <c r="Q50" s="132"/>
      <c r="R50" s="38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</row>
    <row r="51" spans="1:40" ht="15.75" customHeight="1">
      <c r="A51" s="38" t="s">
        <v>88</v>
      </c>
      <c r="B51" s="39" t="s">
        <v>89</v>
      </c>
      <c r="C51" s="39" t="s">
        <v>119</v>
      </c>
      <c r="D51" s="56" t="str">
        <f>B51&amp;C51</f>
        <v>AMSTERDAMFRIBOURG</v>
      </c>
      <c r="E51" s="40" t="e">
        <f ca="1">VLOOKUP(D51,CocoaTransport,5,FALSE)*C4/24*F51</f>
        <v>#N/A</v>
      </c>
      <c r="F51" s="39">
        <v>1</v>
      </c>
      <c r="G51" s="53"/>
      <c r="H51" s="36"/>
      <c r="I51" s="36"/>
      <c r="J51" s="36"/>
      <c r="K51" s="216"/>
      <c r="L51" s="36"/>
      <c r="M51" s="87"/>
      <c r="N51" s="36"/>
      <c r="O51" s="36"/>
      <c r="P51" s="36"/>
      <c r="Q51" s="36"/>
      <c r="R51" s="38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</row>
    <row r="52" spans="1:40" ht="15.75" customHeight="1">
      <c r="A52" s="38" t="s">
        <v>91</v>
      </c>
      <c r="B52" s="39" t="s">
        <v>24</v>
      </c>
      <c r="C52" s="39" t="s">
        <v>120</v>
      </c>
      <c r="D52" s="39" t="s">
        <v>26</v>
      </c>
      <c r="E52" s="40"/>
      <c r="F52" s="39">
        <v>0</v>
      </c>
      <c r="G52" s="53"/>
      <c r="H52" s="80"/>
      <c r="I52" s="80"/>
      <c r="J52" s="80"/>
      <c r="K52" s="79"/>
      <c r="L52" s="80"/>
      <c r="M52" s="80"/>
      <c r="N52" s="80"/>
      <c r="O52" s="80"/>
      <c r="P52" s="80"/>
      <c r="Q52" s="80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</row>
    <row r="53" spans="1:40" ht="15.75" customHeight="1">
      <c r="A53" s="38" t="s">
        <v>93</v>
      </c>
      <c r="B53" s="39" t="s">
        <v>94</v>
      </c>
      <c r="C53" s="39" t="s">
        <v>28</v>
      </c>
      <c r="D53" s="81" t="e">
        <f>INDEX(ArbsPrices,MATCH(B53,ArbsDelivery,0),MATCH(C53,ArbsTitle,0))</f>
        <v>#N/A</v>
      </c>
      <c r="E53" s="40">
        <f>IF(ISNUMBER(D53),D53/C3*F53,0)</f>
        <v>0</v>
      </c>
      <c r="F53" s="39">
        <v>0</v>
      </c>
      <c r="G53" s="53"/>
      <c r="H53" s="36"/>
      <c r="I53" s="36"/>
      <c r="J53" s="36"/>
      <c r="K53" s="6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</row>
    <row r="54" spans="1:40" s="336" customFormat="1" ht="15.75" customHeight="1">
      <c r="A54" s="29" t="s">
        <v>95</v>
      </c>
      <c r="B54" s="31"/>
      <c r="C54" s="31"/>
      <c r="D54" s="82" t="s">
        <v>8</v>
      </c>
      <c r="E54" s="83" t="e">
        <f ca="1">IF(D54="USD",SUM(E10:E53)*C3,SUM(E10:E53))</f>
        <v>#N/A</v>
      </c>
      <c r="F54" s="31"/>
      <c r="G54" s="84"/>
      <c r="H54" s="31"/>
      <c r="I54" s="31"/>
      <c r="J54" s="31"/>
      <c r="K54" s="84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</row>
    <row r="55" spans="1:40" ht="15.75" customHeight="1">
      <c r="A55" s="36"/>
      <c r="B55" s="36"/>
      <c r="C55" s="36"/>
      <c r="D55" s="36"/>
      <c r="E55" s="37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</row>
    <row r="56" spans="1:40" ht="15.75" customHeight="1">
      <c r="A56" s="85" t="s">
        <v>96</v>
      </c>
      <c r="B56" s="85" t="s">
        <v>97</v>
      </c>
      <c r="C56" s="85" t="s">
        <v>98</v>
      </c>
      <c r="D56" s="85" t="s">
        <v>99</v>
      </c>
      <c r="E56" s="86" t="s">
        <v>100</v>
      </c>
      <c r="F56" s="85" t="s">
        <v>101</v>
      </c>
      <c r="G56" s="85" t="s">
        <v>58</v>
      </c>
      <c r="H56" s="85" t="s">
        <v>102</v>
      </c>
      <c r="I56" s="85" t="s">
        <v>103</v>
      </c>
      <c r="J56" s="85" t="s">
        <v>104</v>
      </c>
      <c r="K56" s="85" t="s">
        <v>105</v>
      </c>
      <c r="L56" s="85" t="s">
        <v>106</v>
      </c>
      <c r="M56" s="133" t="s">
        <v>107</v>
      </c>
      <c r="N56" s="85" t="s">
        <v>108</v>
      </c>
      <c r="O56" s="85" t="s">
        <v>109</v>
      </c>
      <c r="P56" s="85" t="s">
        <v>110</v>
      </c>
      <c r="Q56" s="85" t="s">
        <v>111</v>
      </c>
      <c r="R56" s="85"/>
      <c r="S56" s="85" t="s">
        <v>112</v>
      </c>
      <c r="T56" s="88" t="s">
        <v>113</v>
      </c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</row>
    <row r="57" spans="1:40" s="337" customFormat="1" ht="15.75" customHeight="1">
      <c r="A57" s="45" t="str" cm="1">
        <f t="array" aca="1" ref="A57:X66" ca="1">_xlfn._xlws.FILTER(Freight,('Freight &amp; Dressing'!F:F='Costing Beans (2)'!B21)*('Freight &amp; Dressing'!D:D='Costing Beans (2)'!C21)*('Freight &amp; Dressing'!E:E='Costing Beans (2)'!D21),"")</f>
        <v>ONE</v>
      </c>
      <c r="B57" s="45" t="str">
        <f ca="1"/>
        <v>AbidjanAmsterdam40</v>
      </c>
      <c r="C57" s="45" t="str">
        <f ca="1"/>
        <v>IVC</v>
      </c>
      <c r="D57" s="45" t="str">
        <f ca="1"/>
        <v>Abidjan</v>
      </c>
      <c r="E57" s="45" t="str">
        <f ca="1"/>
        <v>Amsterdam</v>
      </c>
      <c r="F57" s="45">
        <f ca="1"/>
        <v>40</v>
      </c>
      <c r="G57" s="45">
        <f ca="1"/>
        <v>350</v>
      </c>
      <c r="H57" s="45">
        <f ca="1"/>
        <v>130</v>
      </c>
      <c r="I57" s="45" t="str">
        <f ca="1"/>
        <v>EUR</v>
      </c>
      <c r="J57" s="45">
        <f ca="1"/>
        <v>0</v>
      </c>
      <c r="K57" s="45">
        <f ca="1"/>
        <v>480</v>
      </c>
      <c r="L57" s="45">
        <f ca="1"/>
        <v>14</v>
      </c>
      <c r="M57" s="134">
        <f ca="1"/>
        <v>0</v>
      </c>
      <c r="N57" s="45">
        <f ca="1"/>
        <v>1</v>
      </c>
      <c r="O57" s="45">
        <f ca="1"/>
        <v>0</v>
      </c>
      <c r="P57" s="45">
        <f ca="1"/>
        <v>18</v>
      </c>
      <c r="Q57" s="45" t="str">
        <f ca="1"/>
        <v>Demurrage 14 Calendar days / Detention 4 Calendar days</v>
      </c>
      <c r="R57" s="45">
        <f ca="1"/>
        <v>0</v>
      </c>
      <c r="S57" s="45">
        <f ca="1"/>
        <v>0</v>
      </c>
      <c r="T57" s="45">
        <f ca="1"/>
        <v>350</v>
      </c>
      <c r="U57" s="45">
        <f ca="1"/>
        <v>0</v>
      </c>
      <c r="V57" s="71">
        <f ca="1"/>
        <v>0</v>
      </c>
      <c r="W57" s="71">
        <f ca="1"/>
        <v>0</v>
      </c>
      <c r="X57" s="71">
        <f ca="1"/>
        <v>0</v>
      </c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</row>
    <row r="58" spans="1:40" s="337" customFormat="1" ht="15.75" customHeight="1">
      <c r="A58" s="45" t="str">
        <f ca="1"/>
        <v>CMA</v>
      </c>
      <c r="B58" s="45" t="str">
        <f ca="1"/>
        <v>ABIDJANAmsterdam40</v>
      </c>
      <c r="C58" s="45" t="str">
        <f ca="1"/>
        <v>IVC</v>
      </c>
      <c r="D58" s="45" t="str">
        <f ca="1"/>
        <v>ABIDJAN</v>
      </c>
      <c r="E58" s="45" t="str">
        <f ca="1"/>
        <v>Amsterdam</v>
      </c>
      <c r="F58" s="45">
        <f ca="1"/>
        <v>40</v>
      </c>
      <c r="G58" s="45">
        <f ca="1"/>
        <v>950</v>
      </c>
      <c r="H58" s="45" t="str">
        <f ca="1"/>
        <v>not included</v>
      </c>
      <c r="I58" s="45" t="str">
        <f ca="1"/>
        <v>EUR</v>
      </c>
      <c r="J58" s="45">
        <f ca="1"/>
        <v>38</v>
      </c>
      <c r="K58" s="45">
        <f ca="1"/>
        <v>988</v>
      </c>
      <c r="L58" s="45">
        <f ca="1"/>
        <v>0</v>
      </c>
      <c r="M58" s="134">
        <f ca="1"/>
        <v>45747</v>
      </c>
      <c r="N58" s="45">
        <f ca="1"/>
        <v>0</v>
      </c>
      <c r="O58" s="45">
        <f ca="1"/>
        <v>0</v>
      </c>
      <c r="P58" s="45">
        <f ca="1"/>
        <v>0</v>
      </c>
      <c r="Q58" s="45" t="str">
        <f ca="1"/>
        <v xml:space="preserve">QCOCS0000002 </v>
      </c>
      <c r="R58" s="45">
        <f ca="1"/>
        <v>0</v>
      </c>
      <c r="S58" s="45">
        <f ca="1"/>
        <v>0</v>
      </c>
      <c r="T58" s="45">
        <f ca="1"/>
        <v>988</v>
      </c>
      <c r="U58" s="45">
        <f ca="1"/>
        <v>0</v>
      </c>
      <c r="V58" s="71">
        <f ca="1"/>
        <v>0</v>
      </c>
      <c r="W58" s="71">
        <f ca="1"/>
        <v>0</v>
      </c>
      <c r="X58" s="71">
        <f ca="1"/>
        <v>0</v>
      </c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</row>
    <row r="59" spans="1:40" s="337" customFormat="1" ht="15.75" customHeight="1">
      <c r="A59" s="45" t="str">
        <f ca="1"/>
        <v>HAPAG</v>
      </c>
      <c r="B59" s="45" t="str">
        <f ca="1"/>
        <v>ABIDJANAMSTERDAM40</v>
      </c>
      <c r="C59" s="45" t="str">
        <f ca="1"/>
        <v>IVC</v>
      </c>
      <c r="D59" s="45" t="str">
        <f ca="1"/>
        <v>ABIDJAN</v>
      </c>
      <c r="E59" s="45" t="str">
        <f ca="1"/>
        <v>AMSTERDAM</v>
      </c>
      <c r="F59" s="45">
        <f ca="1"/>
        <v>40</v>
      </c>
      <c r="G59" s="45">
        <f ca="1"/>
        <v>200</v>
      </c>
      <c r="H59" s="45" t="str">
        <f ca="1"/>
        <v>not included</v>
      </c>
      <c r="I59" s="45" t="str">
        <f ca="1"/>
        <v>EUR</v>
      </c>
      <c r="J59" s="45">
        <f ca="1"/>
        <v>416</v>
      </c>
      <c r="K59" s="45">
        <f ca="1"/>
        <v>616</v>
      </c>
      <c r="L59" s="45">
        <f ca="1"/>
        <v>0</v>
      </c>
      <c r="M59" s="134">
        <f ca="1"/>
        <v>45930</v>
      </c>
      <c r="N59" s="45">
        <f ca="1"/>
        <v>0</v>
      </c>
      <c r="O59" s="45">
        <f ca="1"/>
        <v>0</v>
      </c>
      <c r="P59" s="45">
        <f ca="1"/>
        <v>0</v>
      </c>
      <c r="Q59" s="45" t="str">
        <f ca="1"/>
        <v>84398863 / MRCOCOAS004</v>
      </c>
      <c r="R59" s="45">
        <f ca="1"/>
        <v>0</v>
      </c>
      <c r="S59" s="45">
        <f ca="1"/>
        <v>1</v>
      </c>
      <c r="T59" s="45">
        <f ca="1"/>
        <v>616</v>
      </c>
      <c r="U59" s="45">
        <f ca="1"/>
        <v>0</v>
      </c>
      <c r="V59" s="71">
        <f ca="1"/>
        <v>0</v>
      </c>
      <c r="W59" s="71">
        <f ca="1"/>
        <v>0</v>
      </c>
      <c r="X59" s="71">
        <f ca="1"/>
        <v>0</v>
      </c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</row>
    <row r="60" spans="1:40" s="337" customFormat="1" ht="15.75" customHeight="1">
      <c r="A60" s="71" t="str">
        <f ca="1"/>
        <v>OOCL</v>
      </c>
      <c r="B60" s="71" t="str">
        <f ca="1"/>
        <v>AbidjanAmsterdam40</v>
      </c>
      <c r="C60" s="71" t="str">
        <f ca="1"/>
        <v>IVC</v>
      </c>
      <c r="D60" s="71" t="str">
        <f ca="1"/>
        <v>Abidjan</v>
      </c>
      <c r="E60" s="71" t="str">
        <f ca="1"/>
        <v>Amsterdam</v>
      </c>
      <c r="F60" s="71">
        <f ca="1"/>
        <v>40</v>
      </c>
      <c r="G60" s="71">
        <f ca="1"/>
        <v>950</v>
      </c>
      <c r="H60" s="71" t="str">
        <f ca="1"/>
        <v>not included</v>
      </c>
      <c r="I60" s="71" t="str">
        <f ca="1"/>
        <v>EUR</v>
      </c>
      <c r="J60" s="71">
        <f ca="1"/>
        <v>0</v>
      </c>
      <c r="K60" s="71">
        <f ca="1"/>
        <v>950</v>
      </c>
      <c r="L60" s="71">
        <f ca="1"/>
        <v>32</v>
      </c>
      <c r="M60" s="135">
        <f ca="1"/>
        <v>45382</v>
      </c>
      <c r="N60" s="71">
        <f ca="1"/>
        <v>0</v>
      </c>
      <c r="O60" s="71">
        <f ca="1"/>
        <v>92949</v>
      </c>
      <c r="P60" s="71">
        <f ca="1"/>
        <v>0</v>
      </c>
      <c r="Q60" s="71">
        <f ca="1"/>
        <v>92949</v>
      </c>
      <c r="R60" s="71">
        <f ca="1"/>
        <v>0</v>
      </c>
      <c r="S60" s="71">
        <f ca="1"/>
        <v>0</v>
      </c>
      <c r="T60" s="71">
        <f ca="1"/>
        <v>950</v>
      </c>
      <c r="U60" s="71">
        <f ca="1"/>
        <v>0</v>
      </c>
      <c r="V60" s="71">
        <f ca="1"/>
        <v>0</v>
      </c>
      <c r="W60" s="71">
        <f ca="1"/>
        <v>0</v>
      </c>
      <c r="X60" s="71">
        <f ca="1"/>
        <v>0</v>
      </c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</row>
    <row r="61" spans="1:40" s="337" customFormat="1" ht="15.75" customHeight="1">
      <c r="A61" s="71" t="str">
        <f ca="1"/>
        <v>STS_ONE</v>
      </c>
      <c r="B61" s="71" t="str">
        <f ca="1"/>
        <v>AbidjanAmsterdam40</v>
      </c>
      <c r="C61" s="71" t="str">
        <f ca="1"/>
        <v>IVC</v>
      </c>
      <c r="D61" s="71" t="str">
        <f ca="1"/>
        <v>Abidjan</v>
      </c>
      <c r="E61" s="71" t="str">
        <f ca="1"/>
        <v>Amsterdam</v>
      </c>
      <c r="F61" s="71">
        <f ca="1"/>
        <v>40</v>
      </c>
      <c r="G61" s="71">
        <f ca="1"/>
        <v>831</v>
      </c>
      <c r="H61" s="71" t="str">
        <f ca="1"/>
        <v>not included</v>
      </c>
      <c r="I61" s="71" t="str">
        <f ca="1"/>
        <v>EUR</v>
      </c>
      <c r="J61" s="71">
        <f ca="1"/>
        <v>0</v>
      </c>
      <c r="K61" s="71">
        <f ca="1"/>
        <v>831</v>
      </c>
      <c r="L61" s="71" t="str">
        <f ca="1"/>
        <v>26 days</v>
      </c>
      <c r="M61" s="135">
        <f ca="1"/>
        <v>45657</v>
      </c>
      <c r="N61" s="71">
        <f ca="1"/>
        <v>0</v>
      </c>
      <c r="O61" s="71" t="str">
        <f ca="1"/>
        <v>ONE</v>
      </c>
      <c r="P61" s="71" t="str">
        <f ca="1"/>
        <v>14 CD</v>
      </c>
      <c r="Q61" s="71" t="str">
        <f ca="1"/>
        <v>14 CD</v>
      </c>
      <c r="R61" s="71">
        <f ca="1"/>
        <v>0</v>
      </c>
      <c r="S61" s="71">
        <f ca="1"/>
        <v>0</v>
      </c>
      <c r="T61" s="71">
        <f ca="1"/>
        <v>831</v>
      </c>
      <c r="U61" s="71">
        <f ca="1"/>
        <v>0</v>
      </c>
      <c r="V61" s="71">
        <f ca="1"/>
        <v>0</v>
      </c>
      <c r="W61" s="71">
        <f ca="1"/>
        <v>0</v>
      </c>
      <c r="X61" s="71">
        <f ca="1"/>
        <v>0</v>
      </c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</row>
    <row r="62" spans="1:40" s="337" customFormat="1" ht="15.75" customHeight="1">
      <c r="A62" s="71" t="str">
        <f ca="1"/>
        <v>STS_MSC</v>
      </c>
      <c r="B62" s="71" t="str">
        <f ca="1"/>
        <v>AbidjanAmsterdam40</v>
      </c>
      <c r="C62" s="71" t="str">
        <f ca="1"/>
        <v>IVC</v>
      </c>
      <c r="D62" s="71" t="str">
        <f ca="1"/>
        <v>Abidjan</v>
      </c>
      <c r="E62" s="71" t="str">
        <f ca="1"/>
        <v>Amsterdam</v>
      </c>
      <c r="F62" s="71">
        <f ca="1"/>
        <v>40</v>
      </c>
      <c r="G62" s="71">
        <f ca="1"/>
        <v>759</v>
      </c>
      <c r="H62" s="71" t="str">
        <f ca="1"/>
        <v>not included</v>
      </c>
      <c r="I62" s="71" t="str">
        <f ca="1"/>
        <v>EUR</v>
      </c>
      <c r="J62" s="71">
        <f ca="1"/>
        <v>0</v>
      </c>
      <c r="K62" s="71">
        <f ca="1"/>
        <v>759</v>
      </c>
      <c r="L62" s="71" t="str">
        <f ca="1"/>
        <v>20 days</v>
      </c>
      <c r="M62" s="135">
        <f ca="1"/>
        <v>45657</v>
      </c>
      <c r="N62" s="71">
        <f ca="1"/>
        <v>0</v>
      </c>
      <c r="O62" s="71" t="str">
        <f ca="1"/>
        <v>MSC</v>
      </c>
      <c r="P62" s="71" t="str">
        <f ca="1"/>
        <v>14 CD combined</v>
      </c>
      <c r="Q62" s="71" t="str">
        <f ca="1"/>
        <v>14 CD free storage</v>
      </c>
      <c r="R62" s="71">
        <f ca="1"/>
        <v>0</v>
      </c>
      <c r="S62" s="71">
        <f ca="1"/>
        <v>0</v>
      </c>
      <c r="T62" s="71">
        <f ca="1"/>
        <v>759</v>
      </c>
      <c r="U62" s="71">
        <f ca="1"/>
        <v>0</v>
      </c>
      <c r="V62" s="71">
        <f ca="1"/>
        <v>0</v>
      </c>
      <c r="W62" s="71">
        <f ca="1"/>
        <v>0</v>
      </c>
      <c r="X62" s="71">
        <f ca="1"/>
        <v>0</v>
      </c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</row>
    <row r="63" spans="1:40" s="337" customFormat="1" ht="15.75" customHeight="1">
      <c r="A63" s="71" t="str">
        <f ca="1"/>
        <v>STS_OOCL</v>
      </c>
      <c r="B63" s="71" t="str">
        <f ca="1"/>
        <v>AbidjanAmsterdam40</v>
      </c>
      <c r="C63" s="71" t="str">
        <f ca="1"/>
        <v>IVC</v>
      </c>
      <c r="D63" s="71" t="str">
        <f ca="1"/>
        <v>Abidjan</v>
      </c>
      <c r="E63" s="71" t="str">
        <f ca="1"/>
        <v>Amsterdam</v>
      </c>
      <c r="F63" s="71">
        <f ca="1"/>
        <v>40</v>
      </c>
      <c r="G63" s="71">
        <f ca="1"/>
        <v>841</v>
      </c>
      <c r="H63" s="71" t="str">
        <f ca="1"/>
        <v>not included</v>
      </c>
      <c r="I63" s="71" t="str">
        <f ca="1"/>
        <v>EUR</v>
      </c>
      <c r="J63" s="71">
        <f ca="1"/>
        <v>0</v>
      </c>
      <c r="K63" s="71">
        <f ca="1"/>
        <v>841</v>
      </c>
      <c r="L63" s="71" t="str">
        <f ca="1"/>
        <v>25 days</v>
      </c>
      <c r="M63" s="135">
        <f ca="1"/>
        <v>45657</v>
      </c>
      <c r="N63" s="71">
        <f ca="1"/>
        <v>0</v>
      </c>
      <c r="O63" s="71" t="str">
        <f ca="1"/>
        <v>OOCL</v>
      </c>
      <c r="P63" s="71" t="str">
        <f ca="1"/>
        <v>14 CD combined</v>
      </c>
      <c r="Q63" s="71" t="str">
        <f ca="1"/>
        <v>storage free time 5 CD</v>
      </c>
      <c r="R63" s="71">
        <f ca="1"/>
        <v>0</v>
      </c>
      <c r="S63" s="71">
        <f ca="1"/>
        <v>0</v>
      </c>
      <c r="T63" s="71">
        <f ca="1"/>
        <v>841</v>
      </c>
      <c r="U63" s="71">
        <f ca="1"/>
        <v>0</v>
      </c>
      <c r="V63" s="71">
        <f ca="1"/>
        <v>0</v>
      </c>
      <c r="W63" s="71">
        <f ca="1"/>
        <v>0</v>
      </c>
      <c r="X63" s="71">
        <f ca="1"/>
        <v>0</v>
      </c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</row>
    <row r="64" spans="1:40" s="337" customFormat="1" ht="15.75" customHeight="1">
      <c r="A64" s="71" t="str">
        <f ca="1"/>
        <v>STS_Grimaldi</v>
      </c>
      <c r="B64" s="71" t="str">
        <f ca="1"/>
        <v>AbidjanAmsterdam40</v>
      </c>
      <c r="C64" s="340" t="str">
        <f ca="1"/>
        <v>IVC</v>
      </c>
      <c r="D64" s="71" t="str">
        <f ca="1"/>
        <v>Abidjan</v>
      </c>
      <c r="E64" s="71" t="str">
        <f ca="1"/>
        <v>Amsterdam</v>
      </c>
      <c r="F64" s="71">
        <f ca="1"/>
        <v>40</v>
      </c>
      <c r="G64" s="71">
        <f ca="1"/>
        <v>1277</v>
      </c>
      <c r="H64" s="71">
        <f ca="1"/>
        <v>135</v>
      </c>
      <c r="I64" s="71" t="str">
        <f ca="1"/>
        <v>EUR</v>
      </c>
      <c r="J64" s="71">
        <f ca="1"/>
        <v>0</v>
      </c>
      <c r="K64" s="71">
        <f ca="1"/>
        <v>1412</v>
      </c>
      <c r="L64" s="71" t="str">
        <f ca="1"/>
        <v>13 days</v>
      </c>
      <c r="M64" s="135">
        <f ca="1"/>
        <v>45657</v>
      </c>
      <c r="N64" s="71">
        <f ca="1"/>
        <v>1</v>
      </c>
      <c r="O64" s="71" t="str">
        <f ca="1"/>
        <v>Grimaldi</v>
      </c>
      <c r="P64" s="71" t="str">
        <f ca="1"/>
        <v>15 CD Combined</v>
      </c>
      <c r="Q64" s="71" t="str">
        <f ca="1"/>
        <v>free storage 14 CD</v>
      </c>
      <c r="R64" s="71">
        <f ca="1"/>
        <v>0</v>
      </c>
      <c r="S64" s="71">
        <f ca="1"/>
        <v>0</v>
      </c>
      <c r="T64" s="71">
        <f ca="1"/>
        <v>1277</v>
      </c>
      <c r="U64" s="71">
        <f ca="1"/>
        <v>0</v>
      </c>
      <c r="V64" s="71">
        <f ca="1"/>
        <v>0</v>
      </c>
      <c r="W64" s="71">
        <f ca="1"/>
        <v>0</v>
      </c>
      <c r="X64" s="71">
        <f ca="1"/>
        <v>0</v>
      </c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</row>
    <row r="65" spans="1:24" s="337" customFormat="1" ht="15.75" customHeight="1">
      <c r="A65" s="71" t="str">
        <f ca="1"/>
        <v>STS_Hapag-Lloyd</v>
      </c>
      <c r="B65" s="71" t="str">
        <f ca="1"/>
        <v>AbidjanAmsterdam40</v>
      </c>
      <c r="C65" s="210" t="str">
        <f ca="1"/>
        <v>IVC</v>
      </c>
      <c r="D65" s="71" t="str">
        <f ca="1"/>
        <v>Abidjan</v>
      </c>
      <c r="E65" s="71" t="str">
        <f ca="1"/>
        <v>Amsterdam</v>
      </c>
      <c r="F65" s="71">
        <f ca="1"/>
        <v>40</v>
      </c>
      <c r="G65" s="71">
        <f ca="1"/>
        <v>959</v>
      </c>
      <c r="H65" s="71">
        <f ca="1"/>
        <v>140</v>
      </c>
      <c r="I65" s="71" t="str">
        <f ca="1"/>
        <v>EUR</v>
      </c>
      <c r="J65" s="71">
        <f ca="1"/>
        <v>0</v>
      </c>
      <c r="K65" s="71">
        <f ca="1"/>
        <v>1099</v>
      </c>
      <c r="L65" s="71" t="str">
        <f ca="1"/>
        <v>30 days</v>
      </c>
      <c r="M65" s="135">
        <f ca="1"/>
        <v>45657</v>
      </c>
      <c r="N65" s="71">
        <f ca="1"/>
        <v>1</v>
      </c>
      <c r="O65" s="71" t="str">
        <f ca="1"/>
        <v>Hapag-Lloyd</v>
      </c>
      <c r="P65" s="71" t="str">
        <f ca="1"/>
        <v>4 CD</v>
      </c>
      <c r="Q65" s="71" t="str">
        <f ca="1"/>
        <v>10 CD</v>
      </c>
      <c r="R65" s="71">
        <f ca="1"/>
        <v>0</v>
      </c>
      <c r="S65" s="71">
        <f ca="1"/>
        <v>0</v>
      </c>
      <c r="T65" s="71">
        <f ca="1"/>
        <v>959</v>
      </c>
      <c r="U65" s="71">
        <f ca="1"/>
        <v>0</v>
      </c>
      <c r="V65" s="71">
        <f ca="1"/>
        <v>0</v>
      </c>
      <c r="W65" s="71">
        <f ca="1"/>
        <v>0</v>
      </c>
      <c r="X65" s="71">
        <f ca="1"/>
        <v>0</v>
      </c>
    </row>
    <row r="66" spans="1:24" s="337" customFormat="1" ht="15.75" customHeight="1">
      <c r="A66" s="71" t="str">
        <f ca="1"/>
        <v>STS_CMA CGM</v>
      </c>
      <c r="B66" s="71" t="str">
        <f ca="1"/>
        <v>AbidjanAmsterdam40</v>
      </c>
      <c r="C66" s="71" t="str">
        <f ca="1"/>
        <v>IVC</v>
      </c>
      <c r="D66" s="71" t="str">
        <f ca="1"/>
        <v>Abidjan</v>
      </c>
      <c r="E66" s="71" t="str">
        <f ca="1"/>
        <v>Amsterdam</v>
      </c>
      <c r="F66" s="71">
        <f ca="1"/>
        <v>40</v>
      </c>
      <c r="G66" s="71">
        <f ca="1"/>
        <v>1203</v>
      </c>
      <c r="H66" s="71" t="str">
        <f ca="1"/>
        <v>not included</v>
      </c>
      <c r="I66" s="71" t="str">
        <f ca="1"/>
        <v>EUR</v>
      </c>
      <c r="J66" s="71">
        <f ca="1"/>
        <v>0</v>
      </c>
      <c r="K66" s="71">
        <f ca="1"/>
        <v>1203</v>
      </c>
      <c r="L66" s="71" t="str">
        <f ca="1"/>
        <v>18 days</v>
      </c>
      <c r="M66" s="135">
        <f ca="1"/>
        <v>45657</v>
      </c>
      <c r="N66" s="71">
        <f ca="1"/>
        <v>0</v>
      </c>
      <c r="O66" s="71" t="str">
        <f ca="1"/>
        <v>CMA CGM</v>
      </c>
      <c r="P66" s="71" t="str">
        <f ca="1"/>
        <v>14 CD combined</v>
      </c>
      <c r="Q66" s="71" t="str">
        <f ca="1"/>
        <v>free storage period 14 CD</v>
      </c>
      <c r="R66" s="71">
        <f ca="1"/>
        <v>0</v>
      </c>
      <c r="S66" s="71">
        <f ca="1"/>
        <v>0</v>
      </c>
      <c r="T66" s="71">
        <f ca="1"/>
        <v>1203</v>
      </c>
      <c r="U66" s="71">
        <f ca="1"/>
        <v>0</v>
      </c>
      <c r="V66" s="71">
        <f ca="1"/>
        <v>0</v>
      </c>
      <c r="W66" s="71">
        <f ca="1"/>
        <v>0</v>
      </c>
      <c r="X66" s="71">
        <f ca="1"/>
        <v>0</v>
      </c>
    </row>
    <row r="67" spans="1:24" s="337" customFormat="1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135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 spans="1:24" s="337" customFormat="1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135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 spans="1:24" s="337" customFormat="1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135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 spans="1:24" s="337" customFormat="1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135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 spans="1:24" s="337" customFormat="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135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 spans="1:24" s="337" customFormat="1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135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 spans="1:24" s="337" customFormat="1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135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 spans="1:24" s="337" customFormat="1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135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 spans="1:24" s="337" customFormat="1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135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 spans="1:24" s="337" customFormat="1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135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 spans="1:24" s="337" customFormat="1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135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 spans="1:24" s="337" customFormat="1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135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</sheetData>
  <dataValidations count="10">
    <dataValidation type="list" allowBlank="1" sqref="E27 F25" xr:uid="{3D2FB3E7-1304-4383-906C-F4CCCA02C6F2}">
      <formula1>"0,1,2,-1"</formula1>
    </dataValidation>
    <dataValidation type="list" allowBlank="1" sqref="F22:F23 F29:F53 F26" xr:uid="{2006CD94-3607-49A1-9C5B-9A0D455A758C}">
      <formula1>"0,1,-1"</formula1>
    </dataValidation>
    <dataValidation type="list" allowBlank="1" showInputMessage="1" showErrorMessage="1" sqref="D9 K9 K17 C53 D52" xr:uid="{6193BEDA-E848-43F6-A3A2-E885E83B8728}">
      <formula1>"Bid,Ask,Last,Previous Settle"</formula1>
    </dataValidation>
    <dataValidation type="list" allowBlank="1" showErrorMessage="1" sqref="B9 B52 I9 I17" xr:uid="{513040AE-285C-48BB-88EB-0D3B14AB9EE8}">
      <formula1>"LDN,NY"</formula1>
    </dataValidation>
    <dataValidation type="list" allowBlank="1" showErrorMessage="1" sqref="J11 K20" xr:uid="{8104CFDC-6A75-4653-B3AF-4ACB3500383E}">
      <formula1>$A$2:$A$7</formula1>
    </dataValidation>
    <dataValidation type="list" allowBlank="1" showInputMessage="1" showErrorMessage="1" sqref="C12" xr:uid="{D4113FFD-D834-45B0-8F46-48BF399B78AD}">
      <formula1>"EUR,USD,GBP"</formula1>
    </dataValidation>
    <dataValidation type="list" allowBlank="1" showInputMessage="1" showErrorMessage="1" sqref="B21" xr:uid="{AD6A215D-95BA-468E-B924-8F6B98ECF7A4}">
      <formula1>"40,20"</formula1>
    </dataValidation>
    <dataValidation type="list" allowBlank="1" showErrorMessage="1" sqref="K21 J10" xr:uid="{CC35C56D-C28E-4A5D-8502-2D7FA70A7402}">
      <formula1>"CFA,EUR,GBP,USD,CHF"</formula1>
    </dataValidation>
    <dataValidation type="list" allowBlank="1" showErrorMessage="1" sqref="D54" xr:uid="{D6790DC0-2C83-4C1C-B8B9-9589C2A83470}">
      <formula1>"GBP,USD"</formula1>
    </dataValidation>
    <dataValidation type="list" allowBlank="1" showErrorMessage="1" sqref="C28" xr:uid="{7AFFA1A1-DBF5-4DF9-9F88-8FBE24BFC73D}">
      <formula1>"EUR,USD"</formula1>
    </dataValidation>
  </dataValidations>
  <pageMargins left="0.7" right="0.7" top="0.75" bottom="0.75" header="0.3" footer="0.3"/>
  <pageSetup paperSize="9" scale="2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F34B8EA-29A5-4C3E-963D-C10FB57B584F}">
          <x14:formula1>
            <xm:f>'Freight &amp; Dressing'!$AD$1:$AK$1</xm:f>
          </x14:formula1>
          <xm:sqref>B23</xm:sqref>
        </x14:dataValidation>
        <x14:dataValidation type="list" allowBlank="1" showInputMessage="1" showErrorMessage="1" xr:uid="{E854BD42-1030-4FE4-A76B-161616D0F232}">
          <x14:formula1>
            <xm:f>'Divers Costs'!$G$2:$G$5</xm:f>
          </x14:formula1>
          <xm:sqref>B25</xm:sqref>
        </x14:dataValidation>
        <x14:dataValidation type="list" allowBlank="1" showInputMessage="1" showErrorMessage="1" xr:uid="{0FC4FD47-4A9A-4E8A-B948-EDFC1C216650}">
          <x14:formula1>
            <xm:f>Warehouse!$B$1:$AA$1</xm:f>
          </x14:formula1>
          <xm:sqref>B28</xm:sqref>
        </x14:dataValidation>
        <x14:dataValidation type="list" allowBlank="1" showErrorMessage="1" xr:uid="{67217AC1-B2BD-4DF3-8F13-A25FDF72264A}">
          <x14:formula1>
            <xm:f>'Market &amp; FX Fix'!$Y$2:$Y$10</xm:f>
          </x14:formula1>
          <xm:sqref>B53</xm:sqref>
        </x14:dataValidation>
        <x14:dataValidation type="list" allowBlank="1" showInputMessage="1" showErrorMessage="1" xr:uid="{D81501D1-099D-4C6F-BD04-D12DDB71BF9C}">
          <x14:formula1>
            <xm:f>'Divers Costs'!$A$2:$A$10</xm:f>
          </x14:formula1>
          <xm:sqref>B19</xm:sqref>
        </x14:dataValidation>
        <x14:dataValidation type="list" allowBlank="1" showErrorMessage="1" xr:uid="{E760104F-CD05-4472-9F28-BC35F3C21D7B}">
          <x14:formula1>
            <xm:f>'Market &amp; FX Fix'!$Y$14:$Y$104</xm:f>
          </x14:formula1>
          <xm:sqref>C52</xm:sqref>
        </x14:dataValidation>
        <x14:dataValidation type="list" allowBlank="1" showErrorMessage="1" xr:uid="{3BB3E27D-1542-4944-A990-31852298A758}">
          <x14:formula1>
            <xm:f>'Market &amp; FX Fix'!$B$2:$B$11</xm:f>
          </x14:formula1>
          <xm:sqref>C9 J9 J17</xm:sqref>
        </x14:dataValidation>
        <x14:dataValidation type="list" allowBlank="1" showInputMessage="1" showErrorMessage="1" xr:uid="{737CAF62-BE25-4112-A42D-F931EC88424C}">
          <x14:formula1>
            <xm:f>Trucking!$G$3:$G$15</xm:f>
          </x14:formula1>
          <xm:sqref>C51</xm:sqref>
        </x14:dataValidation>
        <x14:dataValidation type="list" allowBlank="1" showInputMessage="1" showErrorMessage="1" xr:uid="{E6913B5D-74D0-4520-9F23-B0E491BD2635}">
          <x14:formula1>
            <xm:f>Trucking!$F$3:$F$11</xm:f>
          </x14:formula1>
          <xm:sqref>B51</xm:sqref>
        </x14:dataValidation>
        <x14:dataValidation type="list" allowBlank="1" showInputMessage="1" showErrorMessage="1" xr:uid="{2233B0E6-AFD0-478D-8404-640578C58E3B}">
          <x14:formula1>
            <xm:f>'Freight &amp; Dressing'!$AA$2:$AA$37</xm:f>
          </x14:formula1>
          <xm:sqref>D21</xm:sqref>
        </x14:dataValidation>
        <x14:dataValidation type="list" allowBlank="1" showInputMessage="1" showErrorMessage="1" xr:uid="{ECB8F3D9-7181-49F5-8AA3-8767F8ABB051}">
          <x14:formula1>
            <xm:f>'Freight &amp; Dressing'!$Z$2:$Z$27</xm:f>
          </x14:formula1>
          <xm:sqref>C21</xm:sqref>
        </x14:dataValidation>
        <x14:dataValidation type="list" allowBlank="1" showInputMessage="1" showErrorMessage="1" xr:uid="{63FB0DAF-341D-462D-8D45-1777EBFFBC98}">
          <x14:formula1>
            <xm:f>'Divers Costs'!$D$2:$D$13</xm:f>
          </x14:formula1>
          <xm:sqref>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D403-EDD1-4AFA-A601-DE499E710182}">
  <sheetPr codeName="Feuil2">
    <tabColor theme="8" tint="0.79998168889431442"/>
  </sheetPr>
  <dimension ref="A1:AP69"/>
  <sheetViews>
    <sheetView topLeftCell="A10" zoomScaleNormal="100" workbookViewId="0">
      <selection activeCell="D34" sqref="D34"/>
    </sheetView>
  </sheetViews>
  <sheetFormatPr defaultColWidth="11.125" defaultRowHeight="15.75" customHeight="1"/>
  <cols>
    <col min="1" max="1" width="41.5" style="36" bestFit="1" customWidth="1"/>
    <col min="2" max="2" width="24" style="36" bestFit="1" customWidth="1"/>
    <col min="3" max="3" width="13.5" style="36" bestFit="1" customWidth="1"/>
    <col min="4" max="4" width="18" style="36" bestFit="1" customWidth="1"/>
    <col min="5" max="5" width="10.625" style="37" bestFit="1" customWidth="1"/>
    <col min="6" max="6" width="11" style="36" bestFit="1" customWidth="1"/>
    <col min="7" max="7" width="8.125" style="36" bestFit="1" customWidth="1"/>
    <col min="8" max="8" width="16" style="36" bestFit="1" customWidth="1"/>
    <col min="9" max="9" width="14.5" style="36" bestFit="1" customWidth="1"/>
    <col min="10" max="10" width="13.125" style="36" bestFit="1" customWidth="1"/>
    <col min="11" max="11" width="11.625" style="36" bestFit="1" customWidth="1"/>
    <col min="12" max="12" width="15.5" style="36" bestFit="1" customWidth="1"/>
    <col min="13" max="13" width="11.625" style="87" bestFit="1" customWidth="1"/>
    <col min="14" max="14" width="14.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26.125" style="36" bestFit="1" customWidth="1"/>
    <col min="19" max="19" width="7.1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35" s="32" customFormat="1" ht="15.75" customHeight="1">
      <c r="A1" s="28" t="s">
        <v>0</v>
      </c>
      <c r="B1" s="29" t="s">
        <v>1</v>
      </c>
      <c r="C1" s="29" t="s">
        <v>2</v>
      </c>
      <c r="D1" s="29"/>
      <c r="E1" s="30"/>
      <c r="F1" s="31"/>
      <c r="G1" s="29"/>
      <c r="H1" s="29"/>
      <c r="I1" s="29"/>
      <c r="J1" s="29"/>
      <c r="K1" s="29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ht="15.75" customHeight="1">
      <c r="A2" s="33" t="s">
        <v>3</v>
      </c>
      <c r="B2" s="34">
        <v>45533</v>
      </c>
      <c r="C2" s="35" t="e">
        <f ca="1">VLOOKUP(B2,EURUSD,2,FALSE)</f>
        <v>#N/A</v>
      </c>
      <c r="M2" s="36"/>
    </row>
    <row r="3" spans="1:35" ht="15.75" customHeight="1">
      <c r="A3" s="33" t="s">
        <v>13</v>
      </c>
      <c r="B3" s="34">
        <v>45533</v>
      </c>
      <c r="C3" s="35" t="e">
        <f ca="1">VLOOKUP(B3,GBPUSD,2,FALSE)</f>
        <v>#N/A</v>
      </c>
      <c r="M3" s="36"/>
    </row>
    <row r="4" spans="1:35" ht="15.75" customHeight="1">
      <c r="A4" s="33" t="s">
        <v>14</v>
      </c>
      <c r="B4" s="34">
        <v>45533</v>
      </c>
      <c r="C4" s="35" t="e">
        <f ca="1">VLOOKUP(B4,EURGBP,2,FALSE)</f>
        <v>#N/A</v>
      </c>
      <c r="M4" s="36"/>
    </row>
    <row r="5" spans="1:35" ht="15.75" customHeight="1">
      <c r="A5" s="33" t="s">
        <v>15</v>
      </c>
      <c r="B5" s="34">
        <v>45533</v>
      </c>
      <c r="C5" s="35" t="e">
        <f ca="1">VLOOKUP(B5,CHFUSD,2,FALSE)</f>
        <v>#N/A</v>
      </c>
      <c r="M5" s="36"/>
    </row>
    <row r="6" spans="1:35" ht="15.75" customHeight="1">
      <c r="A6" s="33" t="s">
        <v>16</v>
      </c>
      <c r="B6" s="34">
        <v>45533</v>
      </c>
      <c r="C6" s="35" t="e">
        <f ca="1">VLOOKUP(B6,GBPCHF,2,FALSE)</f>
        <v>#N/A</v>
      </c>
      <c r="M6" s="36"/>
    </row>
    <row r="7" spans="1:35" ht="15.75" customHeight="1">
      <c r="A7" s="33" t="s">
        <v>17</v>
      </c>
      <c r="B7" s="34">
        <v>45533</v>
      </c>
      <c r="C7" s="35" t="e">
        <f ca="1">VLOOKUP(B7,EURCHF,2,FALSE)</f>
        <v>#N/A</v>
      </c>
      <c r="M7" s="36"/>
    </row>
    <row r="8" spans="1:35" s="32" customFormat="1" ht="15.75" customHeight="1">
      <c r="A8" s="29" t="s">
        <v>18</v>
      </c>
      <c r="B8" s="29"/>
      <c r="C8" s="29"/>
      <c r="D8" s="29"/>
      <c r="E8" s="124"/>
      <c r="F8" s="31"/>
      <c r="G8" s="29"/>
      <c r="H8" s="29" t="s">
        <v>19</v>
      </c>
      <c r="I8" s="29"/>
      <c r="J8" s="29"/>
      <c r="K8" s="29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spans="1:35" ht="15.75" customHeight="1">
      <c r="A9" s="38" t="s">
        <v>23</v>
      </c>
      <c r="B9" s="39" t="s">
        <v>24</v>
      </c>
      <c r="C9" s="39" t="s">
        <v>27</v>
      </c>
      <c r="D9" s="39" t="s">
        <v>26</v>
      </c>
      <c r="E9" s="40" t="e">
        <f>IF(F9="",IF(B9="LDN",INDEX(LdnPrice,MATCH(C9,LdnDelivery,0),MATCH(D9,LdnTitles,0)),INDEX(NYPrices,MATCH(C9,NYDelivery,0),MATCH(D9,NYTitle,0))),F9)</f>
        <v>#N/A</v>
      </c>
      <c r="H9" s="38" t="s">
        <v>23</v>
      </c>
      <c r="I9" s="39" t="s">
        <v>24</v>
      </c>
      <c r="J9" s="39" t="s">
        <v>121</v>
      </c>
      <c r="K9" s="39" t="s">
        <v>28</v>
      </c>
      <c r="L9" s="40" t="e">
        <f>IF(I9="LDN",INDEX(LdnPrice,MATCH(J9,LdnDelivery,0),MATCH(K9,LdnTitles,0)),INDEX(NYPrices,MATCH(J9,NYDelivery,0),MATCH(K9,NYTitle,0)))</f>
        <v>#N/A</v>
      </c>
      <c r="M9" s="36"/>
    </row>
    <row r="10" spans="1:35" ht="15.75" customHeight="1">
      <c r="A10" s="53" t="s">
        <v>122</v>
      </c>
      <c r="B10" s="89"/>
      <c r="C10" s="89"/>
      <c r="D10" s="153">
        <v>0</v>
      </c>
      <c r="E10" s="197">
        <f>D10</f>
        <v>0</v>
      </c>
      <c r="H10" s="42" t="s">
        <v>31</v>
      </c>
      <c r="J10" s="43" t="s">
        <v>61</v>
      </c>
      <c r="K10" s="44"/>
      <c r="L10" s="45">
        <v>4680</v>
      </c>
      <c r="M10" s="36"/>
    </row>
    <row r="11" spans="1:35" ht="15.75" customHeight="1">
      <c r="A11" s="38" t="s">
        <v>33</v>
      </c>
      <c r="B11" s="44"/>
      <c r="C11" s="46"/>
      <c r="D11" s="41">
        <v>0</v>
      </c>
      <c r="E11" s="197" t="e">
        <f ca="1">D11/C3</f>
        <v>#N/A</v>
      </c>
      <c r="H11" s="38" t="s">
        <v>0</v>
      </c>
      <c r="J11" s="47" t="s">
        <v>13</v>
      </c>
      <c r="L11" s="48" t="e">
        <f ca="1">IF(J11="",1, VLOOKUP(J11,FX,3,FALSE))</f>
        <v>#N/A</v>
      </c>
      <c r="M11" s="36"/>
    </row>
    <row r="12" spans="1:35" ht="15.75" customHeight="1">
      <c r="A12" s="38" t="s">
        <v>35</v>
      </c>
      <c r="B12" s="44"/>
      <c r="C12" s="49" t="s">
        <v>8</v>
      </c>
      <c r="D12" s="41">
        <v>0</v>
      </c>
      <c r="E12" s="197" t="e">
        <f>IF(C12="EUR",D12*$C$4,IF(C12="USD",D12/$C$3,D12))/E9</f>
        <v>#N/A</v>
      </c>
      <c r="H12" s="38" t="s">
        <v>31</v>
      </c>
      <c r="J12" s="51" t="str">
        <f>IF(I9="LDN","GBP","USD")</f>
        <v>GBP</v>
      </c>
      <c r="L12" s="45" t="e" cm="1">
        <f t="array" aca="1" ref="L12" ca="1">IF(J11="EURUSD",L10/L11,IF(J11="EURGBP",L10*L11,IF(J11="CHFUSD",L10*L11,IF(J11="GBPCHF",L10/L11,IF(J11="EURCHF","ERREUR",IF(J10=J12,L9,_xlfn.SWITCH(J11="GBPUSD",J12="USD",L10*L11,J12="GBP",L10/L11)))))))</f>
        <v>#N/A</v>
      </c>
      <c r="M12" s="36"/>
    </row>
    <row r="13" spans="1:35" ht="15.75" customHeight="1">
      <c r="A13" s="38" t="s">
        <v>37</v>
      </c>
      <c r="B13" s="44">
        <v>1</v>
      </c>
      <c r="C13" s="52">
        <v>0.09</v>
      </c>
      <c r="E13" s="197" t="e">
        <f ca="1">($E$9+$E$10+$E$11+$E$12)*C13*B13/12/E9</f>
        <v>#N/A</v>
      </c>
      <c r="H13" s="53" t="s">
        <v>123</v>
      </c>
      <c r="I13" s="54"/>
      <c r="L13" s="206" t="e">
        <f ca="1">L12/L9</f>
        <v>#N/A</v>
      </c>
      <c r="M13" s="56"/>
    </row>
    <row r="14" spans="1:35" ht="15.75" customHeight="1">
      <c r="A14" s="38" t="s">
        <v>40</v>
      </c>
      <c r="B14" s="44"/>
      <c r="C14" s="54">
        <v>2E-3</v>
      </c>
      <c r="E14" s="197" t="e">
        <f ca="1">($E$9+$E$10+$E$11+$E$12)*C14/E9</f>
        <v>#N/A</v>
      </c>
      <c r="H14" s="57" t="s">
        <v>41</v>
      </c>
      <c r="I14" s="58"/>
      <c r="J14" s="58"/>
      <c r="K14" s="58"/>
      <c r="L14" s="207" t="e">
        <f ca="1">L13-E11</f>
        <v>#N/A</v>
      </c>
      <c r="M14" s="56"/>
    </row>
    <row r="15" spans="1:35" ht="15.75" customHeight="1">
      <c r="A15" s="38" t="s">
        <v>43</v>
      </c>
      <c r="B15" s="44"/>
      <c r="C15" s="214">
        <v>0</v>
      </c>
      <c r="E15" s="197">
        <f>C15</f>
        <v>0</v>
      </c>
      <c r="M15" s="36"/>
    </row>
    <row r="16" spans="1:35" ht="15.75" customHeight="1">
      <c r="A16" s="38" t="s">
        <v>44</v>
      </c>
      <c r="B16" s="44"/>
      <c r="C16" s="64">
        <v>0</v>
      </c>
      <c r="E16" s="197" t="e">
        <f ca="1">($E$9+$E$10+$E$11+$E$12)*C16/E9</f>
        <v>#N/A</v>
      </c>
      <c r="H16" s="29" t="s">
        <v>45</v>
      </c>
      <c r="I16" s="60"/>
      <c r="J16" s="60"/>
      <c r="K16" s="61"/>
      <c r="L16" s="62"/>
      <c r="M16" s="63"/>
    </row>
    <row r="17" spans="1:42" ht="15.75" customHeight="1">
      <c r="A17" s="38" t="s">
        <v>48</v>
      </c>
      <c r="B17" s="44"/>
      <c r="C17" s="41">
        <v>0</v>
      </c>
      <c r="D17" s="44"/>
      <c r="E17" s="197" t="e">
        <f>C17/E9</f>
        <v>#N/A</v>
      </c>
      <c r="H17" s="38" t="s">
        <v>23</v>
      </c>
      <c r="I17" s="39" t="s">
        <v>24</v>
      </c>
      <c r="J17" s="39" t="s">
        <v>121</v>
      </c>
      <c r="K17" s="39" t="s">
        <v>26</v>
      </c>
      <c r="L17" s="40" t="e">
        <f>IF(I17="LDN",INDEX(LdnPrice,MATCH(J17,LdnDelivery,0),MATCH(K17,LdnTitles,0)),INDEX(NYPrices,MATCH(J17,NYDelivery,0),MATCH(K17,NYTitle,0)))</f>
        <v>#N/A</v>
      </c>
      <c r="M17" s="63"/>
    </row>
    <row r="18" spans="1:42" ht="15.75" customHeight="1">
      <c r="A18" s="38" t="s">
        <v>51</v>
      </c>
      <c r="B18" s="44"/>
      <c r="C18" s="41">
        <v>0</v>
      </c>
      <c r="D18" s="44"/>
      <c r="E18" s="197" t="e">
        <f>C18/E9</f>
        <v>#N/A</v>
      </c>
      <c r="H18" s="38" t="s">
        <v>45</v>
      </c>
      <c r="J18" s="50"/>
      <c r="K18" s="65">
        <v>2.2000000000000002</v>
      </c>
      <c r="L18" s="205">
        <f>IF(K18="",E45,K18)</f>
        <v>2.2000000000000002</v>
      </c>
      <c r="M18" s="56" t="str">
        <f>IF(I17="LDN","GBP","USD")</f>
        <v>GBP</v>
      </c>
    </row>
    <row r="19" spans="1:42" ht="15.75" customHeight="1">
      <c r="A19" s="38" t="s">
        <v>52</v>
      </c>
      <c r="B19" s="39" t="s">
        <v>53</v>
      </c>
      <c r="C19" s="46"/>
      <c r="D19" s="46"/>
      <c r="E19" s="197" t="e">
        <f>VLOOKUP(B19,CocoaOriginAgent,2,FALSE)/E9</f>
        <v>#N/A</v>
      </c>
      <c r="H19" s="38" t="s">
        <v>31</v>
      </c>
      <c r="J19" s="38"/>
      <c r="L19" s="45" t="e">
        <f>L17*L18</f>
        <v>#N/A</v>
      </c>
      <c r="M19" s="56" t="str">
        <f>IF(I17="LDN","GBP","USD")</f>
        <v>GBP</v>
      </c>
    </row>
    <row r="20" spans="1:42" ht="15.75" customHeight="1">
      <c r="A20" s="38" t="s">
        <v>54</v>
      </c>
      <c r="B20" s="39" t="s">
        <v>53</v>
      </c>
      <c r="C20" s="46"/>
      <c r="D20" s="46"/>
      <c r="E20" s="197" t="e">
        <f>VLOOKUP(B20,CocoaDestinationAgent,2,FALSE)/E9</f>
        <v>#N/A</v>
      </c>
      <c r="H20" s="38" t="s">
        <v>0</v>
      </c>
      <c r="K20" s="47" t="s">
        <v>14</v>
      </c>
      <c r="L20" s="48" t="e">
        <f ca="1">IF(K20="",1, VLOOKUP(K20,FX,3,FALSE))</f>
        <v>#N/A</v>
      </c>
      <c r="M20" s="36"/>
      <c r="N20" s="68"/>
      <c r="O20" s="69"/>
      <c r="P20" s="68"/>
      <c r="Q20" s="69"/>
    </row>
    <row r="21" spans="1:42" ht="15.75" customHeight="1">
      <c r="A21" s="38" t="s">
        <v>115</v>
      </c>
      <c r="B21" s="39">
        <v>20</v>
      </c>
      <c r="C21" s="39" t="s">
        <v>124</v>
      </c>
      <c r="D21" s="39" t="s">
        <v>125</v>
      </c>
      <c r="E21" s="197"/>
      <c r="H21" s="66" t="s">
        <v>31</v>
      </c>
      <c r="J21" s="67"/>
      <c r="K21" s="39" t="s">
        <v>6</v>
      </c>
      <c r="L21" s="45" t="e" cm="1">
        <f t="array" aca="1" ref="L21" ca="1">IF(K20="EURUSD",L19/L20,IF(K20="EURGBP",L19/L20,IF(K20="CHFUSD",L19/L20,IF(K20="GBPCHF",L19*L20,IF(K20="EURCHF","ERREUR",IF(K21=M19,L19,_xlfn.SWITCH(K20="GBPUSD",K21="USD",L19*L20,K21="GBP",L19/L20)))))))</f>
        <v>#N/A</v>
      </c>
      <c r="M21" s="130"/>
    </row>
    <row r="22" spans="1:42" ht="15.75" customHeight="1">
      <c r="A22" s="38" t="s">
        <v>58</v>
      </c>
      <c r="B22" s="36">
        <f>IF(B21=40,25,20)</f>
        <v>20</v>
      </c>
      <c r="C22" s="70" t="str">
        <f ca="1">I48</f>
        <v>USD</v>
      </c>
      <c r="D22" s="45" cm="1">
        <f t="array" aca="1" ref="D22" ca="1">MIN(IF(S48:S593&lt;&gt;0,T48:T593))/$B$22</f>
        <v>42.05</v>
      </c>
      <c r="E22" s="197" t="e">
        <f ca="1">IF(C22="EUR",D22*$C$4,IF(C22="USD",D22/$C$3,D22))*F22/E9</f>
        <v>#N/A</v>
      </c>
      <c r="F22" s="39">
        <v>1</v>
      </c>
      <c r="M22" s="36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1:42" ht="15.75" customHeight="1">
      <c r="A23" s="38" t="s">
        <v>59</v>
      </c>
      <c r="C23" s="63" t="s">
        <v>6</v>
      </c>
      <c r="D23" s="45">
        <v>16.7</v>
      </c>
      <c r="E23" s="197" t="e">
        <f ca="1">IF(C23="EUR",D23*$C$4,IF(C23="USD",D23/$C$3,D23))*F23/E9</f>
        <v>#N/A</v>
      </c>
      <c r="F23" s="39">
        <v>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1:42" ht="15.75" customHeight="1">
      <c r="A24" s="38" t="s">
        <v>62</v>
      </c>
      <c r="C24" s="54"/>
      <c r="D24" s="71"/>
      <c r="E24" s="197"/>
      <c r="F24" s="46"/>
      <c r="H24" s="38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1:42" ht="15.75" customHeight="1">
      <c r="A25" s="38" t="s">
        <v>126</v>
      </c>
      <c r="C25" s="54">
        <v>7.0000000000000001E-3</v>
      </c>
      <c r="D25" s="71"/>
      <c r="E25" s="197" t="e">
        <f ca="1">C25*(E9*(E10+E11+E12+E13+E14+E15+E16+E17+E18+E19+E20+E22+E23))/E9</f>
        <v>#N/A</v>
      </c>
      <c r="F25" s="46"/>
      <c r="H25" s="38"/>
      <c r="I25" s="38"/>
      <c r="J25" s="38"/>
      <c r="K25" s="38"/>
      <c r="L25" s="38"/>
      <c r="M25" s="38"/>
      <c r="N25" s="51"/>
      <c r="O25" s="51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1:42" ht="15.75" customHeight="1">
      <c r="A26" s="53" t="s">
        <v>65</v>
      </c>
      <c r="B26" s="72" t="s">
        <v>127</v>
      </c>
      <c r="C26" s="39" t="s">
        <v>6</v>
      </c>
      <c r="D26" s="40" t="str" cm="1">
        <f t="array" ref="D26:D40">_xlfn._xlws.FILTER(Warehouse!C41:F55,Warehouse!C41:F41='Costing Products'!B26,"")</f>
        <v>DEKKER /MT</v>
      </c>
      <c r="E26" s="198"/>
      <c r="F26" s="74"/>
      <c r="G26" s="53"/>
      <c r="H26" s="38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</row>
    <row r="27" spans="1:42" ht="15.75" customHeight="1">
      <c r="A27" s="8" t="s">
        <v>67</v>
      </c>
      <c r="B27" s="75"/>
      <c r="C27" s="75"/>
      <c r="D27" s="45">
        <v>10</v>
      </c>
      <c r="E27" s="197" t="e">
        <f ca="1">IF($C$26="EUR",D27*$C$4,IF($C$26="USD",D27/$C$3,D27))*F27/$E$9</f>
        <v>#N/A</v>
      </c>
      <c r="F27" s="39">
        <v>1</v>
      </c>
      <c r="G27" s="53"/>
      <c r="H27" s="63"/>
      <c r="I27" s="51"/>
      <c r="J27" s="51"/>
      <c r="K27" s="51"/>
      <c r="L27" s="38"/>
      <c r="M27" s="38"/>
      <c r="N27" s="51"/>
      <c r="O27" s="51"/>
      <c r="P27" s="51"/>
      <c r="Q27" s="51"/>
      <c r="R27" s="51"/>
      <c r="S27" s="51"/>
      <c r="T27" s="51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1:42" ht="15.75" customHeight="1">
      <c r="A28" s="8" t="s">
        <v>68</v>
      </c>
      <c r="D28" s="45">
        <v>18.25</v>
      </c>
      <c r="E28" s="197" t="e">
        <f t="shared" ref="E28:E41" ca="1" si="0">IF($C$26="EUR",D28*$C$4,IF($C$26="USD",D28/$C$3,D28))*F28/$E$9</f>
        <v>#N/A</v>
      </c>
      <c r="F28" s="39">
        <v>1</v>
      </c>
      <c r="G28" s="53"/>
      <c r="H28" s="63"/>
      <c r="I28" s="51"/>
      <c r="J28" s="51"/>
      <c r="K28" s="51"/>
      <c r="L28" s="38"/>
      <c r="M28" s="38"/>
      <c r="N28" s="51"/>
      <c r="O28" s="51"/>
      <c r="P28" s="51"/>
      <c r="Q28" s="51"/>
      <c r="R28" s="51"/>
      <c r="S28" s="51"/>
      <c r="T28" s="51"/>
      <c r="U28" s="38"/>
      <c r="V28" s="38"/>
      <c r="W28" s="196"/>
      <c r="X28" s="196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1:42" ht="15.75" customHeight="1">
      <c r="A29" s="8" t="s">
        <v>128</v>
      </c>
      <c r="B29" s="44"/>
      <c r="D29" s="45">
        <v>11.75</v>
      </c>
      <c r="E29" s="197" t="e">
        <f t="shared" ca="1" si="0"/>
        <v>#N/A</v>
      </c>
      <c r="F29" s="39">
        <v>1</v>
      </c>
      <c r="G29" s="53"/>
      <c r="H29" s="63"/>
      <c r="I29" s="51"/>
      <c r="J29" s="51"/>
      <c r="K29" s="51"/>
      <c r="L29" s="38"/>
      <c r="M29" s="38"/>
      <c r="N29" s="51"/>
      <c r="O29" s="51"/>
      <c r="P29" s="51"/>
      <c r="Q29" s="51"/>
      <c r="R29" s="51"/>
      <c r="S29" s="51"/>
      <c r="T29" s="51"/>
      <c r="U29" s="38"/>
      <c r="V29" s="38"/>
      <c r="W29" s="76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1:42" ht="15.75" customHeight="1">
      <c r="A30" s="8" t="s">
        <v>129</v>
      </c>
      <c r="D30" s="45">
        <v>85</v>
      </c>
      <c r="E30" s="197" t="e">
        <f t="shared" ca="1" si="0"/>
        <v>#N/A</v>
      </c>
      <c r="F30" s="39">
        <v>0</v>
      </c>
      <c r="G30" s="53"/>
      <c r="H30" s="63"/>
      <c r="I30" s="51"/>
      <c r="J30" s="51"/>
      <c r="K30" s="51"/>
      <c r="L30" s="38"/>
      <c r="M30" s="45"/>
      <c r="N30" s="51"/>
      <c r="O30" s="51"/>
      <c r="P30" s="51"/>
      <c r="Q30" s="51"/>
      <c r="R30" s="51"/>
      <c r="S30" s="51"/>
      <c r="T30" s="51"/>
      <c r="U30" s="38"/>
      <c r="V30" s="38"/>
      <c r="W30" s="76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1:42" ht="15.75" customHeight="1">
      <c r="A31" s="8" t="s">
        <v>130</v>
      </c>
      <c r="D31" s="45">
        <v>75</v>
      </c>
      <c r="E31" s="197" t="e">
        <f t="shared" ca="1" si="0"/>
        <v>#N/A</v>
      </c>
      <c r="F31" s="39">
        <v>0</v>
      </c>
      <c r="G31" s="53"/>
      <c r="H31" s="63"/>
      <c r="I31" s="51"/>
      <c r="J31" s="230"/>
      <c r="K31" s="51"/>
      <c r="L31" s="38"/>
      <c r="M31" s="45"/>
      <c r="N31" s="51"/>
      <c r="O31" s="51"/>
      <c r="P31" s="231"/>
      <c r="Q31" s="51"/>
      <c r="R31" s="51"/>
      <c r="S31" s="51"/>
      <c r="T31" s="51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42" ht="15.75" customHeight="1">
      <c r="A32" s="8" t="s">
        <v>131</v>
      </c>
      <c r="B32" s="44">
        <v>1</v>
      </c>
      <c r="D32" s="45">
        <v>11.25</v>
      </c>
      <c r="E32" s="197" t="e">
        <f ca="1">IF($C$26="EUR",D32*$C$4,IF($C$26="USD",D32/$C$3,D32))*F32*B32/$E$9</f>
        <v>#N/A</v>
      </c>
      <c r="F32" s="39">
        <v>1</v>
      </c>
      <c r="G32" s="53"/>
      <c r="H32" s="38"/>
      <c r="I32" s="38"/>
      <c r="J32" s="200"/>
      <c r="K32" s="38"/>
      <c r="L32" s="201"/>
      <c r="M32" s="45"/>
      <c r="N32" s="20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1:40" ht="15.75" customHeight="1">
      <c r="A33" s="8" t="s">
        <v>132</v>
      </c>
      <c r="D33" s="45">
        <v>19.25</v>
      </c>
      <c r="E33" s="197" t="e">
        <f t="shared" ca="1" si="0"/>
        <v>#N/A</v>
      </c>
      <c r="F33" s="39">
        <v>0</v>
      </c>
      <c r="G33" s="53"/>
      <c r="J33" s="203"/>
      <c r="K33" s="38"/>
      <c r="L33" s="201"/>
      <c r="M33" s="38"/>
      <c r="N33" s="202"/>
      <c r="P33" s="77"/>
      <c r="Q33" s="7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1:40" ht="15.75" customHeight="1">
      <c r="A34" s="8" t="s">
        <v>133</v>
      </c>
      <c r="D34" s="45">
        <v>3.95</v>
      </c>
      <c r="E34" s="197" t="e">
        <f t="shared" ca="1" si="0"/>
        <v>#N/A</v>
      </c>
      <c r="F34" s="39">
        <v>0</v>
      </c>
      <c r="G34" s="53"/>
      <c r="H34" s="99"/>
      <c r="I34" s="99"/>
      <c r="J34" s="203"/>
      <c r="K34" s="56"/>
      <c r="L34" s="201"/>
      <c r="M34" s="38"/>
      <c r="N34" s="202"/>
      <c r="O34" s="125"/>
      <c r="P34" s="75"/>
      <c r="Q34" s="77"/>
      <c r="U34" s="196"/>
      <c r="V34" s="196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1:40" ht="15.75" customHeight="1">
      <c r="A35" s="8" t="s">
        <v>134</v>
      </c>
      <c r="D35" s="45">
        <v>1</v>
      </c>
      <c r="E35" s="197" t="e">
        <f t="shared" ca="1" si="0"/>
        <v>#N/A</v>
      </c>
      <c r="F35" s="39">
        <v>0</v>
      </c>
      <c r="G35" s="53"/>
      <c r="H35" s="99"/>
      <c r="I35" s="99"/>
      <c r="J35" s="203"/>
      <c r="K35" s="56"/>
      <c r="L35" s="201"/>
      <c r="M35" s="38"/>
      <c r="N35" s="202"/>
      <c r="O35" s="193"/>
      <c r="P35" s="126"/>
      <c r="W35" s="38"/>
    </row>
    <row r="36" spans="1:40" ht="15.75" customHeight="1">
      <c r="A36" s="8" t="s">
        <v>135</v>
      </c>
      <c r="D36" s="45">
        <v>1.75</v>
      </c>
      <c r="E36" s="197" t="e">
        <f t="shared" ca="1" si="0"/>
        <v>#N/A</v>
      </c>
      <c r="F36" s="39">
        <v>1</v>
      </c>
      <c r="G36" s="53"/>
      <c r="H36" s="75"/>
      <c r="I36" s="204"/>
      <c r="J36" s="204"/>
      <c r="K36" s="204"/>
      <c r="L36" s="204"/>
      <c r="M36" s="204"/>
      <c r="N36" s="202"/>
      <c r="O36" s="132"/>
      <c r="P36" s="126"/>
      <c r="W36" s="38"/>
    </row>
    <row r="37" spans="1:40" ht="15.75" customHeight="1">
      <c r="A37" s="8" t="s">
        <v>136</v>
      </c>
      <c r="D37" s="45">
        <v>1.25</v>
      </c>
      <c r="E37" s="197" t="e">
        <f t="shared" ca="1" si="0"/>
        <v>#N/A</v>
      </c>
      <c r="F37" s="39">
        <v>1</v>
      </c>
      <c r="G37" s="53"/>
      <c r="H37" s="75"/>
      <c r="I37" s="215"/>
      <c r="J37" s="132"/>
      <c r="K37" s="132"/>
      <c r="L37" s="132"/>
      <c r="M37" s="132"/>
      <c r="N37" s="132"/>
      <c r="O37" s="132"/>
      <c r="P37" s="126"/>
      <c r="Q37" s="38"/>
      <c r="R37" s="38"/>
      <c r="W37" s="38"/>
    </row>
    <row r="38" spans="1:40" ht="15.75" customHeight="1">
      <c r="A38" s="8" t="s">
        <v>137</v>
      </c>
      <c r="D38" s="45">
        <v>2.25</v>
      </c>
      <c r="E38" s="197" t="e">
        <f t="shared" ca="1" si="0"/>
        <v>#N/A</v>
      </c>
      <c r="F38" s="39">
        <v>0</v>
      </c>
      <c r="G38" s="53"/>
      <c r="H38" s="75"/>
      <c r="I38" s="132"/>
      <c r="J38" s="132"/>
      <c r="K38" s="132"/>
      <c r="L38" s="132"/>
      <c r="M38" s="132"/>
      <c r="N38" s="132"/>
      <c r="O38" s="132"/>
      <c r="P38" s="126"/>
      <c r="Q38" s="38"/>
      <c r="R38" s="38"/>
      <c r="W38" s="38"/>
    </row>
    <row r="39" spans="1:40" ht="15.75" customHeight="1">
      <c r="A39" s="8" t="s">
        <v>138</v>
      </c>
      <c r="D39" s="45">
        <v>6.75</v>
      </c>
      <c r="E39" s="197" t="e">
        <f t="shared" ca="1" si="0"/>
        <v>#N/A</v>
      </c>
      <c r="F39" s="39">
        <v>0</v>
      </c>
      <c r="G39" s="53"/>
      <c r="H39" s="75"/>
      <c r="I39" s="215"/>
      <c r="J39" s="132"/>
      <c r="K39" s="132"/>
      <c r="L39" s="132"/>
      <c r="M39" s="132"/>
      <c r="N39" s="132"/>
      <c r="O39" s="132"/>
      <c r="P39" s="126"/>
      <c r="Q39" s="44"/>
      <c r="W39" s="38"/>
    </row>
    <row r="40" spans="1:40" ht="15.75" customHeight="1">
      <c r="A40" s="8" t="s">
        <v>139</v>
      </c>
      <c r="D40" s="45">
        <v>3.25</v>
      </c>
      <c r="E40" s="197" t="e">
        <f t="shared" ca="1" si="0"/>
        <v>#N/A</v>
      </c>
      <c r="F40" s="39">
        <v>0</v>
      </c>
      <c r="G40" s="53"/>
      <c r="H40" s="75"/>
      <c r="I40" s="132"/>
      <c r="J40" s="132"/>
      <c r="K40" s="132"/>
      <c r="L40" s="132"/>
      <c r="M40" s="132"/>
      <c r="N40" s="132"/>
      <c r="O40" s="132"/>
      <c r="P40" s="75"/>
      <c r="T40" s="38"/>
    </row>
    <row r="41" spans="1:40" ht="15.75" customHeight="1">
      <c r="A41" s="8" t="s">
        <v>140</v>
      </c>
      <c r="D41" s="45"/>
      <c r="E41" s="197" t="e">
        <f t="shared" ca="1" si="0"/>
        <v>#N/A</v>
      </c>
      <c r="F41" s="39">
        <v>0</v>
      </c>
      <c r="G41" s="53"/>
      <c r="J41" s="38"/>
      <c r="K41" s="131"/>
      <c r="L41" s="77"/>
      <c r="M41" s="77"/>
      <c r="T41" s="38"/>
    </row>
    <row r="42" spans="1:40" ht="15.75" customHeight="1">
      <c r="A42" s="38" t="s">
        <v>88</v>
      </c>
      <c r="B42" s="39" t="s">
        <v>141</v>
      </c>
      <c r="C42" s="39" t="s">
        <v>142</v>
      </c>
      <c r="D42" s="56" t="str">
        <f>B42&amp;C42</f>
        <v>ROTTERDAMVALENCIA</v>
      </c>
      <c r="E42" s="197" t="e">
        <f ca="1">VLOOKUP(D42,CocoaTransport,5,FALSE)*C4/24*F42/E9</f>
        <v>#N/A</v>
      </c>
      <c r="F42" s="39">
        <v>0</v>
      </c>
      <c r="G42" s="53"/>
      <c r="K42" s="79"/>
      <c r="M42" s="36"/>
      <c r="R42" s="38"/>
    </row>
    <row r="43" spans="1:40" ht="15.75" customHeight="1">
      <c r="A43" s="38" t="s">
        <v>91</v>
      </c>
      <c r="B43" s="39" t="s">
        <v>24</v>
      </c>
      <c r="C43" s="39" t="s">
        <v>143</v>
      </c>
      <c r="D43" s="39" t="s">
        <v>28</v>
      </c>
      <c r="E43" s="197" t="e">
        <f>IF(B43="LDN",INDEX(LdnSpreadPrices,MATCH(C43,LdnSpreadDelivery,0),MATCH(D43,LdnSpreadTitle,0)),INDEX(NYSpreadPrices,MATCH(C43,NYSpreadDelivery,0),MATCH(D43,NYSPreadTitle,0)))*F43/E9</f>
        <v>#N/A</v>
      </c>
      <c r="F43" s="39">
        <v>-1</v>
      </c>
      <c r="G43" s="53"/>
      <c r="H43" s="80"/>
      <c r="I43" s="80"/>
      <c r="J43" s="80"/>
      <c r="K43" s="79"/>
      <c r="L43" s="80"/>
      <c r="M43" s="80"/>
      <c r="N43" s="80"/>
      <c r="O43" s="80"/>
      <c r="P43" s="80"/>
      <c r="Q43" s="80"/>
    </row>
    <row r="44" spans="1:40" ht="15.75" customHeight="1">
      <c r="A44" s="38" t="s">
        <v>93</v>
      </c>
      <c r="B44" s="39" t="s">
        <v>144</v>
      </c>
      <c r="C44" s="39" t="s">
        <v>49</v>
      </c>
      <c r="D44" s="81" t="e">
        <f>INDEX(ArbsPrices,MATCH(B44,ArbsDelivery,0),MATCH(C44,ArbsTitle,0))</f>
        <v>#N/A</v>
      </c>
      <c r="E44" s="197">
        <f>IF(ISNUMBER(D44),D44/C3*F44,0)</f>
        <v>0</v>
      </c>
      <c r="F44" s="39">
        <v>0</v>
      </c>
      <c r="G44" s="53"/>
      <c r="K44" s="66"/>
      <c r="M44" s="36"/>
    </row>
    <row r="45" spans="1:40" s="32" customFormat="1" ht="15.75" customHeight="1">
      <c r="A45" s="29" t="s">
        <v>95</v>
      </c>
      <c r="B45" s="31"/>
      <c r="C45" s="31"/>
      <c r="D45" s="82" t="s">
        <v>8</v>
      </c>
      <c r="E45" s="199" t="e">
        <f ca="1">IF(D45="USD",SUM(E10:E44)*C3,SUM(E10:E44))</f>
        <v>#N/A</v>
      </c>
      <c r="F45" s="31"/>
      <c r="G45" s="84"/>
      <c r="H45" s="31"/>
      <c r="I45" s="31"/>
      <c r="J45" s="31"/>
      <c r="K45" s="84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 ht="15.75" customHeight="1">
      <c r="M46" s="36"/>
    </row>
    <row r="47" spans="1:40" ht="15.75" customHeight="1">
      <c r="A47" s="85" t="s">
        <v>96</v>
      </c>
      <c r="B47" s="85" t="s">
        <v>97</v>
      </c>
      <c r="C47" s="85" t="s">
        <v>98</v>
      </c>
      <c r="D47" s="85" t="s">
        <v>99</v>
      </c>
      <c r="E47" s="86" t="s">
        <v>100</v>
      </c>
      <c r="F47" s="85" t="s">
        <v>101</v>
      </c>
      <c r="G47" s="85" t="s">
        <v>58</v>
      </c>
      <c r="H47" s="85" t="s">
        <v>102</v>
      </c>
      <c r="I47" s="85" t="s">
        <v>103</v>
      </c>
      <c r="J47" s="85" t="s">
        <v>104</v>
      </c>
      <c r="K47" s="85" t="s">
        <v>105</v>
      </c>
      <c r="L47" s="85" t="s">
        <v>106</v>
      </c>
      <c r="M47" s="133" t="s">
        <v>107</v>
      </c>
      <c r="N47" s="85" t="s">
        <v>108</v>
      </c>
      <c r="O47" s="85" t="s">
        <v>109</v>
      </c>
      <c r="P47" s="85" t="s">
        <v>110</v>
      </c>
      <c r="Q47" s="85" t="s">
        <v>111</v>
      </c>
      <c r="R47" s="85"/>
      <c r="S47" s="85" t="s">
        <v>112</v>
      </c>
      <c r="T47" s="88" t="s">
        <v>113</v>
      </c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</row>
    <row r="48" spans="1:40" s="71" customFormat="1" ht="15.75" customHeight="1">
      <c r="A48" s="45" t="str" cm="1">
        <f t="array" aca="1" ref="A48:X48" ca="1">_xlfn._xlws.FILTER(Freight,('Freight &amp; Dressing'!F:F='Costing Products'!B21)*('Freight &amp; Dressing'!D:D='Costing Products'!C21)*('Freight &amp; Dressing'!E:E='Costing Products'!D21),"")</f>
        <v>HAPAG</v>
      </c>
      <c r="B48" s="45" t="str">
        <f ca="1"/>
        <v>LOMESURABAYA20</v>
      </c>
      <c r="C48" s="45" t="str">
        <f ca="1"/>
        <v>TOG</v>
      </c>
      <c r="D48" s="45" t="str">
        <f ca="1"/>
        <v>LOME</v>
      </c>
      <c r="E48" s="45" t="str">
        <f ca="1"/>
        <v>SURABAYA</v>
      </c>
      <c r="F48" s="45">
        <f ca="1"/>
        <v>20</v>
      </c>
      <c r="G48" s="45">
        <f ca="1"/>
        <v>500</v>
      </c>
      <c r="H48" s="45" t="str">
        <f ca="1"/>
        <v>not included</v>
      </c>
      <c r="I48" s="45" t="str">
        <f ca="1"/>
        <v>USD</v>
      </c>
      <c r="J48" s="45">
        <f ca="1"/>
        <v>341</v>
      </c>
      <c r="K48" s="45">
        <f ca="1"/>
        <v>841</v>
      </c>
      <c r="L48" s="45">
        <f ca="1"/>
        <v>0</v>
      </c>
      <c r="M48" s="134">
        <f ca="1"/>
        <v>45930</v>
      </c>
      <c r="N48" s="45">
        <f ca="1"/>
        <v>0</v>
      </c>
      <c r="O48" s="45">
        <f ca="1"/>
        <v>0</v>
      </c>
      <c r="P48" s="45">
        <f ca="1"/>
        <v>0</v>
      </c>
      <c r="Q48" s="45" t="str">
        <f ca="1"/>
        <v>84398863 / MRCOCOAS004</v>
      </c>
      <c r="R48" s="45">
        <f ca="1"/>
        <v>0</v>
      </c>
      <c r="S48" s="45">
        <f ca="1"/>
        <v>1</v>
      </c>
      <c r="T48" s="45">
        <f ca="1"/>
        <v>841</v>
      </c>
      <c r="U48" s="45">
        <f ca="1"/>
        <v>0</v>
      </c>
      <c r="V48" s="71">
        <f ca="1"/>
        <v>0</v>
      </c>
      <c r="W48" s="71">
        <f ca="1"/>
        <v>0</v>
      </c>
      <c r="X48" s="71">
        <f ca="1"/>
        <v>0</v>
      </c>
    </row>
    <row r="49" spans="1:21" s="71" customFormat="1" ht="15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134"/>
      <c r="N49" s="45"/>
      <c r="O49" s="45"/>
      <c r="P49" s="45"/>
      <c r="Q49" s="45"/>
      <c r="R49" s="45"/>
      <c r="S49" s="45"/>
      <c r="T49" s="45"/>
      <c r="U49" s="45"/>
    </row>
    <row r="50" spans="1:21" s="71" customFormat="1" ht="15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34"/>
      <c r="N50" s="45"/>
      <c r="O50" s="45"/>
      <c r="P50" s="45"/>
      <c r="Q50" s="45"/>
      <c r="R50" s="45"/>
      <c r="S50" s="45"/>
      <c r="T50" s="45"/>
      <c r="U50" s="45"/>
    </row>
    <row r="51" spans="1:21" s="71" customFormat="1" ht="15.75" customHeight="1">
      <c r="M51" s="135"/>
    </row>
    <row r="52" spans="1:21" s="71" customFormat="1" ht="15.75" customHeight="1">
      <c r="M52" s="135"/>
    </row>
    <row r="53" spans="1:21" s="71" customFormat="1" ht="15.75" customHeight="1">
      <c r="M53" s="135"/>
    </row>
    <row r="54" spans="1:21" s="71" customFormat="1" ht="15.75" customHeight="1">
      <c r="M54" s="135"/>
    </row>
    <row r="55" spans="1:21" s="71" customFormat="1" ht="15.75" customHeight="1">
      <c r="M55" s="135"/>
    </row>
    <row r="56" spans="1:21" s="71" customFormat="1" ht="15.75" customHeight="1">
      <c r="M56" s="135"/>
    </row>
    <row r="57" spans="1:21" s="71" customFormat="1" ht="15.75" customHeight="1">
      <c r="M57" s="135"/>
    </row>
    <row r="58" spans="1:21" s="71" customFormat="1" ht="15.75" customHeight="1">
      <c r="E58" s="37"/>
      <c r="M58" s="135"/>
    </row>
    <row r="59" spans="1:21" s="71" customFormat="1" ht="15.75" customHeight="1">
      <c r="E59" s="37"/>
      <c r="M59" s="135"/>
    </row>
    <row r="60" spans="1:21" s="71" customFormat="1" ht="15.75" customHeight="1">
      <c r="E60" s="37"/>
      <c r="M60" s="135"/>
    </row>
    <row r="61" spans="1:21" s="71" customFormat="1" ht="15.75" customHeight="1">
      <c r="E61" s="37"/>
      <c r="M61" s="135"/>
    </row>
    <row r="62" spans="1:21" s="71" customFormat="1" ht="15.75" customHeight="1">
      <c r="E62" s="37"/>
      <c r="M62" s="135"/>
    </row>
    <row r="63" spans="1:21" s="71" customFormat="1" ht="15.75" customHeight="1">
      <c r="E63" s="37"/>
      <c r="M63" s="135"/>
    </row>
    <row r="64" spans="1:21" s="71" customFormat="1" ht="15.75" customHeight="1">
      <c r="E64" s="37"/>
      <c r="M64" s="135"/>
    </row>
    <row r="65" spans="5:13" s="71" customFormat="1" ht="15.75" customHeight="1">
      <c r="E65" s="37"/>
      <c r="M65" s="135"/>
    </row>
    <row r="66" spans="5:13" s="71" customFormat="1" ht="15.75" customHeight="1">
      <c r="E66" s="37"/>
      <c r="M66" s="135"/>
    </row>
    <row r="67" spans="5:13" s="71" customFormat="1" ht="15.75" customHeight="1">
      <c r="E67" s="37"/>
      <c r="M67" s="135"/>
    </row>
    <row r="68" spans="5:13" s="71" customFormat="1" ht="15.75" customHeight="1">
      <c r="E68" s="37"/>
      <c r="M68" s="135"/>
    </row>
    <row r="69" spans="5:13" s="71" customFormat="1" ht="15.75" customHeight="1">
      <c r="E69" s="37"/>
      <c r="M69" s="135"/>
    </row>
  </sheetData>
  <dataValidations count="10">
    <dataValidation type="list" allowBlank="1" sqref="F22:F23 F27:F44" xr:uid="{AA5D9691-2150-4174-8ED6-06D6EC9D655E}">
      <formula1>"0,1,-1"</formula1>
    </dataValidation>
    <dataValidation type="list" allowBlank="1" showInputMessage="1" showErrorMessage="1" sqref="D9 K9 K17 C44 D43" xr:uid="{5D0673B5-CB3F-4B5C-8016-E44EBC80EABA}">
      <formula1>"Bid,Ask,Last,Previous Settle"</formula1>
    </dataValidation>
    <dataValidation type="list" allowBlank="1" showErrorMessage="1" sqref="B9 B43 I9 I17" xr:uid="{98D1F6DF-E311-40E3-A5A5-F0E729D4EE31}">
      <formula1>"LDN,NY"</formula1>
    </dataValidation>
    <dataValidation type="list" allowBlank="1" showErrorMessage="1" sqref="J11 K20" xr:uid="{1A83D8B8-C03C-4F00-A5E8-245AD7D69318}">
      <formula1>$A$2:$A$7</formula1>
    </dataValidation>
    <dataValidation type="list" allowBlank="1" showInputMessage="1" showErrorMessage="1" sqref="C12" xr:uid="{4862A7CC-8900-46BD-95F3-4985399C45BA}">
      <formula1>"EUR,USD,GBP"</formula1>
    </dataValidation>
    <dataValidation allowBlank="1" showErrorMessage="1" sqref="C11" xr:uid="{04CE0B9F-B44C-4C52-85A6-FB2842BF7E18}"/>
    <dataValidation type="list" allowBlank="1" showInputMessage="1" showErrorMessage="1" sqref="B21" xr:uid="{C0DF5B92-FBEB-4643-B3C8-942978AD5787}">
      <formula1>"40,20"</formula1>
    </dataValidation>
    <dataValidation type="list" allowBlank="1" showErrorMessage="1" sqref="K21 J10" xr:uid="{5946BEB8-732D-4F05-AA05-0B76C19060D4}">
      <formula1>"CFA,EUR,GBP,USD,CHF"</formula1>
    </dataValidation>
    <dataValidation type="list" allowBlank="1" showErrorMessage="1" sqref="D45" xr:uid="{E2EC1861-6412-437A-B165-38758DE3980F}">
      <formula1>"GBP,USD"</formula1>
    </dataValidation>
    <dataValidation type="list" allowBlank="1" showErrorMessage="1" sqref="C26" xr:uid="{EFA4267C-1650-4A25-9FF5-EC3A58AF3017}">
      <formula1>"EUR,USD"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3959C82-CF58-41D8-9893-40343CC44CDC}">
          <x14:formula1>
            <xm:f>'Divers Costs'!$A$2:$A$10</xm:f>
          </x14:formula1>
          <xm:sqref>B19</xm:sqref>
        </x14:dataValidation>
        <x14:dataValidation type="list" allowBlank="1" showErrorMessage="1" xr:uid="{FBD6E665-D2E3-4380-8528-A134C20CDEE8}">
          <x14:formula1>
            <xm:f>'Market &amp; FX Fix'!$Y$14:$Y$63</xm:f>
          </x14:formula1>
          <xm:sqref>C43</xm:sqref>
        </x14:dataValidation>
        <x14:dataValidation type="list" allowBlank="1" showErrorMessage="1" xr:uid="{B0F3E4F5-7CA4-456F-BC81-5E8C7A7F68BF}">
          <x14:formula1>
            <xm:f>'Market &amp; FX Fix'!$B$2:$B$11</xm:f>
          </x14:formula1>
          <xm:sqref>C9 J9 J17</xm:sqref>
        </x14:dataValidation>
        <x14:dataValidation type="list" allowBlank="1" showInputMessage="1" showErrorMessage="1" xr:uid="{2D1ADB6E-9905-439A-9E4B-6BF2FF5839F2}">
          <x14:formula1>
            <xm:f>Trucking!$G$3:$G$11</xm:f>
          </x14:formula1>
          <xm:sqref>C42</xm:sqref>
        </x14:dataValidation>
        <x14:dataValidation type="list" allowBlank="1" showInputMessage="1" showErrorMessage="1" xr:uid="{9350954D-A273-4A0A-9B06-9EFCAE3ACAA5}">
          <x14:formula1>
            <xm:f>Trucking!$F$3:$F$11</xm:f>
          </x14:formula1>
          <xm:sqref>B42</xm:sqref>
        </x14:dataValidation>
        <x14:dataValidation type="list" allowBlank="1" showInputMessage="1" showErrorMessage="1" xr:uid="{136D9CC8-918B-4AFC-AD9A-D0F4A7E9E04D}">
          <x14:formula1>
            <xm:f>'Freight &amp; Dressing'!$AA$2:$AA$37</xm:f>
          </x14:formula1>
          <xm:sqref>D21</xm:sqref>
        </x14:dataValidation>
        <x14:dataValidation type="list" allowBlank="1" showInputMessage="1" showErrorMessage="1" xr:uid="{6E9EBE10-8EE3-4C88-9B9F-F1BA9E9348F0}">
          <x14:formula1>
            <xm:f>'Freight &amp; Dressing'!$Z$2:$Z$27</xm:f>
          </x14:formula1>
          <xm:sqref>C21</xm:sqref>
        </x14:dataValidation>
        <x14:dataValidation type="list" allowBlank="1" showInputMessage="1" showErrorMessage="1" xr:uid="{87ACE1F9-942C-47E2-82DD-872F13BD436C}">
          <x14:formula1>
            <xm:f>'Divers Costs'!$D$2:$D$13</xm:f>
          </x14:formula1>
          <xm:sqref>B20</xm:sqref>
        </x14:dataValidation>
        <x14:dataValidation type="list" allowBlank="1" showInputMessage="1" showErrorMessage="1" xr:uid="{97FC00FF-42C1-448B-AB84-FCDF94C97C1E}">
          <x14:formula1>
            <xm:f>Warehouse!$C$41:$F$41</xm:f>
          </x14:formula1>
          <xm:sqref>B26</xm:sqref>
        </x14:dataValidation>
        <x14:dataValidation type="list" allowBlank="1" showErrorMessage="1" xr:uid="{80EA5E36-4A13-4EE7-A378-0C8851A91826}">
          <x14:formula1>
            <xm:f>'Market &amp; FX Fix'!$AA$2:$AA$9</xm:f>
          </x14:formula1>
          <xm:sqref>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0D85-60CF-4276-9DFE-7E068F4C0164}">
  <sheetPr codeName="Feuil3">
    <tabColor theme="8" tint="0.79998168889431442"/>
  </sheetPr>
  <dimension ref="A1:E45"/>
  <sheetViews>
    <sheetView workbookViewId="0">
      <selection activeCell="B9" sqref="B9"/>
    </sheetView>
  </sheetViews>
  <sheetFormatPr defaultColWidth="11" defaultRowHeight="15.75"/>
  <cols>
    <col min="1" max="1" width="14" bestFit="1" customWidth="1"/>
  </cols>
  <sheetData>
    <row r="1" spans="1:5">
      <c r="B1" t="s">
        <v>145</v>
      </c>
      <c r="C1" t="s">
        <v>146</v>
      </c>
      <c r="D1" t="s">
        <v>147</v>
      </c>
      <c r="E1" t="s">
        <v>148</v>
      </c>
    </row>
    <row r="2" spans="1:5">
      <c r="A2" t="s">
        <v>149</v>
      </c>
    </row>
    <row r="3" spans="1:5">
      <c r="A3" t="s">
        <v>150</v>
      </c>
    </row>
    <row r="4" spans="1:5">
      <c r="A4" t="s">
        <v>151</v>
      </c>
    </row>
    <row r="5" spans="1:5">
      <c r="A5" t="s">
        <v>152</v>
      </c>
      <c r="B5" t="s">
        <v>153</v>
      </c>
    </row>
    <row r="6" spans="1:5">
      <c r="A6" t="s">
        <v>154</v>
      </c>
    </row>
    <row r="7" spans="1:5">
      <c r="A7" t="s">
        <v>155</v>
      </c>
    </row>
    <row r="8" spans="1:5">
      <c r="A8" t="s">
        <v>156</v>
      </c>
    </row>
    <row r="9" spans="1:5">
      <c r="A9" t="s">
        <v>157</v>
      </c>
      <c r="B9" t="s">
        <v>158</v>
      </c>
    </row>
    <row r="10" spans="1:5">
      <c r="A10" t="s">
        <v>159</v>
      </c>
    </row>
    <row r="11" spans="1:5">
      <c r="A11" t="s">
        <v>160</v>
      </c>
    </row>
    <row r="12" spans="1:5">
      <c r="A12" t="s">
        <v>161</v>
      </c>
    </row>
    <row r="13" spans="1:5">
      <c r="A13" t="s">
        <v>162</v>
      </c>
    </row>
    <row r="14" spans="1:5">
      <c r="A14" t="s">
        <v>163</v>
      </c>
    </row>
    <row r="15" spans="1:5">
      <c r="A15" t="s">
        <v>164</v>
      </c>
    </row>
    <row r="16" spans="1:5">
      <c r="A16" t="s">
        <v>165</v>
      </c>
    </row>
    <row r="17" spans="1:2">
      <c r="A17" t="s">
        <v>166</v>
      </c>
    </row>
    <row r="18" spans="1:2">
      <c r="A18" t="s">
        <v>167</v>
      </c>
    </row>
    <row r="19" spans="1:2">
      <c r="A19" t="s">
        <v>168</v>
      </c>
    </row>
    <row r="20" spans="1:2">
      <c r="A20" t="s">
        <v>169</v>
      </c>
    </row>
    <row r="21" spans="1:2">
      <c r="A21" t="s">
        <v>170</v>
      </c>
      <c r="B21" t="s">
        <v>171</v>
      </c>
    </row>
    <row r="22" spans="1:2">
      <c r="A22" t="s">
        <v>172</v>
      </c>
    </row>
    <row r="23" spans="1:2">
      <c r="A23" t="s">
        <v>173</v>
      </c>
    </row>
    <row r="24" spans="1:2">
      <c r="A24" t="s">
        <v>174</v>
      </c>
    </row>
    <row r="25" spans="1:2">
      <c r="A25" t="s">
        <v>175</v>
      </c>
    </row>
    <row r="26" spans="1:2">
      <c r="A26" t="s">
        <v>176</v>
      </c>
    </row>
    <row r="27" spans="1:2">
      <c r="A27" t="s">
        <v>177</v>
      </c>
    </row>
    <row r="28" spans="1:2">
      <c r="A28" t="s">
        <v>178</v>
      </c>
    </row>
    <row r="29" spans="1:2">
      <c r="A29" t="s">
        <v>179</v>
      </c>
    </row>
    <row r="30" spans="1:2">
      <c r="A30" t="s">
        <v>180</v>
      </c>
    </row>
    <row r="31" spans="1:2">
      <c r="A31" t="s">
        <v>181</v>
      </c>
    </row>
    <row r="32" spans="1:2">
      <c r="A32" t="s">
        <v>182</v>
      </c>
    </row>
    <row r="33" spans="1:3">
      <c r="A33" t="s">
        <v>183</v>
      </c>
    </row>
    <row r="35" spans="1:3">
      <c r="A35" t="s">
        <v>184</v>
      </c>
    </row>
    <row r="36" spans="1:3">
      <c r="A36" t="s">
        <v>185</v>
      </c>
    </row>
    <row r="37" spans="1:3">
      <c r="A37" t="s">
        <v>186</v>
      </c>
    </row>
    <row r="38" spans="1:3">
      <c r="A38" t="s">
        <v>187</v>
      </c>
    </row>
    <row r="39" spans="1:3">
      <c r="A39" t="s">
        <v>157</v>
      </c>
    </row>
    <row r="40" spans="1:3">
      <c r="A40" t="s">
        <v>188</v>
      </c>
    </row>
    <row r="43" spans="1:3">
      <c r="A43" t="s">
        <v>189</v>
      </c>
      <c r="B43" t="s">
        <v>145</v>
      </c>
      <c r="C43" t="s">
        <v>190</v>
      </c>
    </row>
    <row r="44" spans="1:3">
      <c r="B44" t="s">
        <v>191</v>
      </c>
      <c r="C44" t="s">
        <v>192</v>
      </c>
    </row>
    <row r="45" spans="1:3">
      <c r="B45">
        <v>52.73</v>
      </c>
      <c r="C4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1ABA-7F3A-40F1-8FBF-F6A95EDBFC23}">
  <sheetPr codeName="Feuil4">
    <tabColor theme="8" tint="0.79998168889431442"/>
  </sheetPr>
  <dimension ref="A1:T166"/>
  <sheetViews>
    <sheetView workbookViewId="0">
      <pane ySplit="1" topLeftCell="K130" activePane="bottomLeft" state="frozen"/>
      <selection pane="bottomLeft" activeCell="K112" sqref="K112"/>
    </sheetView>
  </sheetViews>
  <sheetFormatPr defaultColWidth="11" defaultRowHeight="15.75"/>
  <cols>
    <col min="1" max="1" width="20.125" bestFit="1" customWidth="1"/>
    <col min="2" max="2" width="16.625" bestFit="1" customWidth="1"/>
    <col min="3" max="3" width="14.125" style="148" customWidth="1"/>
    <col min="4" max="4" width="23.625" bestFit="1" customWidth="1"/>
    <col min="5" max="5" width="12" bestFit="1" customWidth="1"/>
    <col min="6" max="6" width="16.125" bestFit="1" customWidth="1"/>
    <col min="7" max="7" width="13" bestFit="1" customWidth="1"/>
    <col min="8" max="8" width="16.125" bestFit="1" customWidth="1"/>
    <col min="9" max="9" width="16.125" customWidth="1"/>
    <col min="10" max="10" width="11.5" bestFit="1" customWidth="1"/>
    <col min="11" max="11" width="13" bestFit="1" customWidth="1"/>
    <col min="12" max="12" width="11.125" bestFit="1" customWidth="1"/>
    <col min="13" max="13" width="18" bestFit="1" customWidth="1"/>
    <col min="14" max="14" width="11.625" bestFit="1" customWidth="1"/>
    <col min="15" max="15" width="16" bestFit="1" customWidth="1"/>
    <col min="16" max="16" width="12.125" bestFit="1" customWidth="1"/>
    <col min="17" max="17" width="31.5" bestFit="1" customWidth="1"/>
    <col min="18" max="18" width="6.5" style="145" bestFit="1" customWidth="1"/>
    <col min="19" max="19" width="11" bestFit="1" customWidth="1"/>
  </cols>
  <sheetData>
    <row r="1" spans="1:18" s="1" customFormat="1">
      <c r="A1" s="146" t="s">
        <v>194</v>
      </c>
      <c r="B1" s="146" t="s">
        <v>195</v>
      </c>
      <c r="C1" s="146" t="s">
        <v>196</v>
      </c>
      <c r="D1" s="146" t="s">
        <v>197</v>
      </c>
      <c r="E1" s="146" t="s">
        <v>198</v>
      </c>
      <c r="F1" s="146" t="s">
        <v>199</v>
      </c>
      <c r="G1" s="146" t="s">
        <v>200</v>
      </c>
      <c r="H1" s="146" t="s">
        <v>201</v>
      </c>
      <c r="I1" s="146" t="s">
        <v>202</v>
      </c>
      <c r="J1" s="146" t="s">
        <v>203</v>
      </c>
      <c r="K1" s="146" t="s">
        <v>204</v>
      </c>
      <c r="L1" s="146" t="s">
        <v>205</v>
      </c>
      <c r="M1" s="146" t="s">
        <v>206</v>
      </c>
      <c r="N1" s="146" t="s">
        <v>207</v>
      </c>
      <c r="O1" s="146" t="s">
        <v>208</v>
      </c>
      <c r="P1" s="146" t="s">
        <v>209</v>
      </c>
      <c r="Q1" s="146" t="s">
        <v>210</v>
      </c>
      <c r="R1" s="147"/>
    </row>
    <row r="2" spans="1:18" s="142" customFormat="1">
      <c r="A2" s="140" t="s">
        <v>151</v>
      </c>
      <c r="B2" s="141">
        <v>44929</v>
      </c>
      <c r="C2" s="140" t="s">
        <v>211</v>
      </c>
      <c r="D2" s="140" t="s">
        <v>28</v>
      </c>
      <c r="E2" s="140" t="s">
        <v>212</v>
      </c>
      <c r="F2" s="140" t="s">
        <v>213</v>
      </c>
      <c r="G2" s="140">
        <v>-85</v>
      </c>
      <c r="H2" s="140" t="s">
        <v>214</v>
      </c>
      <c r="I2" s="140" t="s">
        <v>215</v>
      </c>
      <c r="J2" s="140"/>
      <c r="K2" s="140" t="s">
        <v>216</v>
      </c>
      <c r="L2" s="140">
        <v>114</v>
      </c>
      <c r="M2" s="140">
        <f>G2-L2</f>
        <v>-199</v>
      </c>
      <c r="N2" s="140" t="s">
        <v>217</v>
      </c>
      <c r="O2" s="4">
        <v>-55</v>
      </c>
      <c r="R2" s="145"/>
    </row>
    <row r="3" spans="1:18" s="142" customFormat="1">
      <c r="A3" s="140" t="s">
        <v>151</v>
      </c>
      <c r="B3" s="141">
        <v>44929</v>
      </c>
      <c r="C3" s="140" t="s">
        <v>211</v>
      </c>
      <c r="D3" s="140" t="s">
        <v>28</v>
      </c>
      <c r="E3" s="140" t="s">
        <v>212</v>
      </c>
      <c r="F3" s="140" t="s">
        <v>213</v>
      </c>
      <c r="G3" s="140">
        <v>-85</v>
      </c>
      <c r="H3" s="140" t="s">
        <v>214</v>
      </c>
      <c r="I3" s="140" t="s">
        <v>218</v>
      </c>
      <c r="J3" s="140"/>
      <c r="K3" s="140" t="s">
        <v>216</v>
      </c>
      <c r="L3" s="140">
        <f>114-12</f>
        <v>102</v>
      </c>
      <c r="M3" s="140">
        <f>G3-L3</f>
        <v>-187</v>
      </c>
      <c r="N3" s="140" t="s">
        <v>217</v>
      </c>
      <c r="O3" s="4">
        <v>-65</v>
      </c>
      <c r="R3" s="145"/>
    </row>
    <row r="4" spans="1:18" s="138" customFormat="1">
      <c r="A4" s="144" t="s">
        <v>219</v>
      </c>
      <c r="B4" s="137">
        <v>44929</v>
      </c>
      <c r="C4" s="144"/>
      <c r="D4" s="144" t="s">
        <v>220</v>
      </c>
      <c r="E4" s="144" t="s">
        <v>221</v>
      </c>
      <c r="F4" s="136" t="s">
        <v>213</v>
      </c>
      <c r="G4" s="144">
        <v>-200</v>
      </c>
      <c r="H4" s="136" t="s">
        <v>214</v>
      </c>
      <c r="I4" s="144" t="s">
        <v>222</v>
      </c>
      <c r="J4" s="144"/>
      <c r="K4" s="136" t="s">
        <v>216</v>
      </c>
      <c r="L4" s="144">
        <v>0</v>
      </c>
      <c r="M4" s="136">
        <f t="shared" ref="M4:M16" si="0">G4-L4</f>
        <v>-200</v>
      </c>
      <c r="N4" s="136" t="s">
        <v>217</v>
      </c>
      <c r="O4" s="4"/>
      <c r="R4" s="145"/>
    </row>
    <row r="5" spans="1:18" s="138" customFormat="1">
      <c r="A5" s="144" t="s">
        <v>223</v>
      </c>
      <c r="B5" s="137">
        <v>44929</v>
      </c>
      <c r="C5" s="144"/>
      <c r="D5" s="144" t="s">
        <v>220</v>
      </c>
      <c r="E5" s="144" t="s">
        <v>221</v>
      </c>
      <c r="F5" s="136" t="s">
        <v>213</v>
      </c>
      <c r="G5" s="144">
        <v>-220</v>
      </c>
      <c r="H5" s="136" t="s">
        <v>214</v>
      </c>
      <c r="I5" s="144" t="s">
        <v>222</v>
      </c>
      <c r="J5" s="144"/>
      <c r="K5" s="136" t="s">
        <v>216</v>
      </c>
      <c r="L5" s="144">
        <v>0</v>
      </c>
      <c r="M5" s="136">
        <f t="shared" si="0"/>
        <v>-220</v>
      </c>
      <c r="N5" s="136" t="s">
        <v>217</v>
      </c>
      <c r="O5" s="4"/>
      <c r="R5" s="145"/>
    </row>
    <row r="6" spans="1:18" s="142" customFormat="1">
      <c r="A6" s="140" t="s">
        <v>151</v>
      </c>
      <c r="B6" s="141">
        <v>44929</v>
      </c>
      <c r="C6" s="140" t="s">
        <v>211</v>
      </c>
      <c r="D6" s="140" t="s">
        <v>28</v>
      </c>
      <c r="E6" s="140" t="s">
        <v>212</v>
      </c>
      <c r="F6" s="140" t="s">
        <v>224</v>
      </c>
      <c r="G6" s="140">
        <v>170</v>
      </c>
      <c r="H6" s="140" t="s">
        <v>225</v>
      </c>
      <c r="I6" s="140" t="s">
        <v>226</v>
      </c>
      <c r="J6" s="140">
        <v>1000</v>
      </c>
      <c r="K6" s="140" t="s">
        <v>227</v>
      </c>
      <c r="L6" s="140">
        <v>97</v>
      </c>
      <c r="M6" s="140">
        <f t="shared" si="0"/>
        <v>73</v>
      </c>
      <c r="N6" s="140" t="s">
        <v>24</v>
      </c>
      <c r="O6" s="4">
        <v>195</v>
      </c>
      <c r="Q6" s="142" t="s">
        <v>228</v>
      </c>
      <c r="R6" s="145" t="s">
        <v>229</v>
      </c>
    </row>
    <row r="7" spans="1:18" s="138" customFormat="1">
      <c r="A7" s="136" t="s">
        <v>230</v>
      </c>
      <c r="B7" s="139">
        <v>44929</v>
      </c>
      <c r="C7" s="136" t="s">
        <v>231</v>
      </c>
      <c r="D7" s="136" t="s">
        <v>220</v>
      </c>
      <c r="E7" s="136" t="s">
        <v>221</v>
      </c>
      <c r="F7" s="136" t="s">
        <v>224</v>
      </c>
      <c r="G7" s="136">
        <v>50</v>
      </c>
      <c r="H7" s="136" t="s">
        <v>225</v>
      </c>
      <c r="I7" s="136" t="s">
        <v>222</v>
      </c>
      <c r="J7" s="136">
        <v>1000</v>
      </c>
      <c r="K7" s="136" t="s">
        <v>227</v>
      </c>
      <c r="L7" s="136">
        <v>0</v>
      </c>
      <c r="M7" s="136">
        <f>G7-L7</f>
        <v>50</v>
      </c>
      <c r="N7" s="136" t="s">
        <v>24</v>
      </c>
      <c r="O7" s="4"/>
      <c r="R7" s="145"/>
    </row>
    <row r="8" spans="1:18" s="142" customFormat="1">
      <c r="A8" s="140" t="s">
        <v>151</v>
      </c>
      <c r="B8" s="141">
        <v>44929</v>
      </c>
      <c r="C8" s="140" t="s">
        <v>211</v>
      </c>
      <c r="D8" s="140" t="s">
        <v>28</v>
      </c>
      <c r="E8" s="140" t="s">
        <v>212</v>
      </c>
      <c r="F8" s="140" t="s">
        <v>232</v>
      </c>
      <c r="G8" s="140"/>
      <c r="H8" s="140" t="s">
        <v>233</v>
      </c>
      <c r="I8" s="140" t="s">
        <v>226</v>
      </c>
      <c r="J8" s="140">
        <v>2000</v>
      </c>
      <c r="K8" s="140" t="s">
        <v>234</v>
      </c>
      <c r="L8" s="140">
        <v>97</v>
      </c>
      <c r="M8" s="140">
        <f t="shared" ref="M8" si="1">G8-L8</f>
        <v>-97</v>
      </c>
      <c r="N8" s="140" t="s">
        <v>24</v>
      </c>
      <c r="O8" s="4">
        <v>210</v>
      </c>
      <c r="Q8" s="142" t="s">
        <v>228</v>
      </c>
      <c r="R8" s="145" t="s">
        <v>229</v>
      </c>
    </row>
    <row r="9" spans="1:18" s="138" customFormat="1">
      <c r="A9" s="136" t="s">
        <v>230</v>
      </c>
      <c r="B9" s="139">
        <v>44929</v>
      </c>
      <c r="C9" s="136" t="s">
        <v>231</v>
      </c>
      <c r="D9" s="136" t="s">
        <v>220</v>
      </c>
      <c r="E9" s="136" t="s">
        <v>221</v>
      </c>
      <c r="F9" s="136" t="s">
        <v>232</v>
      </c>
      <c r="G9" s="136">
        <v>80</v>
      </c>
      <c r="H9" s="136" t="s">
        <v>233</v>
      </c>
      <c r="I9" s="136" t="s">
        <v>222</v>
      </c>
      <c r="J9" s="136"/>
      <c r="K9" s="136" t="s">
        <v>234</v>
      </c>
      <c r="L9" s="136">
        <v>0</v>
      </c>
      <c r="M9" s="136">
        <f>G9-L9</f>
        <v>80</v>
      </c>
      <c r="N9" s="136" t="s">
        <v>24</v>
      </c>
      <c r="O9" s="4"/>
      <c r="Q9" s="138" t="s">
        <v>235</v>
      </c>
      <c r="R9" s="145"/>
    </row>
    <row r="10" spans="1:18" s="142" customFormat="1">
      <c r="A10" s="140" t="s">
        <v>151</v>
      </c>
      <c r="B10" s="141">
        <v>44929</v>
      </c>
      <c r="C10" s="140" t="s">
        <v>211</v>
      </c>
      <c r="D10" s="140" t="s">
        <v>28</v>
      </c>
      <c r="E10" s="140" t="s">
        <v>212</v>
      </c>
      <c r="F10" s="140" t="s">
        <v>236</v>
      </c>
      <c r="G10" s="140"/>
      <c r="H10" s="140" t="s">
        <v>225</v>
      </c>
      <c r="I10" s="140" t="s">
        <v>226</v>
      </c>
      <c r="J10" s="140"/>
      <c r="K10" s="140"/>
      <c r="L10" s="140"/>
      <c r="M10" s="140">
        <f t="shared" si="0"/>
        <v>0</v>
      </c>
      <c r="N10" s="140" t="s">
        <v>24</v>
      </c>
      <c r="O10" s="4">
        <v>185</v>
      </c>
      <c r="Q10" s="142" t="s">
        <v>237</v>
      </c>
      <c r="R10" s="145"/>
    </row>
    <row r="11" spans="1:18" s="138" customFormat="1">
      <c r="A11" s="136" t="s">
        <v>238</v>
      </c>
      <c r="B11" s="137">
        <v>44930</v>
      </c>
      <c r="C11" s="136"/>
      <c r="D11" s="136" t="s">
        <v>220</v>
      </c>
      <c r="E11" s="136" t="s">
        <v>221</v>
      </c>
      <c r="F11" s="136" t="s">
        <v>236</v>
      </c>
      <c r="G11" s="136">
        <v>140</v>
      </c>
      <c r="H11" s="136" t="s">
        <v>225</v>
      </c>
      <c r="I11" s="136"/>
      <c r="J11" s="136">
        <v>1500</v>
      </c>
      <c r="K11" s="136" t="s">
        <v>216</v>
      </c>
      <c r="L11" s="136">
        <v>170</v>
      </c>
      <c r="M11" s="136">
        <f>G11-L11</f>
        <v>-30</v>
      </c>
      <c r="N11" s="136" t="s">
        <v>24</v>
      </c>
      <c r="O11" s="4"/>
      <c r="R11" s="145"/>
    </row>
    <row r="12" spans="1:18" s="142" customFormat="1">
      <c r="A12" s="140" t="s">
        <v>151</v>
      </c>
      <c r="B12" s="141">
        <v>44929</v>
      </c>
      <c r="C12" s="140" t="s">
        <v>211</v>
      </c>
      <c r="D12" s="140" t="s">
        <v>28</v>
      </c>
      <c r="E12" s="140" t="s">
        <v>212</v>
      </c>
      <c r="F12" s="140" t="s">
        <v>239</v>
      </c>
      <c r="G12" s="140"/>
      <c r="H12" s="140" t="s">
        <v>225</v>
      </c>
      <c r="I12" s="140" t="s">
        <v>226</v>
      </c>
      <c r="J12" s="140"/>
      <c r="K12" s="140" t="s">
        <v>227</v>
      </c>
      <c r="L12" s="140">
        <v>115</v>
      </c>
      <c r="M12" s="140">
        <f t="shared" ref="M12" si="2">G12-L12</f>
        <v>-115</v>
      </c>
      <c r="N12" s="140" t="s">
        <v>24</v>
      </c>
      <c r="O12" s="4">
        <v>120</v>
      </c>
      <c r="Q12" s="142" t="s">
        <v>228</v>
      </c>
      <c r="R12" s="145"/>
    </row>
    <row r="13" spans="1:18" s="138" customFormat="1">
      <c r="A13" s="136" t="s">
        <v>240</v>
      </c>
      <c r="B13" s="139">
        <v>44930</v>
      </c>
      <c r="C13" s="136" t="s">
        <v>240</v>
      </c>
      <c r="D13" s="136" t="s">
        <v>220</v>
      </c>
      <c r="E13" s="136" t="s">
        <v>221</v>
      </c>
      <c r="F13" s="136" t="s">
        <v>241</v>
      </c>
      <c r="G13" s="136">
        <v>-40</v>
      </c>
      <c r="H13" s="136" t="s">
        <v>214</v>
      </c>
      <c r="I13" s="136" t="s">
        <v>222</v>
      </c>
      <c r="J13" s="136">
        <v>500</v>
      </c>
      <c r="K13" s="136" t="s">
        <v>227</v>
      </c>
      <c r="L13" s="144">
        <v>0</v>
      </c>
      <c r="M13" s="136">
        <f>G13-L13</f>
        <v>-40</v>
      </c>
      <c r="N13" s="136" t="s">
        <v>24</v>
      </c>
      <c r="O13" s="4"/>
      <c r="R13" s="145"/>
    </row>
    <row r="14" spans="1:18" s="138" customFormat="1">
      <c r="A14" s="136"/>
      <c r="B14" s="139"/>
      <c r="C14" s="136"/>
      <c r="D14" s="136"/>
      <c r="E14" s="136"/>
      <c r="F14" s="136"/>
      <c r="G14" s="136"/>
      <c r="H14" s="136"/>
      <c r="I14" s="136"/>
      <c r="J14" s="136"/>
      <c r="K14" s="136"/>
      <c r="L14" s="144"/>
      <c r="M14" s="136"/>
      <c r="N14" s="136"/>
      <c r="O14" s="4"/>
      <c r="R14" s="145"/>
    </row>
    <row r="15" spans="1:18" s="142" customFormat="1">
      <c r="A15" s="140" t="s">
        <v>242</v>
      </c>
      <c r="B15" s="143">
        <v>44929</v>
      </c>
      <c r="C15" s="140" t="s">
        <v>243</v>
      </c>
      <c r="D15" s="140" t="s">
        <v>220</v>
      </c>
      <c r="E15" s="140" t="s">
        <v>212</v>
      </c>
      <c r="F15" s="140" t="s">
        <v>244</v>
      </c>
      <c r="G15" s="140">
        <v>-170</v>
      </c>
      <c r="H15" s="140" t="s">
        <v>214</v>
      </c>
      <c r="I15" s="140" t="s">
        <v>245</v>
      </c>
      <c r="J15" s="140"/>
      <c r="K15" s="140"/>
      <c r="M15" s="140">
        <f t="shared" si="0"/>
        <v>-170</v>
      </c>
      <c r="N15" s="140" t="s">
        <v>24</v>
      </c>
      <c r="O15" s="3">
        <v>-160</v>
      </c>
      <c r="P15" s="142" t="s">
        <v>246</v>
      </c>
      <c r="Q15" s="142" t="s">
        <v>247</v>
      </c>
      <c r="R15" s="145"/>
    </row>
    <row r="16" spans="1:18" s="142" customFormat="1">
      <c r="A16" s="140" t="s">
        <v>242</v>
      </c>
      <c r="B16" s="143">
        <v>44929</v>
      </c>
      <c r="C16" s="140" t="s">
        <v>243</v>
      </c>
      <c r="D16" s="140" t="s">
        <v>220</v>
      </c>
      <c r="E16" s="140" t="s">
        <v>212</v>
      </c>
      <c r="F16" s="140" t="s">
        <v>244</v>
      </c>
      <c r="G16" s="140">
        <v>-170</v>
      </c>
      <c r="H16" s="140" t="s">
        <v>248</v>
      </c>
      <c r="I16" s="140" t="s">
        <v>245</v>
      </c>
      <c r="J16" s="140"/>
      <c r="K16" s="140"/>
      <c r="M16" s="140">
        <f t="shared" si="0"/>
        <v>-170</v>
      </c>
      <c r="N16" s="140" t="s">
        <v>24</v>
      </c>
      <c r="O16" s="3">
        <v>-160</v>
      </c>
      <c r="P16" s="142" t="s">
        <v>246</v>
      </c>
      <c r="Q16" s="142" t="s">
        <v>249</v>
      </c>
      <c r="R16" s="145"/>
    </row>
    <row r="17" spans="1:18" s="142" customFormat="1">
      <c r="A17" s="140" t="s">
        <v>250</v>
      </c>
      <c r="B17" s="143">
        <v>44565</v>
      </c>
      <c r="C17" s="140" t="s">
        <v>251</v>
      </c>
      <c r="D17" s="140" t="s">
        <v>28</v>
      </c>
      <c r="E17" s="140" t="s">
        <v>212</v>
      </c>
      <c r="F17" s="140" t="s">
        <v>213</v>
      </c>
      <c r="G17" s="140">
        <v>-100</v>
      </c>
      <c r="H17" s="140" t="s">
        <v>225</v>
      </c>
      <c r="I17" s="140" t="s">
        <v>252</v>
      </c>
      <c r="J17" s="140"/>
      <c r="K17" s="140" t="s">
        <v>216</v>
      </c>
      <c r="L17" s="140">
        <f>114-12-10</f>
        <v>92</v>
      </c>
      <c r="M17" s="140">
        <f>G17-L17</f>
        <v>-192</v>
      </c>
      <c r="N17" s="140" t="s">
        <v>217</v>
      </c>
      <c r="O17" s="4"/>
      <c r="R17" s="145"/>
    </row>
    <row r="19" spans="1:18" s="142" customFormat="1">
      <c r="A19" s="140" t="s">
        <v>151</v>
      </c>
      <c r="B19" s="141">
        <v>44929</v>
      </c>
      <c r="C19" s="140" t="s">
        <v>211</v>
      </c>
      <c r="D19" s="140" t="s">
        <v>28</v>
      </c>
      <c r="E19" s="140" t="s">
        <v>212</v>
      </c>
      <c r="F19" s="140" t="s">
        <v>253</v>
      </c>
      <c r="G19" s="140"/>
      <c r="H19" s="140" t="s">
        <v>225</v>
      </c>
      <c r="I19" s="140" t="s">
        <v>226</v>
      </c>
      <c r="J19" s="140"/>
      <c r="K19" s="140"/>
      <c r="L19" s="140"/>
      <c r="M19" s="140">
        <f>G19-L19</f>
        <v>0</v>
      </c>
      <c r="N19" s="140" t="s">
        <v>24</v>
      </c>
      <c r="O19" s="4"/>
      <c r="R19" s="145"/>
    </row>
    <row r="20" spans="1:18" s="138" customFormat="1">
      <c r="A20" s="136" t="s">
        <v>254</v>
      </c>
      <c r="B20" s="139">
        <v>44565</v>
      </c>
      <c r="C20" s="136" t="s">
        <v>255</v>
      </c>
      <c r="D20" s="136" t="s">
        <v>220</v>
      </c>
      <c r="E20" s="136" t="s">
        <v>221</v>
      </c>
      <c r="F20" s="136" t="s">
        <v>253</v>
      </c>
      <c r="G20" s="136">
        <v>-50</v>
      </c>
      <c r="H20" s="136" t="s">
        <v>225</v>
      </c>
      <c r="I20" s="136" t="s">
        <v>222</v>
      </c>
      <c r="J20" s="136"/>
      <c r="M20" s="136">
        <f>G20-L20</f>
        <v>-50</v>
      </c>
      <c r="N20" s="136" t="s">
        <v>24</v>
      </c>
      <c r="O20" s="4"/>
      <c r="Q20" s="138" t="s">
        <v>256</v>
      </c>
      <c r="R20" s="145"/>
    </row>
    <row r="22" spans="1:18" s="142" customFormat="1">
      <c r="A22" s="140" t="s">
        <v>257</v>
      </c>
      <c r="B22" s="141">
        <v>44931</v>
      </c>
      <c r="C22" s="140" t="s">
        <v>258</v>
      </c>
      <c r="D22" s="140" t="s">
        <v>28</v>
      </c>
      <c r="E22" s="140" t="s">
        <v>212</v>
      </c>
      <c r="F22" s="140" t="s">
        <v>244</v>
      </c>
      <c r="G22" s="140">
        <v>190</v>
      </c>
      <c r="H22" s="140" t="s">
        <v>259</v>
      </c>
      <c r="I22" s="140" t="s">
        <v>260</v>
      </c>
      <c r="J22" s="140">
        <v>2500</v>
      </c>
      <c r="K22" s="140" t="s">
        <v>234</v>
      </c>
      <c r="L22" s="140"/>
      <c r="M22" s="140"/>
      <c r="N22" s="140" t="s">
        <v>24</v>
      </c>
      <c r="O22" s="4"/>
      <c r="Q22" s="142" t="s">
        <v>261</v>
      </c>
      <c r="R22" s="145"/>
    </row>
    <row r="24" spans="1:18" s="138" customFormat="1">
      <c r="A24" s="136" t="s">
        <v>262</v>
      </c>
      <c r="B24" s="139">
        <v>44931</v>
      </c>
      <c r="C24" s="144"/>
      <c r="D24" s="136" t="s">
        <v>220</v>
      </c>
      <c r="E24" s="136" t="s">
        <v>221</v>
      </c>
      <c r="F24" s="136" t="s">
        <v>263</v>
      </c>
      <c r="G24" s="136">
        <v>40</v>
      </c>
      <c r="H24" s="136" t="s">
        <v>225</v>
      </c>
      <c r="I24" s="136" t="s">
        <v>222</v>
      </c>
      <c r="J24" s="136">
        <v>500</v>
      </c>
      <c r="K24" s="144" t="s">
        <v>264</v>
      </c>
      <c r="M24" s="136"/>
      <c r="N24" s="136" t="s">
        <v>24</v>
      </c>
      <c r="O24" s="4"/>
      <c r="R24" s="145"/>
    </row>
    <row r="25" spans="1:18">
      <c r="A25" s="136" t="s">
        <v>265</v>
      </c>
      <c r="B25" s="139">
        <v>44931</v>
      </c>
      <c r="D25" s="136" t="s">
        <v>220</v>
      </c>
      <c r="E25" s="136" t="s">
        <v>221</v>
      </c>
      <c r="F25" s="136" t="s">
        <v>263</v>
      </c>
      <c r="G25" s="136">
        <v>40</v>
      </c>
      <c r="H25" s="136" t="s">
        <v>225</v>
      </c>
      <c r="I25" s="136" t="s">
        <v>222</v>
      </c>
      <c r="J25" s="136">
        <v>500</v>
      </c>
      <c r="K25" s="144" t="s">
        <v>264</v>
      </c>
      <c r="L25" s="138"/>
      <c r="M25" s="136"/>
      <c r="N25" s="136" t="s">
        <v>24</v>
      </c>
    </row>
    <row r="27" spans="1:18" s="138" customFormat="1">
      <c r="A27" s="136" t="s">
        <v>266</v>
      </c>
      <c r="B27" s="139">
        <v>44932</v>
      </c>
      <c r="C27" s="144" t="s">
        <v>267</v>
      </c>
      <c r="D27" s="136" t="s">
        <v>220</v>
      </c>
      <c r="E27" s="136" t="s">
        <v>221</v>
      </c>
      <c r="F27" s="136" t="s">
        <v>268</v>
      </c>
      <c r="G27" s="136">
        <v>30</v>
      </c>
      <c r="H27" s="136" t="s">
        <v>225</v>
      </c>
      <c r="I27" s="136" t="s">
        <v>222</v>
      </c>
      <c r="J27" s="136"/>
      <c r="K27" s="144"/>
      <c r="M27" s="136"/>
      <c r="N27" s="136" t="s">
        <v>24</v>
      </c>
      <c r="O27" s="4"/>
      <c r="R27" s="145"/>
    </row>
    <row r="28" spans="1:18" s="138" customFormat="1">
      <c r="A28" s="136" t="s">
        <v>266</v>
      </c>
      <c r="B28" s="139">
        <v>44932</v>
      </c>
      <c r="C28" s="144" t="s">
        <v>267</v>
      </c>
      <c r="D28" s="136" t="s">
        <v>220</v>
      </c>
      <c r="E28" s="136" t="s">
        <v>221</v>
      </c>
      <c r="F28" s="136" t="s">
        <v>269</v>
      </c>
      <c r="G28" s="136">
        <v>10</v>
      </c>
      <c r="H28" s="136" t="s">
        <v>225</v>
      </c>
      <c r="I28" s="136" t="s">
        <v>222</v>
      </c>
      <c r="J28" s="136"/>
      <c r="K28" s="144"/>
      <c r="M28" s="136"/>
      <c r="N28" s="136" t="s">
        <v>24</v>
      </c>
      <c r="O28" s="4"/>
      <c r="R28" s="145"/>
    </row>
    <row r="30" spans="1:18" s="138" customFormat="1">
      <c r="A30" s="136" t="s">
        <v>270</v>
      </c>
      <c r="B30" s="139">
        <v>44935</v>
      </c>
      <c r="C30" s="136" t="s">
        <v>271</v>
      </c>
      <c r="D30" s="136" t="s">
        <v>220</v>
      </c>
      <c r="E30" s="136" t="s">
        <v>221</v>
      </c>
      <c r="F30" s="136" t="s">
        <v>272</v>
      </c>
      <c r="G30" s="136">
        <v>85</v>
      </c>
      <c r="H30" s="136" t="s">
        <v>225</v>
      </c>
      <c r="I30" s="136" t="s">
        <v>222</v>
      </c>
      <c r="J30" s="136"/>
      <c r="K30" s="136" t="s">
        <v>264</v>
      </c>
      <c r="L30" s="136">
        <v>0</v>
      </c>
      <c r="M30" s="136">
        <f>G30-L30</f>
        <v>85</v>
      </c>
      <c r="N30" s="136" t="s">
        <v>24</v>
      </c>
      <c r="O30" s="4"/>
      <c r="P30" s="138" t="s">
        <v>273</v>
      </c>
      <c r="Q30" s="138" t="s">
        <v>274</v>
      </c>
      <c r="R30" s="145"/>
    </row>
    <row r="32" spans="1:18" s="142" customFormat="1">
      <c r="A32" s="140" t="s">
        <v>151</v>
      </c>
      <c r="B32" s="141">
        <v>44935</v>
      </c>
      <c r="C32" s="140" t="s">
        <v>275</v>
      </c>
      <c r="D32" s="140" t="s">
        <v>28</v>
      </c>
      <c r="E32" s="140" t="s">
        <v>212</v>
      </c>
      <c r="F32" s="140" t="s">
        <v>268</v>
      </c>
      <c r="G32" s="140">
        <v>180</v>
      </c>
      <c r="H32" s="140" t="s">
        <v>225</v>
      </c>
      <c r="I32" s="140" t="s">
        <v>226</v>
      </c>
      <c r="J32" s="140"/>
      <c r="K32" s="140" t="s">
        <v>227</v>
      </c>
      <c r="L32" s="140"/>
      <c r="M32" s="140">
        <f>G32-L32</f>
        <v>180</v>
      </c>
      <c r="N32" s="140" t="s">
        <v>24</v>
      </c>
      <c r="O32" s="4"/>
      <c r="P32" s="142" t="s">
        <v>273</v>
      </c>
      <c r="R32" s="145"/>
    </row>
    <row r="33" spans="1:18" s="142" customFormat="1">
      <c r="A33" s="140" t="s">
        <v>151</v>
      </c>
      <c r="B33" s="141">
        <v>44935</v>
      </c>
      <c r="C33" s="140" t="s">
        <v>275</v>
      </c>
      <c r="D33" s="140" t="s">
        <v>28</v>
      </c>
      <c r="E33" s="140" t="s">
        <v>212</v>
      </c>
      <c r="F33" s="140" t="s">
        <v>60</v>
      </c>
      <c r="G33" s="140">
        <v>190</v>
      </c>
      <c r="H33" s="140" t="s">
        <v>225</v>
      </c>
      <c r="I33" s="140" t="s">
        <v>226</v>
      </c>
      <c r="J33" s="140"/>
      <c r="K33" s="140" t="s">
        <v>227</v>
      </c>
      <c r="L33" s="140"/>
      <c r="M33" s="140">
        <f>G33-L33</f>
        <v>190</v>
      </c>
      <c r="N33" s="140" t="s">
        <v>24</v>
      </c>
      <c r="O33" s="4"/>
      <c r="P33" s="142" t="s">
        <v>273</v>
      </c>
      <c r="Q33" s="142" t="s">
        <v>276</v>
      </c>
      <c r="R33" s="145"/>
    </row>
    <row r="34" spans="1:18" s="142" customFormat="1">
      <c r="A34" s="140" t="s">
        <v>151</v>
      </c>
      <c r="B34" s="141">
        <v>44935</v>
      </c>
      <c r="C34" s="140" t="s">
        <v>275</v>
      </c>
      <c r="D34" s="140" t="s">
        <v>28</v>
      </c>
      <c r="E34" s="140" t="s">
        <v>212</v>
      </c>
      <c r="F34" s="140" t="s">
        <v>277</v>
      </c>
      <c r="G34" s="140">
        <v>180</v>
      </c>
      <c r="H34" s="140" t="s">
        <v>225</v>
      </c>
      <c r="I34" s="140" t="s">
        <v>226</v>
      </c>
      <c r="J34" s="140"/>
      <c r="K34" s="140" t="s">
        <v>227</v>
      </c>
      <c r="L34" s="140"/>
      <c r="M34" s="140">
        <f>G34-L34</f>
        <v>180</v>
      </c>
      <c r="N34" s="140" t="s">
        <v>24</v>
      </c>
      <c r="O34" s="4"/>
      <c r="P34" s="142" t="s">
        <v>278</v>
      </c>
      <c r="R34" s="145"/>
    </row>
    <row r="36" spans="1:18" s="138" customFormat="1">
      <c r="A36" s="136" t="s">
        <v>279</v>
      </c>
      <c r="B36" s="139">
        <v>44937</v>
      </c>
      <c r="C36" s="136" t="s">
        <v>231</v>
      </c>
      <c r="D36" s="136" t="s">
        <v>220</v>
      </c>
      <c r="E36" s="136" t="s">
        <v>221</v>
      </c>
      <c r="F36" s="136" t="s">
        <v>272</v>
      </c>
      <c r="G36" s="136">
        <v>150</v>
      </c>
      <c r="H36" s="136" t="s">
        <v>280</v>
      </c>
      <c r="I36" s="136" t="s">
        <v>222</v>
      </c>
      <c r="J36" s="136"/>
      <c r="K36" s="136" t="s">
        <v>281</v>
      </c>
      <c r="L36" s="136">
        <v>0</v>
      </c>
      <c r="M36" s="136">
        <f>G36-L36</f>
        <v>150</v>
      </c>
      <c r="N36" s="136" t="s">
        <v>24</v>
      </c>
      <c r="O36" s="4"/>
      <c r="R36" s="145"/>
    </row>
    <row r="37" spans="1:18" s="138" customFormat="1">
      <c r="A37" s="136" t="s">
        <v>279</v>
      </c>
      <c r="B37" s="139">
        <v>44937</v>
      </c>
      <c r="C37" s="136" t="s">
        <v>231</v>
      </c>
      <c r="D37" s="136" t="s">
        <v>220</v>
      </c>
      <c r="E37" s="136" t="s">
        <v>221</v>
      </c>
      <c r="F37" s="136" t="s">
        <v>244</v>
      </c>
      <c r="G37" s="136">
        <v>80</v>
      </c>
      <c r="H37" s="136" t="s">
        <v>248</v>
      </c>
      <c r="I37" s="136" t="s">
        <v>222</v>
      </c>
      <c r="J37" s="136"/>
      <c r="K37" s="136" t="s">
        <v>282</v>
      </c>
      <c r="L37" s="136">
        <v>0</v>
      </c>
      <c r="M37" s="136">
        <f>G37-L37</f>
        <v>80</v>
      </c>
      <c r="N37" s="136" t="s">
        <v>24</v>
      </c>
      <c r="O37" s="4"/>
      <c r="R37" s="145"/>
    </row>
    <row r="39" spans="1:18" s="138" customFormat="1">
      <c r="A39" s="136" t="s">
        <v>230</v>
      </c>
      <c r="B39" s="139">
        <v>44942</v>
      </c>
      <c r="C39" s="136" t="s">
        <v>231</v>
      </c>
      <c r="D39" s="136" t="s">
        <v>220</v>
      </c>
      <c r="E39" s="136" t="s">
        <v>221</v>
      </c>
      <c r="F39" s="136" t="s">
        <v>224</v>
      </c>
      <c r="G39" s="136">
        <v>40</v>
      </c>
      <c r="H39" s="136" t="s">
        <v>225</v>
      </c>
      <c r="I39" s="136" t="s">
        <v>222</v>
      </c>
      <c r="J39" s="136">
        <v>1000</v>
      </c>
      <c r="K39" s="136" t="s">
        <v>227</v>
      </c>
      <c r="L39" s="136">
        <v>0</v>
      </c>
      <c r="M39" s="136">
        <f>G39-L39</f>
        <v>40</v>
      </c>
      <c r="N39" s="136" t="s">
        <v>24</v>
      </c>
      <c r="O39" s="4"/>
      <c r="Q39" s="138" t="s">
        <v>283</v>
      </c>
      <c r="R39" s="145"/>
    </row>
    <row r="40" spans="1:18" s="138" customFormat="1">
      <c r="A40" s="136" t="s">
        <v>270</v>
      </c>
      <c r="B40" s="139">
        <v>44942</v>
      </c>
      <c r="C40" s="136" t="s">
        <v>284</v>
      </c>
      <c r="D40" s="136" t="s">
        <v>220</v>
      </c>
      <c r="E40" s="136" t="s">
        <v>221</v>
      </c>
      <c r="F40" s="136" t="s">
        <v>224</v>
      </c>
      <c r="G40" s="136">
        <v>50</v>
      </c>
      <c r="H40" s="136" t="s">
        <v>225</v>
      </c>
      <c r="I40" s="136" t="s">
        <v>222</v>
      </c>
      <c r="J40" s="136">
        <v>1000</v>
      </c>
      <c r="K40" s="136" t="s">
        <v>227</v>
      </c>
      <c r="L40" s="136">
        <v>0</v>
      </c>
      <c r="M40" s="136">
        <f>G40-L40</f>
        <v>50</v>
      </c>
      <c r="N40" s="136" t="s">
        <v>24</v>
      </c>
      <c r="O40" s="4"/>
      <c r="P40" s="138" t="s">
        <v>273</v>
      </c>
      <c r="R40" s="145"/>
    </row>
    <row r="42" spans="1:18" s="142" customFormat="1">
      <c r="A42" s="140" t="s">
        <v>285</v>
      </c>
      <c r="B42" s="141">
        <v>44939</v>
      </c>
      <c r="C42" s="140" t="s">
        <v>286</v>
      </c>
      <c r="D42" s="140" t="s">
        <v>220</v>
      </c>
      <c r="E42" s="140" t="s">
        <v>212</v>
      </c>
      <c r="F42" s="140" t="s">
        <v>287</v>
      </c>
      <c r="G42" s="140">
        <v>420</v>
      </c>
      <c r="H42" s="140" t="s">
        <v>225</v>
      </c>
      <c r="I42" s="140" t="s">
        <v>288</v>
      </c>
      <c r="J42" s="140"/>
      <c r="K42" s="140" t="s">
        <v>227</v>
      </c>
      <c r="L42" s="140"/>
      <c r="M42" s="140">
        <f>G42-L42</f>
        <v>420</v>
      </c>
      <c r="N42" s="140" t="s">
        <v>24</v>
      </c>
      <c r="O42" s="4"/>
      <c r="Q42" s="142" t="s">
        <v>289</v>
      </c>
      <c r="R42" s="145"/>
    </row>
    <row r="44" spans="1:18" s="142" customFormat="1">
      <c r="A44" s="140" t="s">
        <v>188</v>
      </c>
      <c r="B44" s="141">
        <v>44939</v>
      </c>
      <c r="C44" s="140" t="s">
        <v>290</v>
      </c>
      <c r="D44" s="140" t="s">
        <v>220</v>
      </c>
      <c r="E44" s="140" t="s">
        <v>212</v>
      </c>
      <c r="F44" s="140" t="s">
        <v>291</v>
      </c>
      <c r="G44" s="140">
        <v>100</v>
      </c>
      <c r="H44" s="140" t="s">
        <v>214</v>
      </c>
      <c r="I44" s="140" t="s">
        <v>222</v>
      </c>
      <c r="J44" s="140"/>
      <c r="K44" s="140" t="s">
        <v>264</v>
      </c>
      <c r="L44" s="140"/>
      <c r="M44" s="140">
        <f>G44-L44</f>
        <v>100</v>
      </c>
      <c r="N44" s="140" t="s">
        <v>24</v>
      </c>
      <c r="O44" s="4"/>
      <c r="P44" s="142" t="s">
        <v>273</v>
      </c>
      <c r="Q44" s="142" t="s">
        <v>292</v>
      </c>
      <c r="R44" s="145"/>
    </row>
    <row r="45" spans="1:18" s="142" customFormat="1">
      <c r="A45" s="140" t="s">
        <v>188</v>
      </c>
      <c r="B45" s="141">
        <v>44939</v>
      </c>
      <c r="C45" s="140" t="s">
        <v>290</v>
      </c>
      <c r="D45" s="140" t="s">
        <v>220</v>
      </c>
      <c r="E45" s="140" t="s">
        <v>212</v>
      </c>
      <c r="F45" s="140" t="s">
        <v>291</v>
      </c>
      <c r="G45" s="140">
        <v>100</v>
      </c>
      <c r="H45" s="140" t="s">
        <v>248</v>
      </c>
      <c r="I45" s="140" t="s">
        <v>222</v>
      </c>
      <c r="J45" s="140"/>
      <c r="K45" s="140" t="s">
        <v>264</v>
      </c>
      <c r="L45" s="140"/>
      <c r="M45" s="140">
        <f>G45-L45</f>
        <v>100</v>
      </c>
      <c r="N45" s="140" t="s">
        <v>24</v>
      </c>
      <c r="O45" s="4"/>
      <c r="P45" s="142" t="s">
        <v>273</v>
      </c>
      <c r="Q45" s="142" t="s">
        <v>292</v>
      </c>
      <c r="R45" s="145"/>
    </row>
    <row r="46" spans="1:18">
      <c r="A46" s="140" t="s">
        <v>188</v>
      </c>
      <c r="B46" s="141">
        <v>44939</v>
      </c>
      <c r="C46" s="140" t="s">
        <v>290</v>
      </c>
      <c r="D46" s="140" t="s">
        <v>220</v>
      </c>
      <c r="E46" s="140" t="s">
        <v>212</v>
      </c>
      <c r="F46" s="140" t="s">
        <v>268</v>
      </c>
      <c r="G46" s="140">
        <v>190</v>
      </c>
      <c r="H46" s="140" t="s">
        <v>214</v>
      </c>
      <c r="I46" s="140" t="s">
        <v>293</v>
      </c>
      <c r="K46" s="140" t="s">
        <v>264</v>
      </c>
      <c r="L46" s="140"/>
      <c r="M46" s="140">
        <f>G46-L46</f>
        <v>190</v>
      </c>
      <c r="N46" s="140" t="s">
        <v>24</v>
      </c>
      <c r="O46" s="4"/>
      <c r="P46" s="142" t="s">
        <v>273</v>
      </c>
      <c r="Q46" s="142" t="s">
        <v>294</v>
      </c>
    </row>
    <row r="48" spans="1:18" s="142" customFormat="1">
      <c r="A48" s="140" t="s">
        <v>150</v>
      </c>
      <c r="B48" s="143">
        <v>44946</v>
      </c>
      <c r="C48" s="152" t="s">
        <v>295</v>
      </c>
      <c r="D48" s="140" t="s">
        <v>220</v>
      </c>
      <c r="E48" s="140" t="s">
        <v>212</v>
      </c>
      <c r="F48" s="140" t="s">
        <v>268</v>
      </c>
      <c r="G48" s="140" t="s">
        <v>296</v>
      </c>
      <c r="H48" s="140" t="s">
        <v>214</v>
      </c>
      <c r="I48" s="140" t="s">
        <v>297</v>
      </c>
      <c r="K48" s="140" t="s">
        <v>264</v>
      </c>
      <c r="N48" s="140" t="s">
        <v>24</v>
      </c>
      <c r="Q48" s="142" t="s">
        <v>298</v>
      </c>
    </row>
    <row r="49" spans="1:18" s="142" customFormat="1">
      <c r="A49" s="140" t="s">
        <v>150</v>
      </c>
      <c r="B49" s="143">
        <v>44946</v>
      </c>
      <c r="C49" s="152" t="s">
        <v>295</v>
      </c>
      <c r="D49" s="140" t="s">
        <v>220</v>
      </c>
      <c r="E49" s="140" t="s">
        <v>212</v>
      </c>
      <c r="F49" s="140" t="s">
        <v>299</v>
      </c>
      <c r="G49" s="140">
        <v>200</v>
      </c>
      <c r="H49" s="140" t="s">
        <v>225</v>
      </c>
      <c r="I49" s="140" t="s">
        <v>297</v>
      </c>
      <c r="K49" s="140" t="s">
        <v>264</v>
      </c>
      <c r="N49" s="140" t="s">
        <v>24</v>
      </c>
    </row>
    <row r="51" spans="1:18" s="142" customFormat="1">
      <c r="A51" s="140" t="s">
        <v>151</v>
      </c>
      <c r="B51" s="141">
        <v>44944</v>
      </c>
      <c r="C51" s="140" t="s">
        <v>300</v>
      </c>
      <c r="D51" s="140" t="s">
        <v>220</v>
      </c>
      <c r="E51" s="140" t="s">
        <v>212</v>
      </c>
      <c r="F51" s="140" t="s">
        <v>268</v>
      </c>
      <c r="G51" s="140">
        <v>180</v>
      </c>
      <c r="H51" s="140" t="s">
        <v>225</v>
      </c>
      <c r="I51" s="140" t="s">
        <v>301</v>
      </c>
      <c r="J51" s="140"/>
      <c r="K51" s="140" t="s">
        <v>302</v>
      </c>
      <c r="L51" s="140"/>
      <c r="M51" s="140">
        <f t="shared" ref="M51:M56" si="3">G51-L51</f>
        <v>180</v>
      </c>
      <c r="N51" s="140" t="s">
        <v>24</v>
      </c>
      <c r="O51" s="4" t="s">
        <v>303</v>
      </c>
      <c r="P51" s="142" t="s">
        <v>273</v>
      </c>
      <c r="Q51" s="142" t="s">
        <v>304</v>
      </c>
      <c r="R51" s="145"/>
    </row>
    <row r="52" spans="1:18" s="142" customFormat="1">
      <c r="A52" s="140" t="s">
        <v>151</v>
      </c>
      <c r="B52" s="141">
        <v>44944</v>
      </c>
      <c r="C52" s="140" t="s">
        <v>300</v>
      </c>
      <c r="D52" s="140" t="s">
        <v>220</v>
      </c>
      <c r="E52" s="140" t="s">
        <v>212</v>
      </c>
      <c r="F52" s="140" t="s">
        <v>244</v>
      </c>
      <c r="G52" s="140">
        <v>190</v>
      </c>
      <c r="H52" s="140" t="s">
        <v>214</v>
      </c>
      <c r="I52" s="140" t="s">
        <v>301</v>
      </c>
      <c r="J52" s="140"/>
      <c r="K52" s="140" t="s">
        <v>264</v>
      </c>
      <c r="L52" s="140"/>
      <c r="M52" s="140">
        <f t="shared" si="3"/>
        <v>190</v>
      </c>
      <c r="N52" s="140" t="s">
        <v>24</v>
      </c>
      <c r="O52" s="4"/>
      <c r="P52" s="142" t="s">
        <v>273</v>
      </c>
      <c r="R52" s="145"/>
    </row>
    <row r="53" spans="1:18" s="142" customFormat="1">
      <c r="A53" s="140" t="s">
        <v>151</v>
      </c>
      <c r="B53" s="141">
        <v>44944</v>
      </c>
      <c r="C53" s="140" t="s">
        <v>300</v>
      </c>
      <c r="D53" s="140" t="s">
        <v>220</v>
      </c>
      <c r="E53" s="140" t="s">
        <v>212</v>
      </c>
      <c r="F53" s="140" t="s">
        <v>244</v>
      </c>
      <c r="G53" s="140">
        <v>190</v>
      </c>
      <c r="H53" s="140" t="s">
        <v>248</v>
      </c>
      <c r="I53" s="140" t="s">
        <v>301</v>
      </c>
      <c r="J53" s="140"/>
      <c r="K53" s="140" t="s">
        <v>305</v>
      </c>
      <c r="L53" s="140"/>
      <c r="M53" s="140">
        <f t="shared" si="3"/>
        <v>190</v>
      </c>
      <c r="N53" s="140" t="s">
        <v>24</v>
      </c>
      <c r="O53" s="4"/>
      <c r="P53" s="142" t="s">
        <v>273</v>
      </c>
      <c r="R53" s="145"/>
    </row>
    <row r="54" spans="1:18" s="142" customFormat="1">
      <c r="A54" s="140" t="s">
        <v>151</v>
      </c>
      <c r="B54" s="141">
        <v>44944</v>
      </c>
      <c r="C54" s="140" t="s">
        <v>300</v>
      </c>
      <c r="D54" s="140" t="s">
        <v>220</v>
      </c>
      <c r="E54" s="140" t="s">
        <v>212</v>
      </c>
      <c r="F54" s="140" t="s">
        <v>306</v>
      </c>
      <c r="G54" s="140">
        <v>190</v>
      </c>
      <c r="H54" s="140" t="s">
        <v>225</v>
      </c>
      <c r="I54" s="140" t="s">
        <v>301</v>
      </c>
      <c r="J54" s="140"/>
      <c r="K54" s="140" t="s">
        <v>227</v>
      </c>
      <c r="L54" s="140"/>
      <c r="M54" s="140">
        <f t="shared" si="3"/>
        <v>190</v>
      </c>
      <c r="N54" s="140" t="s">
        <v>24</v>
      </c>
      <c r="O54" s="4"/>
      <c r="P54" s="142" t="s">
        <v>273</v>
      </c>
      <c r="R54" s="145"/>
    </row>
    <row r="55" spans="1:18" s="142" customFormat="1">
      <c r="A55" s="140" t="s">
        <v>151</v>
      </c>
      <c r="B55" s="141">
        <v>44944</v>
      </c>
      <c r="C55" s="140" t="s">
        <v>300</v>
      </c>
      <c r="D55" s="140" t="s">
        <v>220</v>
      </c>
      <c r="E55" s="140" t="s">
        <v>212</v>
      </c>
      <c r="F55" s="140" t="s">
        <v>244</v>
      </c>
      <c r="G55" s="140">
        <v>90</v>
      </c>
      <c r="H55" s="140" t="s">
        <v>214</v>
      </c>
      <c r="I55" s="140" t="s">
        <v>307</v>
      </c>
      <c r="J55" s="140"/>
      <c r="K55" s="140" t="s">
        <v>264</v>
      </c>
      <c r="L55" s="140"/>
      <c r="M55" s="140">
        <f t="shared" si="3"/>
        <v>90</v>
      </c>
      <c r="N55" s="140" t="s">
        <v>24</v>
      </c>
      <c r="O55" s="4"/>
      <c r="P55" s="142" t="s">
        <v>273</v>
      </c>
      <c r="R55" s="145"/>
    </row>
    <row r="56" spans="1:18" s="142" customFormat="1">
      <c r="A56" s="140" t="s">
        <v>151</v>
      </c>
      <c r="B56" s="141">
        <v>44944</v>
      </c>
      <c r="C56" s="140" t="s">
        <v>300</v>
      </c>
      <c r="D56" s="140" t="s">
        <v>220</v>
      </c>
      <c r="E56" s="140" t="s">
        <v>212</v>
      </c>
      <c r="F56" s="140" t="s">
        <v>244</v>
      </c>
      <c r="G56" s="140">
        <v>90</v>
      </c>
      <c r="H56" s="140" t="s">
        <v>248</v>
      </c>
      <c r="I56" s="140" t="s">
        <v>307</v>
      </c>
      <c r="J56" s="140"/>
      <c r="K56" s="140" t="s">
        <v>305</v>
      </c>
      <c r="L56" s="140"/>
      <c r="M56" s="140">
        <f t="shared" si="3"/>
        <v>90</v>
      </c>
      <c r="N56" s="140" t="s">
        <v>24</v>
      </c>
      <c r="O56" s="4"/>
      <c r="P56" s="142" t="s">
        <v>273</v>
      </c>
      <c r="R56" s="145"/>
    </row>
    <row r="57" spans="1:18" s="142" customFormat="1">
      <c r="A57" s="140"/>
      <c r="B57" s="141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4"/>
      <c r="R57" s="145"/>
    </row>
    <row r="58" spans="1:18" s="142" customFormat="1">
      <c r="A58" s="140" t="s">
        <v>308</v>
      </c>
      <c r="B58" s="141" t="s">
        <v>309</v>
      </c>
      <c r="C58" s="140" t="s">
        <v>310</v>
      </c>
      <c r="D58" s="140" t="s">
        <v>220</v>
      </c>
      <c r="E58" s="140" t="s">
        <v>212</v>
      </c>
      <c r="F58" s="140" t="s">
        <v>244</v>
      </c>
      <c r="G58" s="140">
        <v>100</v>
      </c>
      <c r="H58" s="140" t="s">
        <v>214</v>
      </c>
      <c r="I58" s="140" t="s">
        <v>307</v>
      </c>
      <c r="J58" s="140"/>
      <c r="K58" s="140" t="s">
        <v>282</v>
      </c>
      <c r="L58" s="140"/>
      <c r="M58" s="140">
        <f t="shared" ref="M58" si="4">G58-L58</f>
        <v>100</v>
      </c>
      <c r="N58" s="140" t="s">
        <v>24</v>
      </c>
      <c r="O58" s="4"/>
      <c r="P58" s="142" t="s">
        <v>273</v>
      </c>
      <c r="R58" s="145"/>
    </row>
    <row r="59" spans="1:18" s="142" customFormat="1">
      <c r="A59" s="140" t="s">
        <v>308</v>
      </c>
      <c r="B59" s="141">
        <v>44928</v>
      </c>
      <c r="C59" s="140" t="s">
        <v>310</v>
      </c>
      <c r="D59" s="140" t="s">
        <v>220</v>
      </c>
      <c r="E59" s="140" t="s">
        <v>212</v>
      </c>
      <c r="F59" s="140" t="s">
        <v>287</v>
      </c>
      <c r="G59" s="140">
        <v>50</v>
      </c>
      <c r="H59" s="140" t="s">
        <v>225</v>
      </c>
      <c r="I59" s="140" t="s">
        <v>311</v>
      </c>
      <c r="J59" s="140"/>
      <c r="K59" s="140" t="s">
        <v>302</v>
      </c>
      <c r="L59" s="140"/>
      <c r="M59" s="140">
        <f t="shared" ref="M59" si="5">G59-L59</f>
        <v>50</v>
      </c>
      <c r="N59" s="140" t="s">
        <v>24</v>
      </c>
      <c r="O59" s="4"/>
      <c r="P59" s="142" t="s">
        <v>273</v>
      </c>
      <c r="Q59" s="142" t="s">
        <v>312</v>
      </c>
      <c r="R59" s="145"/>
    </row>
    <row r="61" spans="1:18" s="142" customFormat="1">
      <c r="A61" s="152" t="s">
        <v>150</v>
      </c>
      <c r="B61" s="141">
        <v>44928</v>
      </c>
      <c r="C61" s="152" t="s">
        <v>313</v>
      </c>
      <c r="D61" s="140" t="s">
        <v>220</v>
      </c>
      <c r="E61" s="140" t="s">
        <v>212</v>
      </c>
      <c r="F61" s="140" t="s">
        <v>287</v>
      </c>
      <c r="G61" s="140">
        <v>50</v>
      </c>
      <c r="H61" s="140" t="s">
        <v>225</v>
      </c>
      <c r="I61" s="140" t="s">
        <v>311</v>
      </c>
      <c r="J61" s="140"/>
      <c r="K61" s="140" t="s">
        <v>302</v>
      </c>
      <c r="L61" s="140"/>
      <c r="M61" s="140">
        <f t="shared" ref="M61:M62" si="6">G61-L61</f>
        <v>50</v>
      </c>
      <c r="N61" s="140" t="s">
        <v>24</v>
      </c>
      <c r="Q61" s="142" t="s">
        <v>312</v>
      </c>
    </row>
    <row r="62" spans="1:18" s="142" customFormat="1">
      <c r="A62" s="152" t="s">
        <v>314</v>
      </c>
      <c r="B62" s="141">
        <v>44928</v>
      </c>
      <c r="C62" s="152" t="s">
        <v>315</v>
      </c>
      <c r="D62" s="140" t="s">
        <v>220</v>
      </c>
      <c r="E62" s="140" t="s">
        <v>212</v>
      </c>
      <c r="F62" s="140" t="s">
        <v>287</v>
      </c>
      <c r="G62" s="140">
        <v>20</v>
      </c>
      <c r="H62" s="140" t="s">
        <v>225</v>
      </c>
      <c r="I62" s="140" t="s">
        <v>316</v>
      </c>
      <c r="K62" s="140" t="s">
        <v>302</v>
      </c>
      <c r="M62" s="140">
        <f t="shared" si="6"/>
        <v>20</v>
      </c>
      <c r="N62" s="140" t="s">
        <v>24</v>
      </c>
      <c r="O62" s="140"/>
      <c r="Q62" s="142" t="s">
        <v>312</v>
      </c>
    </row>
    <row r="63" spans="1:18" s="142" customFormat="1">
      <c r="A63" s="152" t="s">
        <v>317</v>
      </c>
      <c r="B63" s="141">
        <v>44928</v>
      </c>
      <c r="C63" s="152" t="s">
        <v>275</v>
      </c>
      <c r="D63" s="140" t="s">
        <v>220</v>
      </c>
      <c r="E63" s="140" t="s">
        <v>212</v>
      </c>
      <c r="F63" s="140" t="s">
        <v>287</v>
      </c>
      <c r="G63" s="140">
        <v>50</v>
      </c>
      <c r="H63" s="140" t="s">
        <v>225</v>
      </c>
      <c r="I63" s="140" t="s">
        <v>311</v>
      </c>
      <c r="J63" s="140"/>
      <c r="K63" s="140" t="s">
        <v>302</v>
      </c>
      <c r="L63" s="140"/>
      <c r="M63" s="140">
        <f t="shared" ref="M63" si="7">G63-L63</f>
        <v>50</v>
      </c>
      <c r="N63" s="140" t="s">
        <v>24</v>
      </c>
    </row>
    <row r="64" spans="1:18" s="142" customFormat="1">
      <c r="A64" s="152" t="s">
        <v>317</v>
      </c>
      <c r="B64" s="141">
        <v>44928</v>
      </c>
      <c r="C64" s="152" t="s">
        <v>275</v>
      </c>
      <c r="D64" s="140" t="s">
        <v>220</v>
      </c>
      <c r="E64" s="140" t="s">
        <v>212</v>
      </c>
      <c r="F64" s="140" t="s">
        <v>287</v>
      </c>
      <c r="G64" s="140">
        <v>130</v>
      </c>
      <c r="H64" s="140" t="s">
        <v>225</v>
      </c>
      <c r="I64" s="140" t="s">
        <v>218</v>
      </c>
      <c r="J64" s="140"/>
      <c r="K64" s="140" t="s">
        <v>302</v>
      </c>
      <c r="L64" s="140"/>
      <c r="M64" s="140">
        <f>G64-L64</f>
        <v>130</v>
      </c>
      <c r="N64" s="140" t="s">
        <v>24</v>
      </c>
      <c r="Q64" s="142" t="s">
        <v>312</v>
      </c>
    </row>
    <row r="66" spans="1:17">
      <c r="A66" s="152" t="s">
        <v>318</v>
      </c>
      <c r="B66" s="141">
        <v>44972</v>
      </c>
      <c r="D66" s="140" t="s">
        <v>220</v>
      </c>
      <c r="E66" s="140" t="s">
        <v>212</v>
      </c>
      <c r="F66" s="140" t="s">
        <v>224</v>
      </c>
      <c r="G66" s="140">
        <v>210</v>
      </c>
      <c r="H66" s="140" t="s">
        <v>319</v>
      </c>
      <c r="I66" s="140" t="s">
        <v>320</v>
      </c>
      <c r="N66" s="140" t="s">
        <v>217</v>
      </c>
      <c r="Q66" s="142" t="s">
        <v>321</v>
      </c>
    </row>
    <row r="67" spans="1:17">
      <c r="A67" s="152" t="s">
        <v>322</v>
      </c>
      <c r="B67" s="141">
        <v>44972</v>
      </c>
      <c r="D67" s="140" t="s">
        <v>220</v>
      </c>
      <c r="E67" s="140" t="s">
        <v>212</v>
      </c>
      <c r="F67" s="140" t="s">
        <v>224</v>
      </c>
      <c r="G67" s="140">
        <v>390</v>
      </c>
      <c r="H67" s="140" t="s">
        <v>323</v>
      </c>
      <c r="I67" s="140" t="s">
        <v>324</v>
      </c>
      <c r="N67" s="140" t="s">
        <v>217</v>
      </c>
      <c r="Q67" s="142" t="s">
        <v>325</v>
      </c>
    </row>
    <row r="68" spans="1:17">
      <c r="A68" s="152"/>
      <c r="B68" s="141"/>
      <c r="D68" s="140"/>
      <c r="E68" s="140"/>
      <c r="F68" s="140"/>
      <c r="G68" s="140"/>
      <c r="H68" s="140"/>
      <c r="I68" s="140"/>
      <c r="N68" s="140"/>
      <c r="Q68" s="142"/>
    </row>
    <row r="69" spans="1:17">
      <c r="A69" s="152" t="s">
        <v>170</v>
      </c>
      <c r="B69" s="141">
        <v>44972</v>
      </c>
      <c r="D69" s="140" t="s">
        <v>220</v>
      </c>
      <c r="E69" s="140" t="s">
        <v>212</v>
      </c>
      <c r="F69" s="140" t="s">
        <v>224</v>
      </c>
      <c r="G69" s="148">
        <v>390</v>
      </c>
      <c r="H69" s="140" t="s">
        <v>323</v>
      </c>
      <c r="I69" s="140" t="s">
        <v>324</v>
      </c>
      <c r="K69" s="140" t="s">
        <v>326</v>
      </c>
    </row>
    <row r="70" spans="1:17">
      <c r="A70" s="152" t="s">
        <v>170</v>
      </c>
      <c r="B70" s="141">
        <v>44972</v>
      </c>
      <c r="D70" s="140" t="s">
        <v>220</v>
      </c>
      <c r="E70" s="140" t="s">
        <v>212</v>
      </c>
      <c r="F70" s="140" t="s">
        <v>327</v>
      </c>
      <c r="G70" s="148">
        <f>390+50</f>
        <v>440</v>
      </c>
      <c r="H70" s="140" t="s">
        <v>323</v>
      </c>
      <c r="I70" s="140" t="s">
        <v>324</v>
      </c>
      <c r="K70" s="140" t="s">
        <v>326</v>
      </c>
    </row>
    <row r="71" spans="1:17">
      <c r="B71" s="141"/>
    </row>
    <row r="72" spans="1:17">
      <c r="A72" s="152" t="s">
        <v>219</v>
      </c>
      <c r="B72" s="141">
        <v>44979</v>
      </c>
      <c r="C72" s="148" t="s">
        <v>328</v>
      </c>
      <c r="D72" s="136" t="s">
        <v>220</v>
      </c>
      <c r="E72" s="136" t="s">
        <v>221</v>
      </c>
      <c r="F72" s="140" t="s">
        <v>213</v>
      </c>
      <c r="G72">
        <v>-150</v>
      </c>
      <c r="H72" s="140" t="s">
        <v>214</v>
      </c>
      <c r="I72" s="140" t="s">
        <v>222</v>
      </c>
      <c r="K72" s="140" t="s">
        <v>329</v>
      </c>
      <c r="N72" t="s">
        <v>217</v>
      </c>
    </row>
    <row r="73" spans="1:17">
      <c r="A73" s="152" t="s">
        <v>219</v>
      </c>
      <c r="B73" s="141">
        <v>44979</v>
      </c>
      <c r="C73" s="148" t="s">
        <v>330</v>
      </c>
      <c r="D73" s="136" t="s">
        <v>220</v>
      </c>
      <c r="E73" s="136" t="s">
        <v>221</v>
      </c>
      <c r="F73" s="140" t="s">
        <v>213</v>
      </c>
      <c r="G73">
        <v>-150</v>
      </c>
      <c r="H73" s="140" t="s">
        <v>214</v>
      </c>
      <c r="I73" s="140" t="s">
        <v>222</v>
      </c>
      <c r="K73" s="140" t="s">
        <v>329</v>
      </c>
      <c r="N73" t="s">
        <v>217</v>
      </c>
    </row>
    <row r="74" spans="1:17">
      <c r="A74" s="152" t="s">
        <v>219</v>
      </c>
      <c r="B74" s="141">
        <v>44979</v>
      </c>
      <c r="C74" s="148" t="s">
        <v>331</v>
      </c>
      <c r="D74" s="136" t="s">
        <v>220</v>
      </c>
      <c r="E74" s="136" t="s">
        <v>221</v>
      </c>
      <c r="F74" s="140" t="s">
        <v>213</v>
      </c>
      <c r="G74">
        <v>-160</v>
      </c>
      <c r="H74" s="140" t="s">
        <v>280</v>
      </c>
      <c r="I74" s="140" t="s">
        <v>222</v>
      </c>
      <c r="K74" s="140" t="s">
        <v>332</v>
      </c>
      <c r="N74" t="s">
        <v>217</v>
      </c>
    </row>
    <row r="75" spans="1:17">
      <c r="A75" s="152" t="s">
        <v>219</v>
      </c>
      <c r="B75" s="141">
        <v>44979</v>
      </c>
      <c r="C75" s="148" t="s">
        <v>333</v>
      </c>
      <c r="D75" s="136" t="s">
        <v>220</v>
      </c>
      <c r="E75" s="136" t="s">
        <v>221</v>
      </c>
      <c r="F75" s="140" t="s">
        <v>213</v>
      </c>
      <c r="G75">
        <v>-160</v>
      </c>
      <c r="H75" s="140" t="s">
        <v>280</v>
      </c>
      <c r="I75" s="140" t="s">
        <v>222</v>
      </c>
      <c r="K75" s="140" t="s">
        <v>332</v>
      </c>
      <c r="N75" t="s">
        <v>217</v>
      </c>
    </row>
    <row r="76" spans="1:17">
      <c r="A76" s="152" t="s">
        <v>219</v>
      </c>
      <c r="B76" s="141">
        <v>44979</v>
      </c>
      <c r="C76" s="148" t="s">
        <v>334</v>
      </c>
      <c r="D76" s="136" t="s">
        <v>220</v>
      </c>
      <c r="E76" s="136" t="s">
        <v>221</v>
      </c>
      <c r="F76" s="140" t="s">
        <v>213</v>
      </c>
      <c r="G76">
        <v>-160</v>
      </c>
      <c r="H76" s="140" t="s">
        <v>280</v>
      </c>
      <c r="I76" s="140" t="s">
        <v>222</v>
      </c>
      <c r="K76" s="140" t="s">
        <v>332</v>
      </c>
      <c r="N76" t="s">
        <v>217</v>
      </c>
    </row>
    <row r="77" spans="1:17">
      <c r="A77" s="152" t="s">
        <v>335</v>
      </c>
      <c r="B77" s="141">
        <v>44978</v>
      </c>
      <c r="C77" s="148" t="s">
        <v>336</v>
      </c>
      <c r="D77" s="136" t="s">
        <v>220</v>
      </c>
      <c r="E77" s="136" t="s">
        <v>221</v>
      </c>
      <c r="F77" s="140" t="s">
        <v>213</v>
      </c>
      <c r="G77">
        <v>-180</v>
      </c>
      <c r="H77" s="140" t="s">
        <v>248</v>
      </c>
      <c r="I77" s="140" t="s">
        <v>222</v>
      </c>
      <c r="K77" s="140" t="s">
        <v>332</v>
      </c>
      <c r="N77" t="s">
        <v>217</v>
      </c>
    </row>
    <row r="78" spans="1:17">
      <c r="A78" s="152" t="s">
        <v>335</v>
      </c>
      <c r="B78" s="141">
        <v>44978</v>
      </c>
      <c r="C78" s="148" t="s">
        <v>336</v>
      </c>
      <c r="D78" s="136" t="s">
        <v>220</v>
      </c>
      <c r="E78" s="136" t="s">
        <v>221</v>
      </c>
      <c r="F78" s="140" t="s">
        <v>213</v>
      </c>
      <c r="G78">
        <v>-180</v>
      </c>
      <c r="H78" s="140" t="s">
        <v>280</v>
      </c>
      <c r="I78" s="140" t="s">
        <v>222</v>
      </c>
      <c r="K78" s="140" t="s">
        <v>332</v>
      </c>
      <c r="N78" t="s">
        <v>217</v>
      </c>
    </row>
    <row r="79" spans="1:17">
      <c r="A79" s="152"/>
      <c r="B79" s="141"/>
      <c r="N79" s="140"/>
    </row>
    <row r="80" spans="1:17">
      <c r="A80" s="152" t="s">
        <v>337</v>
      </c>
      <c r="B80" s="141">
        <v>44985</v>
      </c>
      <c r="C80" s="148" t="s">
        <v>275</v>
      </c>
      <c r="D80" s="140" t="s">
        <v>220</v>
      </c>
      <c r="E80" s="140" t="s">
        <v>212</v>
      </c>
      <c r="F80" s="140" t="s">
        <v>213</v>
      </c>
      <c r="G80">
        <v>10</v>
      </c>
      <c r="H80" s="140" t="s">
        <v>214</v>
      </c>
      <c r="I80" s="140" t="s">
        <v>215</v>
      </c>
      <c r="K80" s="140" t="s">
        <v>329</v>
      </c>
      <c r="N80" s="140" t="s">
        <v>217</v>
      </c>
    </row>
    <row r="81" spans="1:17">
      <c r="A81" s="152" t="s">
        <v>337</v>
      </c>
      <c r="B81" s="141">
        <v>44985</v>
      </c>
      <c r="C81" s="148" t="s">
        <v>275</v>
      </c>
      <c r="D81" s="140" t="s">
        <v>220</v>
      </c>
      <c r="E81" s="140" t="s">
        <v>212</v>
      </c>
      <c r="F81" s="140" t="s">
        <v>213</v>
      </c>
      <c r="G81">
        <v>0</v>
      </c>
      <c r="H81" s="140" t="s">
        <v>248</v>
      </c>
      <c r="I81" s="140" t="s">
        <v>215</v>
      </c>
      <c r="K81" s="140" t="s">
        <v>332</v>
      </c>
      <c r="N81" s="140" t="s">
        <v>217</v>
      </c>
    </row>
    <row r="82" spans="1:17">
      <c r="A82" s="152" t="s">
        <v>337</v>
      </c>
      <c r="B82" s="141">
        <v>44985</v>
      </c>
      <c r="C82" s="148" t="s">
        <v>275</v>
      </c>
      <c r="D82" s="140" t="s">
        <v>220</v>
      </c>
      <c r="E82" s="140" t="s">
        <v>212</v>
      </c>
      <c r="F82" s="140" t="s">
        <v>213</v>
      </c>
      <c r="G82">
        <v>0</v>
      </c>
      <c r="H82" s="140" t="s">
        <v>280</v>
      </c>
      <c r="I82" s="140" t="s">
        <v>215</v>
      </c>
      <c r="K82" s="140" t="s">
        <v>332</v>
      </c>
      <c r="N82" s="140" t="s">
        <v>217</v>
      </c>
    </row>
    <row r="83" spans="1:17">
      <c r="A83" s="152"/>
      <c r="B83" s="141"/>
      <c r="N83" s="140"/>
    </row>
    <row r="84" spans="1:17">
      <c r="A84" s="152" t="s">
        <v>250</v>
      </c>
      <c r="B84" s="141">
        <v>44985</v>
      </c>
      <c r="C84" s="148" t="s">
        <v>338</v>
      </c>
      <c r="D84" s="140" t="s">
        <v>220</v>
      </c>
      <c r="E84" s="140" t="s">
        <v>212</v>
      </c>
      <c r="F84" s="140" t="s">
        <v>213</v>
      </c>
      <c r="G84">
        <v>10</v>
      </c>
      <c r="H84" s="140" t="s">
        <v>214</v>
      </c>
      <c r="I84" s="140" t="s">
        <v>218</v>
      </c>
      <c r="K84" s="140" t="s">
        <v>329</v>
      </c>
      <c r="N84" s="140" t="s">
        <v>217</v>
      </c>
    </row>
    <row r="85" spans="1:17">
      <c r="A85" s="152" t="s">
        <v>250</v>
      </c>
      <c r="B85" s="141">
        <v>44985</v>
      </c>
      <c r="C85" s="148" t="s">
        <v>338</v>
      </c>
      <c r="D85" s="140" t="s">
        <v>220</v>
      </c>
      <c r="E85" s="140" t="s">
        <v>212</v>
      </c>
      <c r="F85" s="140" t="s">
        <v>213</v>
      </c>
      <c r="G85">
        <v>0</v>
      </c>
      <c r="H85" s="140" t="s">
        <v>248</v>
      </c>
      <c r="I85" s="140" t="s">
        <v>218</v>
      </c>
      <c r="K85" s="140" t="s">
        <v>332</v>
      </c>
      <c r="N85" s="140" t="s">
        <v>217</v>
      </c>
    </row>
    <row r="86" spans="1:17">
      <c r="A86" s="152" t="s">
        <v>250</v>
      </c>
      <c r="B86" s="141">
        <v>44985</v>
      </c>
      <c r="C86" s="148" t="s">
        <v>338</v>
      </c>
      <c r="D86" s="140" t="s">
        <v>220</v>
      </c>
      <c r="E86" s="140" t="s">
        <v>212</v>
      </c>
      <c r="F86" s="140" t="s">
        <v>213</v>
      </c>
      <c r="G86">
        <v>0</v>
      </c>
      <c r="H86" s="140" t="s">
        <v>280</v>
      </c>
      <c r="I86" s="140" t="s">
        <v>218</v>
      </c>
      <c r="K86" s="140" t="s">
        <v>332</v>
      </c>
      <c r="N86" s="140" t="s">
        <v>217</v>
      </c>
    </row>
    <row r="87" spans="1:17">
      <c r="A87" s="152"/>
      <c r="B87" s="141"/>
      <c r="N87" s="140"/>
    </row>
    <row r="88" spans="1:17">
      <c r="A88" s="152" t="s">
        <v>339</v>
      </c>
      <c r="B88" s="141">
        <v>44985</v>
      </c>
      <c r="C88" s="148" t="s">
        <v>340</v>
      </c>
      <c r="D88" s="140" t="s">
        <v>220</v>
      </c>
      <c r="E88" s="140" t="s">
        <v>212</v>
      </c>
      <c r="F88" s="140" t="s">
        <v>213</v>
      </c>
      <c r="G88">
        <v>10</v>
      </c>
      <c r="H88" s="140" t="s">
        <v>214</v>
      </c>
      <c r="I88" s="140" t="s">
        <v>218</v>
      </c>
      <c r="K88" s="140" t="s">
        <v>329</v>
      </c>
      <c r="N88" s="140" t="s">
        <v>217</v>
      </c>
    </row>
    <row r="89" spans="1:17">
      <c r="A89" s="152" t="s">
        <v>339</v>
      </c>
      <c r="B89" s="141">
        <v>44985</v>
      </c>
      <c r="C89" s="148" t="s">
        <v>340</v>
      </c>
      <c r="D89" s="140" t="s">
        <v>220</v>
      </c>
      <c r="E89" s="140" t="s">
        <v>212</v>
      </c>
      <c r="F89" s="140" t="s">
        <v>213</v>
      </c>
      <c r="G89">
        <v>0</v>
      </c>
      <c r="H89" s="140" t="s">
        <v>248</v>
      </c>
      <c r="I89" s="140" t="s">
        <v>218</v>
      </c>
      <c r="K89" s="140" t="s">
        <v>332</v>
      </c>
      <c r="N89" s="140" t="s">
        <v>217</v>
      </c>
    </row>
    <row r="90" spans="1:17">
      <c r="A90" s="152" t="s">
        <v>339</v>
      </c>
      <c r="B90" s="141">
        <v>44985</v>
      </c>
      <c r="C90" s="148" t="s">
        <v>340</v>
      </c>
      <c r="D90" s="140" t="s">
        <v>220</v>
      </c>
      <c r="E90" s="140" t="s">
        <v>212</v>
      </c>
      <c r="F90" s="140" t="s">
        <v>213</v>
      </c>
      <c r="G90">
        <v>0</v>
      </c>
      <c r="H90" s="140" t="s">
        <v>280</v>
      </c>
      <c r="I90" s="140" t="s">
        <v>218</v>
      </c>
      <c r="K90" s="140" t="s">
        <v>332</v>
      </c>
      <c r="N90" s="140" t="s">
        <v>217</v>
      </c>
    </row>
    <row r="91" spans="1:17">
      <c r="A91" s="152"/>
      <c r="B91" s="141"/>
      <c r="N91" s="140"/>
    </row>
    <row r="92" spans="1:17" s="142" customFormat="1">
      <c r="A92" s="152" t="s">
        <v>341</v>
      </c>
      <c r="B92" s="141">
        <v>44928</v>
      </c>
      <c r="C92" s="152" t="s">
        <v>342</v>
      </c>
      <c r="D92" s="140" t="s">
        <v>220</v>
      </c>
      <c r="E92" s="140" t="s">
        <v>221</v>
      </c>
      <c r="F92" s="140" t="s">
        <v>287</v>
      </c>
      <c r="G92" s="140">
        <v>590</v>
      </c>
      <c r="H92" s="140" t="s">
        <v>248</v>
      </c>
      <c r="I92" s="140" t="s">
        <v>288</v>
      </c>
      <c r="J92" s="140"/>
      <c r="K92" s="140" t="s">
        <v>264</v>
      </c>
      <c r="L92" s="140"/>
      <c r="M92" s="140">
        <f>G92-L92</f>
        <v>590</v>
      </c>
      <c r="N92" s="140" t="s">
        <v>24</v>
      </c>
    </row>
    <row r="93" spans="1:17">
      <c r="A93" s="152"/>
      <c r="B93" s="141"/>
      <c r="F93" s="140"/>
      <c r="G93" s="140"/>
      <c r="H93" s="140"/>
      <c r="K93" s="140"/>
      <c r="N93" s="140"/>
    </row>
    <row r="94" spans="1:17">
      <c r="A94" s="152" t="s">
        <v>154</v>
      </c>
      <c r="B94" s="141">
        <v>45000</v>
      </c>
      <c r="C94" s="148" t="s">
        <v>343</v>
      </c>
      <c r="D94" s="140" t="s">
        <v>220</v>
      </c>
      <c r="E94" s="140" t="s">
        <v>221</v>
      </c>
      <c r="F94" s="140" t="s">
        <v>344</v>
      </c>
      <c r="G94" s="140">
        <v>220</v>
      </c>
      <c r="H94" s="140" t="s">
        <v>248</v>
      </c>
      <c r="I94" s="140" t="s">
        <v>345</v>
      </c>
      <c r="K94" s="140" t="s">
        <v>264</v>
      </c>
      <c r="N94" s="140" t="s">
        <v>346</v>
      </c>
      <c r="Q94" t="s">
        <v>347</v>
      </c>
    </row>
    <row r="95" spans="1:17">
      <c r="A95" s="152" t="s">
        <v>154</v>
      </c>
      <c r="B95" s="141">
        <v>45000</v>
      </c>
      <c r="C95" s="148" t="s">
        <v>343</v>
      </c>
      <c r="D95" s="140" t="s">
        <v>220</v>
      </c>
      <c r="E95" s="140" t="s">
        <v>221</v>
      </c>
      <c r="F95" s="140" t="s">
        <v>344</v>
      </c>
      <c r="G95" s="140">
        <v>220</v>
      </c>
      <c r="H95" s="140" t="s">
        <v>214</v>
      </c>
      <c r="I95" s="140" t="s">
        <v>345</v>
      </c>
      <c r="K95" s="140" t="s">
        <v>264</v>
      </c>
      <c r="N95" s="140" t="s">
        <v>346</v>
      </c>
      <c r="Q95" t="s">
        <v>347</v>
      </c>
    </row>
    <row r="96" spans="1:17">
      <c r="A96" s="152"/>
      <c r="B96" s="141"/>
      <c r="F96" s="140"/>
      <c r="G96" s="140"/>
      <c r="H96" s="140"/>
      <c r="I96" s="140"/>
      <c r="K96" s="140"/>
      <c r="N96" s="140"/>
    </row>
    <row r="97" spans="1:18">
      <c r="A97" s="152" t="s">
        <v>152</v>
      </c>
      <c r="B97" s="141">
        <v>45000</v>
      </c>
      <c r="C97" s="148" t="s">
        <v>348</v>
      </c>
      <c r="D97" s="140" t="s">
        <v>220</v>
      </c>
      <c r="E97" s="140" t="s">
        <v>221</v>
      </c>
      <c r="F97" s="140" t="s">
        <v>349</v>
      </c>
      <c r="G97" s="140">
        <v>220</v>
      </c>
      <c r="H97" s="140" t="s">
        <v>350</v>
      </c>
      <c r="I97" s="140" t="s">
        <v>260</v>
      </c>
      <c r="K97" s="140" t="s">
        <v>264</v>
      </c>
      <c r="N97" s="140" t="s">
        <v>346</v>
      </c>
    </row>
    <row r="98" spans="1:18">
      <c r="A98" s="152" t="s">
        <v>152</v>
      </c>
      <c r="B98" s="141">
        <v>45000</v>
      </c>
      <c r="C98" s="148" t="s">
        <v>348</v>
      </c>
      <c r="D98" s="140" t="s">
        <v>220</v>
      </c>
      <c r="E98" s="140" t="s">
        <v>221</v>
      </c>
      <c r="F98" s="140" t="s">
        <v>349</v>
      </c>
      <c r="G98" s="140">
        <v>220</v>
      </c>
      <c r="H98" s="140" t="s">
        <v>214</v>
      </c>
      <c r="I98" s="140" t="s">
        <v>260</v>
      </c>
      <c r="K98" s="140" t="s">
        <v>264</v>
      </c>
      <c r="N98" s="140" t="s">
        <v>346</v>
      </c>
    </row>
    <row r="99" spans="1:18">
      <c r="A99" s="152"/>
      <c r="B99" s="141"/>
      <c r="F99" s="140"/>
      <c r="G99" s="140"/>
      <c r="H99" s="140"/>
      <c r="I99" s="140"/>
      <c r="K99" s="140"/>
      <c r="N99" s="140"/>
    </row>
    <row r="100" spans="1:18">
      <c r="A100" s="152" t="s">
        <v>156</v>
      </c>
      <c r="B100" s="141">
        <v>45000</v>
      </c>
      <c r="C100" s="148" t="s">
        <v>351</v>
      </c>
      <c r="D100" s="140" t="s">
        <v>220</v>
      </c>
      <c r="E100" s="140" t="s">
        <v>221</v>
      </c>
      <c r="F100" s="140" t="s">
        <v>299</v>
      </c>
      <c r="G100" s="140">
        <v>250</v>
      </c>
      <c r="H100" s="140" t="s">
        <v>214</v>
      </c>
      <c r="I100" s="140" t="s">
        <v>352</v>
      </c>
      <c r="K100" s="140" t="s">
        <v>264</v>
      </c>
      <c r="N100" s="140" t="s">
        <v>346</v>
      </c>
    </row>
    <row r="101" spans="1:18">
      <c r="A101" s="152"/>
      <c r="B101" s="141"/>
      <c r="F101" s="140"/>
      <c r="G101" s="140"/>
      <c r="H101" s="140"/>
      <c r="I101" s="140"/>
      <c r="K101" s="140"/>
      <c r="N101" s="140"/>
    </row>
    <row r="102" spans="1:18">
      <c r="A102" s="152" t="s">
        <v>341</v>
      </c>
      <c r="B102" s="141">
        <v>44999</v>
      </c>
      <c r="C102" s="148" t="s">
        <v>342</v>
      </c>
      <c r="D102" s="140" t="s">
        <v>28</v>
      </c>
      <c r="E102" s="140" t="s">
        <v>212</v>
      </c>
      <c r="F102" s="140" t="s">
        <v>60</v>
      </c>
      <c r="G102" s="140">
        <v>365</v>
      </c>
      <c r="H102" s="140" t="s">
        <v>248</v>
      </c>
      <c r="I102" s="140" t="s">
        <v>352</v>
      </c>
      <c r="K102" s="140" t="s">
        <v>305</v>
      </c>
      <c r="N102" s="140" t="s">
        <v>346</v>
      </c>
    </row>
    <row r="103" spans="1:18">
      <c r="A103" s="152"/>
      <c r="B103" s="141"/>
      <c r="H103" s="140"/>
      <c r="I103" s="140"/>
      <c r="N103" s="140"/>
    </row>
    <row r="104" spans="1:18">
      <c r="A104" s="152" t="s">
        <v>353</v>
      </c>
      <c r="B104" s="141">
        <v>45005</v>
      </c>
      <c r="C104" s="148" t="s">
        <v>354</v>
      </c>
      <c r="D104" s="140" t="s">
        <v>220</v>
      </c>
      <c r="E104" s="140" t="s">
        <v>221</v>
      </c>
      <c r="F104" s="140" t="s">
        <v>355</v>
      </c>
      <c r="G104" s="140">
        <v>700</v>
      </c>
      <c r="H104" s="140" t="s">
        <v>248</v>
      </c>
      <c r="I104" s="140" t="s">
        <v>356</v>
      </c>
      <c r="K104" t="s">
        <v>305</v>
      </c>
      <c r="N104" t="s">
        <v>346</v>
      </c>
      <c r="Q104" t="s">
        <v>357</v>
      </c>
    </row>
    <row r="105" spans="1:18">
      <c r="B105" s="141"/>
      <c r="I105" s="140"/>
    </row>
    <row r="106" spans="1:18" s="148" customFormat="1">
      <c r="A106" s="152" t="s">
        <v>358</v>
      </c>
      <c r="B106" s="141">
        <v>45015</v>
      </c>
      <c r="C106" s="148" t="s">
        <v>300</v>
      </c>
      <c r="D106" s="148" t="s">
        <v>220</v>
      </c>
      <c r="E106" s="140" t="s">
        <v>221</v>
      </c>
      <c r="F106" s="148" t="s">
        <v>60</v>
      </c>
      <c r="G106" s="148">
        <v>220</v>
      </c>
      <c r="H106" s="148" t="s">
        <v>280</v>
      </c>
      <c r="I106" s="148" t="s">
        <v>359</v>
      </c>
      <c r="K106" s="148" t="s">
        <v>281</v>
      </c>
      <c r="N106" s="148" t="s">
        <v>346</v>
      </c>
      <c r="R106" s="220"/>
    </row>
    <row r="107" spans="1:18" s="148" customFormat="1">
      <c r="A107" s="152" t="s">
        <v>358</v>
      </c>
      <c r="B107" s="141">
        <v>45015</v>
      </c>
      <c r="C107" s="148" t="s">
        <v>300</v>
      </c>
      <c r="D107" s="148" t="s">
        <v>220</v>
      </c>
      <c r="E107" s="140" t="s">
        <v>221</v>
      </c>
      <c r="F107" s="148" t="s">
        <v>60</v>
      </c>
      <c r="G107" s="148">
        <v>230</v>
      </c>
      <c r="H107" s="148" t="s">
        <v>360</v>
      </c>
      <c r="I107" s="148" t="s">
        <v>359</v>
      </c>
      <c r="K107" s="148" t="s">
        <v>227</v>
      </c>
      <c r="N107" s="148" t="s">
        <v>346</v>
      </c>
      <c r="R107" s="220"/>
    </row>
    <row r="108" spans="1:18">
      <c r="A108" s="152" t="s">
        <v>361</v>
      </c>
      <c r="B108" s="141">
        <v>45015</v>
      </c>
      <c r="C108" s="148" t="s">
        <v>362</v>
      </c>
      <c r="D108" s="148" t="s">
        <v>220</v>
      </c>
      <c r="E108" s="140" t="s">
        <v>221</v>
      </c>
      <c r="F108" s="148" t="s">
        <v>60</v>
      </c>
      <c r="G108" s="148">
        <f>-50+330</f>
        <v>280</v>
      </c>
      <c r="H108" s="148" t="s">
        <v>360</v>
      </c>
      <c r="I108" s="140" t="s">
        <v>363</v>
      </c>
      <c r="K108" s="148" t="s">
        <v>227</v>
      </c>
      <c r="N108" s="148" t="s">
        <v>346</v>
      </c>
      <c r="Q108" t="s">
        <v>364</v>
      </c>
    </row>
    <row r="109" spans="1:18">
      <c r="B109" s="141"/>
    </row>
    <row r="110" spans="1:18">
      <c r="A110" s="152" t="s">
        <v>365</v>
      </c>
      <c r="B110" s="141">
        <v>45020</v>
      </c>
      <c r="C110" s="148" t="s">
        <v>366</v>
      </c>
    </row>
    <row r="111" spans="1:18">
      <c r="A111" s="152" t="s">
        <v>279</v>
      </c>
      <c r="B111" s="141">
        <v>45020</v>
      </c>
      <c r="C111" s="148" t="s">
        <v>367</v>
      </c>
    </row>
    <row r="112" spans="1:18">
      <c r="A112" s="152"/>
      <c r="B112" s="141"/>
    </row>
    <row r="113" spans="1:18">
      <c r="A113" s="152" t="s">
        <v>317</v>
      </c>
      <c r="B113" s="227">
        <v>45047</v>
      </c>
      <c r="C113" s="148" t="s">
        <v>368</v>
      </c>
      <c r="D113" t="s">
        <v>220</v>
      </c>
      <c r="E113" t="s">
        <v>221</v>
      </c>
      <c r="F113" t="s">
        <v>369</v>
      </c>
      <c r="G113">
        <v>160</v>
      </c>
      <c r="H113" t="s">
        <v>248</v>
      </c>
      <c r="I113" t="s">
        <v>215</v>
      </c>
      <c r="K113" t="s">
        <v>264</v>
      </c>
      <c r="N113" t="s">
        <v>346</v>
      </c>
    </row>
    <row r="114" spans="1:18">
      <c r="B114" s="141"/>
    </row>
    <row r="122" spans="1:18" s="1" customFormat="1">
      <c r="A122" s="1" t="s">
        <v>370</v>
      </c>
      <c r="B122" s="1" t="s">
        <v>371</v>
      </c>
      <c r="C122" s="149" t="s">
        <v>203</v>
      </c>
      <c r="D122" s="1" t="s">
        <v>372</v>
      </c>
      <c r="E122" s="1" t="s">
        <v>373</v>
      </c>
      <c r="F122" s="1" t="s">
        <v>374</v>
      </c>
      <c r="R122" s="147"/>
    </row>
    <row r="123" spans="1:18">
      <c r="A123" t="s">
        <v>375</v>
      </c>
      <c r="B123" s="232" t="s">
        <v>376</v>
      </c>
      <c r="C123" s="148">
        <v>13</v>
      </c>
      <c r="D123" t="s">
        <v>377</v>
      </c>
      <c r="E123" t="s">
        <v>378</v>
      </c>
      <c r="F123">
        <v>180</v>
      </c>
    </row>
    <row r="124" spans="1:18">
      <c r="A124" t="s">
        <v>375</v>
      </c>
      <c r="B124" s="232" t="s">
        <v>379</v>
      </c>
      <c r="C124" s="148">
        <v>3</v>
      </c>
      <c r="D124" t="s">
        <v>377</v>
      </c>
      <c r="E124" t="s">
        <v>378</v>
      </c>
      <c r="F124">
        <v>180</v>
      </c>
      <c r="O124" s="1" t="s">
        <v>380</v>
      </c>
    </row>
    <row r="125" spans="1:18">
      <c r="A125" t="s">
        <v>381</v>
      </c>
      <c r="B125" s="150" t="s">
        <v>382</v>
      </c>
      <c r="C125" s="148">
        <v>23</v>
      </c>
      <c r="D125" t="s">
        <v>377</v>
      </c>
      <c r="E125" t="s">
        <v>378</v>
      </c>
      <c r="F125">
        <v>200</v>
      </c>
      <c r="O125" s="151" t="s">
        <v>383</v>
      </c>
    </row>
    <row r="126" spans="1:18">
      <c r="A126" t="s">
        <v>384</v>
      </c>
      <c r="B126" s="150" t="s">
        <v>385</v>
      </c>
      <c r="C126" s="148">
        <v>22.5</v>
      </c>
      <c r="D126" t="s">
        <v>377</v>
      </c>
      <c r="E126" t="s">
        <v>378</v>
      </c>
      <c r="F126">
        <v>200</v>
      </c>
      <c r="O126" s="151" t="s">
        <v>386</v>
      </c>
    </row>
    <row r="127" spans="1:18">
      <c r="A127" s="234" t="s">
        <v>387</v>
      </c>
      <c r="B127" s="235" t="s">
        <v>388</v>
      </c>
      <c r="C127" s="236">
        <v>10</v>
      </c>
      <c r="D127" s="234" t="s">
        <v>377</v>
      </c>
      <c r="E127" s="234" t="s">
        <v>378</v>
      </c>
      <c r="F127" s="234">
        <v>200</v>
      </c>
      <c r="G127" t="s">
        <v>389</v>
      </c>
    </row>
    <row r="128" spans="1:18">
      <c r="A128" s="234" t="s">
        <v>387</v>
      </c>
      <c r="B128" s="235" t="s">
        <v>390</v>
      </c>
      <c r="C128" s="236">
        <v>25</v>
      </c>
      <c r="D128" s="234" t="s">
        <v>377</v>
      </c>
      <c r="E128" s="234" t="s">
        <v>378</v>
      </c>
      <c r="F128" s="234">
        <v>200</v>
      </c>
      <c r="G128" t="s">
        <v>389</v>
      </c>
    </row>
    <row r="129" spans="1:20">
      <c r="A129" s="234" t="s">
        <v>391</v>
      </c>
      <c r="B129" s="235" t="s">
        <v>392</v>
      </c>
      <c r="C129" s="236">
        <v>18</v>
      </c>
      <c r="D129" s="234" t="s">
        <v>377</v>
      </c>
      <c r="E129" s="234" t="s">
        <v>378</v>
      </c>
      <c r="F129" s="234">
        <v>200</v>
      </c>
      <c r="G129" t="s">
        <v>389</v>
      </c>
      <c r="O129" t="s">
        <v>393</v>
      </c>
    </row>
    <row r="130" spans="1:20">
      <c r="A130" t="s">
        <v>184</v>
      </c>
      <c r="B130" s="237">
        <v>6718319</v>
      </c>
      <c r="C130" s="148">
        <v>10</v>
      </c>
      <c r="D130" t="s">
        <v>394</v>
      </c>
      <c r="E130" t="s">
        <v>378</v>
      </c>
      <c r="F130">
        <v>375</v>
      </c>
      <c r="G130" t="s">
        <v>395</v>
      </c>
      <c r="O130" t="s">
        <v>396</v>
      </c>
    </row>
    <row r="131" spans="1:20">
      <c r="A131" t="s">
        <v>184</v>
      </c>
      <c r="B131" s="237">
        <v>6754654</v>
      </c>
      <c r="C131" s="148">
        <v>8.0500000000000007</v>
      </c>
      <c r="D131" t="s">
        <v>394</v>
      </c>
      <c r="E131" t="s">
        <v>378</v>
      </c>
      <c r="F131">
        <v>375</v>
      </c>
      <c r="G131" t="s">
        <v>395</v>
      </c>
    </row>
    <row r="132" spans="1:20">
      <c r="A132" t="s">
        <v>184</v>
      </c>
      <c r="B132" s="237">
        <v>6784428</v>
      </c>
      <c r="C132" s="148">
        <v>24.742000000000001</v>
      </c>
      <c r="D132" t="s">
        <v>394</v>
      </c>
      <c r="E132" t="s">
        <v>378</v>
      </c>
      <c r="F132">
        <v>375</v>
      </c>
      <c r="G132" t="s">
        <v>395</v>
      </c>
      <c r="O132" t="s">
        <v>397</v>
      </c>
    </row>
    <row r="133" spans="1:20">
      <c r="A133" t="s">
        <v>398</v>
      </c>
      <c r="B133" s="233"/>
      <c r="O133" t="s">
        <v>399</v>
      </c>
    </row>
    <row r="134" spans="1:20">
      <c r="B134" s="233"/>
      <c r="O134" t="s">
        <v>399</v>
      </c>
    </row>
    <row r="138" spans="1:20">
      <c r="O138" t="s">
        <v>400</v>
      </c>
      <c r="Q138" s="148"/>
      <c r="R138"/>
      <c r="T138">
        <f>2310*297.1</f>
        <v>686301</v>
      </c>
    </row>
    <row r="139" spans="1:20" ht="16.5" thickBot="1">
      <c r="Q139" s="148"/>
      <c r="R139"/>
    </row>
    <row r="140" spans="1:20" ht="16.5" thickBot="1">
      <c r="O140" s="36"/>
      <c r="P140" s="166" t="s">
        <v>401</v>
      </c>
      <c r="Q140" s="178" t="s">
        <v>402</v>
      </c>
      <c r="R140" s="167" t="s">
        <v>403</v>
      </c>
    </row>
    <row r="141" spans="1:20">
      <c r="O141" s="183" t="s">
        <v>404</v>
      </c>
      <c r="P141" s="184">
        <v>370</v>
      </c>
      <c r="Q141" s="185">
        <v>370</v>
      </c>
      <c r="R141" s="169">
        <v>370</v>
      </c>
    </row>
    <row r="142" spans="1:20">
      <c r="O142" s="186" t="s">
        <v>405</v>
      </c>
      <c r="P142" s="181">
        <v>35</v>
      </c>
      <c r="Q142" s="187">
        <v>35</v>
      </c>
      <c r="R142" s="169">
        <v>35</v>
      </c>
    </row>
    <row r="143" spans="1:20">
      <c r="O143" s="186" t="s">
        <v>406</v>
      </c>
      <c r="P143" s="181"/>
      <c r="Q143" s="188">
        <v>50</v>
      </c>
      <c r="R143" s="170">
        <v>50</v>
      </c>
    </row>
    <row r="144" spans="1:20" ht="16.5" thickBot="1">
      <c r="O144" s="186" t="s">
        <v>407</v>
      </c>
      <c r="P144" s="181"/>
      <c r="Q144" s="188">
        <v>26</v>
      </c>
      <c r="R144" s="171">
        <v>22</v>
      </c>
    </row>
    <row r="145" spans="15:19" ht="16.5" thickBot="1">
      <c r="O145" s="186" t="s">
        <v>408</v>
      </c>
      <c r="P145" s="182">
        <f>SUM(P141:P144)</f>
        <v>405</v>
      </c>
      <c r="Q145" s="189">
        <f>SUM(Q141:Q144)</f>
        <v>481</v>
      </c>
      <c r="R145" s="175">
        <f>Q145+'Costing Beans'!K464+R144</f>
        <v>503</v>
      </c>
    </row>
    <row r="146" spans="15:19" ht="16.5" thickBot="1">
      <c r="O146" s="190" t="s">
        <v>409</v>
      </c>
      <c r="P146" s="191">
        <v>400</v>
      </c>
      <c r="Q146" s="192">
        <v>475</v>
      </c>
      <c r="R146" s="177"/>
    </row>
    <row r="147" spans="15:19" ht="16.5" thickBot="1">
      <c r="P147" s="179" t="s">
        <v>410</v>
      </c>
      <c r="Q147" s="180" t="s">
        <v>411</v>
      </c>
      <c r="R147" s="171" t="s">
        <v>412</v>
      </c>
    </row>
    <row r="148" spans="15:19">
      <c r="P148" s="172">
        <v>275</v>
      </c>
      <c r="Q148" s="77">
        <f>P148</f>
        <v>275</v>
      </c>
      <c r="R148" s="169">
        <v>275</v>
      </c>
    </row>
    <row r="149" spans="15:19">
      <c r="P149" s="168">
        <v>50</v>
      </c>
      <c r="Q149" s="36">
        <v>50</v>
      </c>
      <c r="R149" s="169">
        <v>50</v>
      </c>
    </row>
    <row r="150" spans="15:19">
      <c r="P150" s="168"/>
      <c r="Q150" s="36">
        <v>50</v>
      </c>
      <c r="R150" s="170">
        <v>50</v>
      </c>
    </row>
    <row r="151" spans="15:19" ht="16.5" thickBot="1">
      <c r="P151" s="168"/>
      <c r="Q151" s="36">
        <v>26</v>
      </c>
      <c r="R151" s="171">
        <v>22</v>
      </c>
    </row>
    <row r="152" spans="15:19" ht="16.5" thickBot="1">
      <c r="O152" s="173" t="s">
        <v>413</v>
      </c>
      <c r="P152" s="174">
        <f>P148+P149</f>
        <v>325</v>
      </c>
      <c r="Q152" s="176">
        <f>SUM(Q148:Q151)</f>
        <v>401</v>
      </c>
      <c r="R152" s="175">
        <f>Q152+R150+R151</f>
        <v>473</v>
      </c>
    </row>
    <row r="153" spans="15:19">
      <c r="Q153" s="148"/>
      <c r="R153"/>
    </row>
    <row r="154" spans="15:19">
      <c r="O154" t="s">
        <v>414</v>
      </c>
      <c r="Q154" s="148"/>
      <c r="R154"/>
    </row>
    <row r="155" spans="15:19">
      <c r="Q155" s="148"/>
      <c r="R155"/>
    </row>
    <row r="156" spans="15:19">
      <c r="Q156" s="148"/>
      <c r="R156"/>
    </row>
    <row r="157" spans="15:19" ht="16.5" thickBot="1">
      <c r="O157" s="71"/>
      <c r="P157" s="71"/>
      <c r="Q157" s="71"/>
      <c r="R157" s="71"/>
      <c r="S157" s="71"/>
    </row>
    <row r="158" spans="15:19" ht="16.5" thickBot="1">
      <c r="O158" s="71"/>
      <c r="P158" s="158" t="s">
        <v>415</v>
      </c>
      <c r="Q158" s="158" t="s">
        <v>203</v>
      </c>
      <c r="R158" s="158" t="s">
        <v>416</v>
      </c>
      <c r="S158" s="162" t="s">
        <v>417</v>
      </c>
    </row>
    <row r="159" spans="15:19">
      <c r="O159" s="155" t="s">
        <v>418</v>
      </c>
      <c r="P159" s="161" t="e">
        <f ca="1">190-'Costing Beans'!E55</f>
        <v>#N/A</v>
      </c>
      <c r="Q159" s="156">
        <v>1000</v>
      </c>
      <c r="R159" s="159" t="e">
        <f ca="1">Q159*P159</f>
        <v>#N/A</v>
      </c>
      <c r="S159" s="343" t="e">
        <f ca="1">R159+R160</f>
        <v>#N/A</v>
      </c>
    </row>
    <row r="160" spans="15:19" ht="16.5" thickBot="1">
      <c r="O160" s="163" t="s">
        <v>419</v>
      </c>
      <c r="P160" s="164" t="e">
        <f ca="1">190-'Costing Beans'!E55-16</f>
        <v>#N/A</v>
      </c>
      <c r="Q160" s="157">
        <v>500</v>
      </c>
      <c r="R160" s="160" t="e">
        <f ca="1">Q160*P160</f>
        <v>#N/A</v>
      </c>
      <c r="S160" s="344"/>
    </row>
    <row r="161" spans="15:19">
      <c r="O161" s="154" t="s">
        <v>420</v>
      </c>
      <c r="P161" s="165" t="e">
        <f ca="1">(P159*Q159+P160*Q160)/1500</f>
        <v>#N/A</v>
      </c>
      <c r="Q161" s="71"/>
      <c r="R161" s="71"/>
      <c r="S161" s="71"/>
    </row>
    <row r="162" spans="15:19">
      <c r="Q162" s="148"/>
      <c r="R162"/>
    </row>
    <row r="163" spans="15:19">
      <c r="Q163" s="148"/>
      <c r="R163"/>
    </row>
    <row r="164" spans="15:19">
      <c r="Q164" s="148"/>
      <c r="R164"/>
    </row>
    <row r="165" spans="15:19">
      <c r="Q165" s="148">
        <v>1.25</v>
      </c>
      <c r="R165"/>
    </row>
    <row r="166" spans="15:19">
      <c r="Q166" s="148">
        <v>1.2444999999999999</v>
      </c>
      <c r="R166"/>
    </row>
  </sheetData>
  <autoFilter ref="A1:Q16" xr:uid="{32F91ABA-7F3A-40F1-8FBF-F6A95EDBFC23}"/>
  <mergeCells count="1">
    <mergeCell ref="S159:S160"/>
  </mergeCells>
  <hyperlinks>
    <hyperlink ref="B125" r:id="rId1" xr:uid="{3D841335-6E19-4CDD-B372-C830274D333D}"/>
    <hyperlink ref="B128" r:id="rId2" xr:uid="{2E0DB3BE-24E5-4381-8398-291A0BD36FA1}"/>
    <hyperlink ref="B127" r:id="rId3" display="6653553" xr:uid="{DD6AE31B-4B54-4A00-A753-558FD949949A}"/>
    <hyperlink ref="B129" r:id="rId4" display="https://cocoasource.agiblocks.com/CTL/Inventory/Details/22250" xr:uid="{FAB826EF-C2CD-4A43-9E4C-86A44FD70822}"/>
    <hyperlink ref="B126" r:id="rId5" display="https://cocoasource.agiblocks.com/CTL/Inventory/Details/22195" xr:uid="{E4222330-68E5-4179-A38E-7BE442DD3982}"/>
    <hyperlink ref="B124" r:id="rId6" xr:uid="{819E5412-713D-4265-B73D-18515071A562}"/>
    <hyperlink ref="B123" r:id="rId7" xr:uid="{5601D4C2-72E3-419F-BF94-4E36244E34EA}"/>
    <hyperlink ref="B130" r:id="rId8" display="6718319" xr:uid="{1963A94D-5885-48C8-B528-D90A21C92C33}"/>
    <hyperlink ref="B131" r:id="rId9" display="6754654" xr:uid="{7CC7158B-3A25-4779-9E6C-4A3E876E14D1}"/>
    <hyperlink ref="B132" r:id="rId10" display="6784428" xr:uid="{09BEBAAD-BA51-434C-9097-62B4077C3D60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087C-0A67-4C11-A397-1239B1ECBD66}">
  <sheetPr>
    <tabColor theme="8" tint="0.79998168889431442"/>
  </sheetPr>
  <dimension ref="A1:I78"/>
  <sheetViews>
    <sheetView workbookViewId="0">
      <selection activeCell="E30" sqref="E30"/>
    </sheetView>
  </sheetViews>
  <sheetFormatPr defaultColWidth="11" defaultRowHeight="15.75"/>
  <cols>
    <col min="1" max="1" width="14.125" bestFit="1" customWidth="1"/>
    <col min="2" max="2" width="21.5" bestFit="1" customWidth="1"/>
    <col min="4" max="4" width="23.625" bestFit="1" customWidth="1"/>
    <col min="5" max="5" width="26.625" bestFit="1" customWidth="1"/>
    <col min="6" max="6" width="23.125" bestFit="1" customWidth="1"/>
    <col min="7" max="7" width="23.625" bestFit="1" customWidth="1"/>
  </cols>
  <sheetData>
    <row r="1" spans="1:7">
      <c r="A1" t="s">
        <v>421</v>
      </c>
    </row>
    <row r="2" spans="1:7">
      <c r="B2" t="s">
        <v>422</v>
      </c>
      <c r="C2" t="s">
        <v>423</v>
      </c>
      <c r="D2" t="s">
        <v>424</v>
      </c>
    </row>
    <row r="3" spans="1:7">
      <c r="A3" t="s">
        <v>349</v>
      </c>
      <c r="B3" t="s">
        <v>425</v>
      </c>
      <c r="C3" t="s">
        <v>426</v>
      </c>
      <c r="D3" t="s">
        <v>427</v>
      </c>
      <c r="E3" t="s">
        <v>428</v>
      </c>
      <c r="F3" t="s">
        <v>429</v>
      </c>
      <c r="G3" t="s">
        <v>430</v>
      </c>
    </row>
    <row r="4" spans="1:7">
      <c r="A4" t="s">
        <v>431</v>
      </c>
      <c r="C4" t="s">
        <v>432</v>
      </c>
      <c r="D4" t="s">
        <v>433</v>
      </c>
      <c r="E4" t="s">
        <v>434</v>
      </c>
      <c r="F4" t="s">
        <v>429</v>
      </c>
      <c r="G4" t="s">
        <v>430</v>
      </c>
    </row>
    <row r="5" spans="1:7">
      <c r="A5" t="s">
        <v>277</v>
      </c>
      <c r="C5" t="s">
        <v>435</v>
      </c>
      <c r="D5" t="s">
        <v>436</v>
      </c>
      <c r="E5" t="s">
        <v>437</v>
      </c>
      <c r="F5" t="s">
        <v>429</v>
      </c>
      <c r="G5" t="s">
        <v>430</v>
      </c>
    </row>
    <row r="6" spans="1:7">
      <c r="A6" t="s">
        <v>438</v>
      </c>
      <c r="C6" t="s">
        <v>439</v>
      </c>
      <c r="D6" t="s">
        <v>440</v>
      </c>
      <c r="E6" t="s">
        <v>441</v>
      </c>
      <c r="F6" t="s">
        <v>429</v>
      </c>
      <c r="G6" t="s">
        <v>430</v>
      </c>
    </row>
    <row r="7" spans="1:7">
      <c r="A7" t="s">
        <v>375</v>
      </c>
      <c r="C7" t="s">
        <v>442</v>
      </c>
      <c r="D7" t="s">
        <v>167</v>
      </c>
      <c r="E7" t="s">
        <v>252</v>
      </c>
      <c r="F7" t="s">
        <v>443</v>
      </c>
      <c r="G7" t="s">
        <v>430</v>
      </c>
    </row>
    <row r="8" spans="1:7">
      <c r="A8" t="s">
        <v>444</v>
      </c>
      <c r="C8" t="s">
        <v>445</v>
      </c>
      <c r="D8" t="s">
        <v>168</v>
      </c>
      <c r="E8" t="s">
        <v>446</v>
      </c>
      <c r="F8" t="s">
        <v>447</v>
      </c>
      <c r="G8" t="s">
        <v>430</v>
      </c>
    </row>
    <row r="9" spans="1:7">
      <c r="A9" t="s">
        <v>398</v>
      </c>
      <c r="C9" t="s">
        <v>448</v>
      </c>
      <c r="D9" t="s">
        <v>449</v>
      </c>
      <c r="E9" t="s">
        <v>450</v>
      </c>
      <c r="F9" t="s">
        <v>429</v>
      </c>
      <c r="G9" t="s">
        <v>430</v>
      </c>
    </row>
    <row r="10" spans="1:7">
      <c r="A10" t="s">
        <v>451</v>
      </c>
      <c r="C10" t="s">
        <v>452</v>
      </c>
      <c r="D10" t="s">
        <v>154</v>
      </c>
      <c r="E10" t="s">
        <v>345</v>
      </c>
      <c r="F10" t="s">
        <v>429</v>
      </c>
      <c r="G10" t="s">
        <v>430</v>
      </c>
    </row>
    <row r="11" spans="1:7">
      <c r="A11" t="s">
        <v>453</v>
      </c>
      <c r="C11" t="s">
        <v>454</v>
      </c>
      <c r="D11" t="s">
        <v>152</v>
      </c>
      <c r="E11" t="s">
        <v>260</v>
      </c>
      <c r="F11" t="s">
        <v>455</v>
      </c>
      <c r="G11" t="s">
        <v>430</v>
      </c>
    </row>
    <row r="12" spans="1:7">
      <c r="C12" t="s">
        <v>456</v>
      </c>
      <c r="D12" t="s">
        <v>457</v>
      </c>
      <c r="E12" t="s">
        <v>458</v>
      </c>
      <c r="F12" t="s">
        <v>459</v>
      </c>
      <c r="G12" t="s">
        <v>460</v>
      </c>
    </row>
    <row r="13" spans="1:7">
      <c r="C13" t="s">
        <v>461</v>
      </c>
      <c r="D13" t="s">
        <v>462</v>
      </c>
      <c r="E13" t="s">
        <v>463</v>
      </c>
      <c r="F13" t="s">
        <v>464</v>
      </c>
      <c r="G13" t="s">
        <v>430</v>
      </c>
    </row>
    <row r="14" spans="1:7">
      <c r="C14" t="s">
        <v>465</v>
      </c>
    </row>
    <row r="15" spans="1:7">
      <c r="C15" t="s">
        <v>466</v>
      </c>
    </row>
    <row r="16" spans="1:7">
      <c r="C16" t="s">
        <v>467</v>
      </c>
    </row>
    <row r="17" spans="1:7">
      <c r="C17" t="s">
        <v>468</v>
      </c>
    </row>
    <row r="19" spans="1:7">
      <c r="A19" t="s">
        <v>349</v>
      </c>
      <c r="B19" t="s">
        <v>469</v>
      </c>
      <c r="C19" t="s">
        <v>426</v>
      </c>
      <c r="D19" t="s">
        <v>427</v>
      </c>
      <c r="E19" t="s">
        <v>470</v>
      </c>
      <c r="F19" t="s">
        <v>471</v>
      </c>
      <c r="G19" t="s">
        <v>430</v>
      </c>
    </row>
    <row r="20" spans="1:7">
      <c r="D20" t="s">
        <v>449</v>
      </c>
      <c r="E20" t="s">
        <v>470</v>
      </c>
      <c r="F20" t="s">
        <v>429</v>
      </c>
      <c r="G20" t="s">
        <v>430</v>
      </c>
    </row>
    <row r="21" spans="1:7">
      <c r="D21" t="s">
        <v>472</v>
      </c>
      <c r="E21" t="s">
        <v>458</v>
      </c>
      <c r="F21" t="s">
        <v>459</v>
      </c>
      <c r="G21" t="s">
        <v>460</v>
      </c>
    </row>
    <row r="22" spans="1:7">
      <c r="D22" t="s">
        <v>473</v>
      </c>
      <c r="E22" t="s">
        <v>437</v>
      </c>
      <c r="F22" t="s">
        <v>429</v>
      </c>
      <c r="G22" t="s">
        <v>430</v>
      </c>
    </row>
    <row r="24" spans="1:7">
      <c r="A24" t="s">
        <v>349</v>
      </c>
      <c r="B24" t="s">
        <v>474</v>
      </c>
      <c r="C24" t="s">
        <v>426</v>
      </c>
      <c r="D24" t="s">
        <v>427</v>
      </c>
      <c r="E24" t="s">
        <v>470</v>
      </c>
      <c r="F24" t="s">
        <v>471</v>
      </c>
      <c r="G24" t="s">
        <v>430</v>
      </c>
    </row>
    <row r="25" spans="1:7">
      <c r="D25" t="s">
        <v>449</v>
      </c>
      <c r="E25" t="s">
        <v>470</v>
      </c>
      <c r="F25" t="s">
        <v>429</v>
      </c>
      <c r="G25" t="s">
        <v>430</v>
      </c>
    </row>
    <row r="26" spans="1:7">
      <c r="D26" t="s">
        <v>473</v>
      </c>
      <c r="E26" t="s">
        <v>437</v>
      </c>
      <c r="F26" t="s">
        <v>429</v>
      </c>
      <c r="G26" t="s">
        <v>430</v>
      </c>
    </row>
    <row r="28" spans="1:7">
      <c r="A28" t="s">
        <v>349</v>
      </c>
      <c r="B28" t="s">
        <v>475</v>
      </c>
      <c r="C28" t="s">
        <v>426</v>
      </c>
      <c r="D28" t="s">
        <v>427</v>
      </c>
      <c r="E28" t="s">
        <v>470</v>
      </c>
      <c r="F28" t="s">
        <v>471</v>
      </c>
      <c r="G28" t="s">
        <v>430</v>
      </c>
    </row>
    <row r="29" spans="1:7">
      <c r="D29" t="s">
        <v>449</v>
      </c>
      <c r="E29" t="s">
        <v>470</v>
      </c>
      <c r="F29" t="s">
        <v>429</v>
      </c>
      <c r="G29" t="s">
        <v>430</v>
      </c>
    </row>
    <row r="30" spans="1:7">
      <c r="D30" t="s">
        <v>473</v>
      </c>
      <c r="E30" t="s">
        <v>437</v>
      </c>
      <c r="F30" t="s">
        <v>429</v>
      </c>
      <c r="G30" t="s">
        <v>430</v>
      </c>
    </row>
    <row r="32" spans="1:7">
      <c r="A32" t="s">
        <v>476</v>
      </c>
      <c r="B32" t="s">
        <v>425</v>
      </c>
      <c r="C32" t="s">
        <v>270</v>
      </c>
      <c r="D32" t="s">
        <v>427</v>
      </c>
      <c r="E32" t="s">
        <v>428</v>
      </c>
      <c r="F32" t="s">
        <v>429</v>
      </c>
      <c r="G32" t="s">
        <v>430</v>
      </c>
    </row>
    <row r="33" spans="2:8">
      <c r="B33" t="s">
        <v>477</v>
      </c>
      <c r="C33" t="s">
        <v>279</v>
      </c>
      <c r="D33" t="s">
        <v>433</v>
      </c>
      <c r="E33" t="s">
        <v>434</v>
      </c>
      <c r="F33" t="s">
        <v>429</v>
      </c>
      <c r="G33" t="s">
        <v>430</v>
      </c>
    </row>
    <row r="34" spans="2:8">
      <c r="B34" t="s">
        <v>478</v>
      </c>
      <c r="C34" t="s">
        <v>479</v>
      </c>
      <c r="D34" t="s">
        <v>436</v>
      </c>
      <c r="E34" t="s">
        <v>437</v>
      </c>
      <c r="F34" t="s">
        <v>429</v>
      </c>
      <c r="G34" t="s">
        <v>430</v>
      </c>
    </row>
    <row r="35" spans="2:8">
      <c r="C35" t="s">
        <v>480</v>
      </c>
      <c r="D35" t="s">
        <v>440</v>
      </c>
      <c r="E35" t="s">
        <v>441</v>
      </c>
      <c r="F35" t="s">
        <v>429</v>
      </c>
      <c r="G35" t="s">
        <v>430</v>
      </c>
    </row>
    <row r="36" spans="2:8">
      <c r="C36" t="s">
        <v>481</v>
      </c>
      <c r="D36" t="s">
        <v>167</v>
      </c>
      <c r="E36" t="s">
        <v>252</v>
      </c>
      <c r="F36" t="s">
        <v>443</v>
      </c>
      <c r="G36" t="s">
        <v>430</v>
      </c>
    </row>
    <row r="37" spans="2:8">
      <c r="C37" t="s">
        <v>482</v>
      </c>
      <c r="D37" t="s">
        <v>168</v>
      </c>
      <c r="E37" t="s">
        <v>446</v>
      </c>
      <c r="F37" t="s">
        <v>447</v>
      </c>
      <c r="G37" t="s">
        <v>430</v>
      </c>
    </row>
    <row r="38" spans="2:8">
      <c r="C38" t="s">
        <v>483</v>
      </c>
      <c r="D38" t="s">
        <v>449</v>
      </c>
      <c r="E38" t="s">
        <v>307</v>
      </c>
      <c r="F38" t="s">
        <v>429</v>
      </c>
      <c r="G38" t="s">
        <v>484</v>
      </c>
    </row>
    <row r="39" spans="2:8">
      <c r="C39" t="s">
        <v>485</v>
      </c>
      <c r="D39" t="s">
        <v>154</v>
      </c>
      <c r="E39" t="s">
        <v>345</v>
      </c>
      <c r="F39" t="s">
        <v>429</v>
      </c>
      <c r="G39" t="s">
        <v>430</v>
      </c>
    </row>
    <row r="40" spans="2:8">
      <c r="C40" t="s">
        <v>486</v>
      </c>
      <c r="D40" t="s">
        <v>152</v>
      </c>
      <c r="E40" t="s">
        <v>260</v>
      </c>
      <c r="F40" t="s">
        <v>455</v>
      </c>
      <c r="G40" t="s">
        <v>430</v>
      </c>
    </row>
    <row r="41" spans="2:8">
      <c r="C41" t="s">
        <v>487</v>
      </c>
      <c r="D41" t="s">
        <v>163</v>
      </c>
      <c r="E41" t="s">
        <v>488</v>
      </c>
      <c r="F41" t="s">
        <v>459</v>
      </c>
      <c r="G41" t="s">
        <v>489</v>
      </c>
    </row>
    <row r="42" spans="2:8">
      <c r="C42" t="s">
        <v>490</v>
      </c>
      <c r="D42" t="s">
        <v>491</v>
      </c>
      <c r="E42" t="s">
        <v>458</v>
      </c>
      <c r="F42" t="s">
        <v>459</v>
      </c>
      <c r="G42" t="s">
        <v>489</v>
      </c>
    </row>
    <row r="43" spans="2:8">
      <c r="C43" t="s">
        <v>492</v>
      </c>
      <c r="D43" t="s">
        <v>162</v>
      </c>
      <c r="E43" t="s">
        <v>307</v>
      </c>
      <c r="F43" t="s">
        <v>493</v>
      </c>
      <c r="G43" t="s">
        <v>494</v>
      </c>
    </row>
    <row r="44" spans="2:8">
      <c r="D44" t="s">
        <v>495</v>
      </c>
      <c r="E44" t="s">
        <v>307</v>
      </c>
      <c r="F44" t="s">
        <v>496</v>
      </c>
      <c r="G44" t="s">
        <v>497</v>
      </c>
    </row>
    <row r="45" spans="2:8">
      <c r="D45" t="s">
        <v>498</v>
      </c>
      <c r="E45" t="s">
        <v>499</v>
      </c>
      <c r="F45" t="s">
        <v>500</v>
      </c>
      <c r="H45" t="s">
        <v>501</v>
      </c>
    </row>
    <row r="46" spans="2:8">
      <c r="D46" t="s">
        <v>502</v>
      </c>
      <c r="E46" t="s">
        <v>458</v>
      </c>
      <c r="F46" t="s">
        <v>459</v>
      </c>
      <c r="G46" t="s">
        <v>430</v>
      </c>
    </row>
    <row r="47" spans="2:8">
      <c r="D47" t="s">
        <v>503</v>
      </c>
      <c r="E47" t="s">
        <v>504</v>
      </c>
      <c r="F47" t="s">
        <v>505</v>
      </c>
      <c r="G47" t="s">
        <v>430</v>
      </c>
      <c r="H47">
        <v>500</v>
      </c>
    </row>
    <row r="48" spans="2:8">
      <c r="D48" t="s">
        <v>172</v>
      </c>
      <c r="E48" t="s">
        <v>506</v>
      </c>
      <c r="F48" t="s">
        <v>500</v>
      </c>
      <c r="H48" t="s">
        <v>501</v>
      </c>
    </row>
    <row r="49" spans="1:9">
      <c r="D49" t="s">
        <v>507</v>
      </c>
      <c r="E49" t="s">
        <v>508</v>
      </c>
      <c r="F49" t="s">
        <v>429</v>
      </c>
      <c r="G49" t="s">
        <v>430</v>
      </c>
    </row>
    <row r="50" spans="1:9">
      <c r="D50" t="s">
        <v>161</v>
      </c>
      <c r="E50" t="s">
        <v>509</v>
      </c>
      <c r="F50" t="s">
        <v>493</v>
      </c>
      <c r="G50" t="s">
        <v>430</v>
      </c>
    </row>
    <row r="51" spans="1:9">
      <c r="D51" t="s">
        <v>462</v>
      </c>
      <c r="E51" t="s">
        <v>463</v>
      </c>
      <c r="F51" t="s">
        <v>464</v>
      </c>
      <c r="G51" t="s">
        <v>430</v>
      </c>
    </row>
    <row r="53" spans="1:9">
      <c r="A53" t="s">
        <v>476</v>
      </c>
      <c r="B53" t="s">
        <v>510</v>
      </c>
      <c r="C53" t="s">
        <v>511</v>
      </c>
      <c r="D53" t="s">
        <v>512</v>
      </c>
      <c r="E53" t="s">
        <v>470</v>
      </c>
      <c r="F53" t="s">
        <v>429</v>
      </c>
      <c r="G53" t="s">
        <v>430</v>
      </c>
      <c r="H53">
        <v>4000</v>
      </c>
    </row>
    <row r="54" spans="1:9">
      <c r="C54" t="s">
        <v>513</v>
      </c>
      <c r="D54" t="s">
        <v>512</v>
      </c>
      <c r="E54" t="s">
        <v>470</v>
      </c>
      <c r="F54" t="s">
        <v>429</v>
      </c>
      <c r="G54" t="s">
        <v>430</v>
      </c>
    </row>
    <row r="55" spans="1:9">
      <c r="D55" t="s">
        <v>514</v>
      </c>
      <c r="H55" t="s">
        <v>501</v>
      </c>
    </row>
    <row r="57" spans="1:9">
      <c r="A57" t="s">
        <v>476</v>
      </c>
      <c r="B57" t="s">
        <v>515</v>
      </c>
      <c r="C57" t="s">
        <v>511</v>
      </c>
      <c r="D57" t="s">
        <v>516</v>
      </c>
      <c r="E57" t="s">
        <v>458</v>
      </c>
      <c r="F57" t="s">
        <v>517</v>
      </c>
      <c r="G57" t="s">
        <v>489</v>
      </c>
      <c r="H57">
        <v>6000</v>
      </c>
    </row>
    <row r="58" spans="1:9">
      <c r="C58" t="s">
        <v>511</v>
      </c>
      <c r="D58" t="s">
        <v>518</v>
      </c>
      <c r="E58" t="s">
        <v>519</v>
      </c>
      <c r="F58" t="s">
        <v>517</v>
      </c>
      <c r="G58" t="s">
        <v>489</v>
      </c>
      <c r="H58">
        <v>1500</v>
      </c>
      <c r="I58" t="s">
        <v>520</v>
      </c>
    </row>
    <row r="59" spans="1:9">
      <c r="C59" t="s">
        <v>511</v>
      </c>
      <c r="D59" t="s">
        <v>179</v>
      </c>
      <c r="E59" t="s">
        <v>521</v>
      </c>
      <c r="F59" t="s">
        <v>521</v>
      </c>
      <c r="G59" t="s">
        <v>521</v>
      </c>
      <c r="H59">
        <v>1500</v>
      </c>
      <c r="I59" t="s">
        <v>522</v>
      </c>
    </row>
    <row r="60" spans="1:9">
      <c r="C60" t="s">
        <v>523</v>
      </c>
      <c r="D60" t="s">
        <v>436</v>
      </c>
      <c r="E60" t="s">
        <v>437</v>
      </c>
      <c r="F60" t="s">
        <v>429</v>
      </c>
      <c r="G60" t="s">
        <v>430</v>
      </c>
    </row>
    <row r="61" spans="1:9">
      <c r="C61" t="s">
        <v>523</v>
      </c>
      <c r="D61" t="s">
        <v>427</v>
      </c>
      <c r="E61" t="s">
        <v>428</v>
      </c>
      <c r="F61" t="s">
        <v>429</v>
      </c>
      <c r="G61" t="s">
        <v>430</v>
      </c>
    </row>
    <row r="62" spans="1:9">
      <c r="C62" t="s">
        <v>511</v>
      </c>
      <c r="D62" t="s">
        <v>524</v>
      </c>
      <c r="E62" t="s">
        <v>525</v>
      </c>
      <c r="F62" t="s">
        <v>526</v>
      </c>
      <c r="G62" t="s">
        <v>527</v>
      </c>
    </row>
    <row r="63" spans="1:9">
      <c r="D63" t="s">
        <v>528</v>
      </c>
      <c r="H63" t="s">
        <v>501</v>
      </c>
    </row>
    <row r="64" spans="1:9">
      <c r="D64" t="s">
        <v>529</v>
      </c>
      <c r="H64" t="s">
        <v>501</v>
      </c>
    </row>
    <row r="65" spans="1:8">
      <c r="D65" t="s">
        <v>530</v>
      </c>
      <c r="H65" t="s">
        <v>501</v>
      </c>
    </row>
    <row r="66" spans="1:8">
      <c r="D66" t="s">
        <v>531</v>
      </c>
      <c r="H66" t="s">
        <v>501</v>
      </c>
    </row>
    <row r="68" spans="1:8">
      <c r="A68" t="s">
        <v>476</v>
      </c>
      <c r="B68" t="s">
        <v>532</v>
      </c>
      <c r="C68" t="s">
        <v>511</v>
      </c>
      <c r="D68" t="s">
        <v>495</v>
      </c>
      <c r="E68" t="s">
        <v>307</v>
      </c>
      <c r="F68" t="s">
        <v>496</v>
      </c>
      <c r="G68" t="s">
        <v>497</v>
      </c>
      <c r="H68">
        <v>75</v>
      </c>
    </row>
    <row r="69" spans="1:8">
      <c r="C69" t="s">
        <v>511</v>
      </c>
      <c r="D69" t="s">
        <v>179</v>
      </c>
      <c r="E69" t="s">
        <v>470</v>
      </c>
      <c r="F69" t="s">
        <v>496</v>
      </c>
      <c r="G69" t="s">
        <v>430</v>
      </c>
      <c r="H69">
        <v>50</v>
      </c>
    </row>
    <row r="70" spans="1:8">
      <c r="C70" t="s">
        <v>511</v>
      </c>
      <c r="D70" t="s">
        <v>533</v>
      </c>
      <c r="E70" t="s">
        <v>458</v>
      </c>
      <c r="F70" t="s">
        <v>459</v>
      </c>
      <c r="G70" t="s">
        <v>489</v>
      </c>
      <c r="H70">
        <v>100</v>
      </c>
    </row>
    <row r="71" spans="1:8">
      <c r="C71" t="s">
        <v>534</v>
      </c>
      <c r="D71" t="s">
        <v>427</v>
      </c>
      <c r="E71" t="s">
        <v>535</v>
      </c>
      <c r="F71" t="s">
        <v>536</v>
      </c>
      <c r="G71" t="s">
        <v>430</v>
      </c>
      <c r="H71">
        <v>200</v>
      </c>
    </row>
    <row r="72" spans="1:8">
      <c r="C72" t="s">
        <v>511</v>
      </c>
      <c r="D72" t="s">
        <v>537</v>
      </c>
      <c r="H72" t="s">
        <v>501</v>
      </c>
    </row>
    <row r="73" spans="1:8">
      <c r="C73" t="s">
        <v>511</v>
      </c>
      <c r="D73" t="s">
        <v>538</v>
      </c>
      <c r="H73" t="s">
        <v>501</v>
      </c>
    </row>
    <row r="74" spans="1:8">
      <c r="C74" t="s">
        <v>511</v>
      </c>
      <c r="D74" t="s">
        <v>180</v>
      </c>
      <c r="H74" t="s">
        <v>501</v>
      </c>
    </row>
    <row r="76" spans="1:8">
      <c r="A76" t="s">
        <v>184</v>
      </c>
    </row>
    <row r="78" spans="1:8">
      <c r="A78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A5CA-3147-CB46-AD89-0F79BD766650}">
  <sheetPr codeName="Feuil5">
    <tabColor theme="8" tint="0.79998168889431442"/>
  </sheetPr>
  <dimension ref="A1:AX71"/>
  <sheetViews>
    <sheetView zoomScale="80" zoomScaleNormal="80" workbookViewId="0">
      <selection activeCell="A5" sqref="A5"/>
    </sheetView>
  </sheetViews>
  <sheetFormatPr defaultColWidth="11" defaultRowHeight="15.75" customHeight="1"/>
  <cols>
    <col min="1" max="1" width="32" style="36" bestFit="1" customWidth="1"/>
    <col min="2" max="2" width="11.625" style="36" bestFit="1" customWidth="1"/>
    <col min="3" max="4" width="8.125" style="36" bestFit="1" customWidth="1"/>
    <col min="5" max="5" width="12.125" style="36" bestFit="1" customWidth="1"/>
    <col min="6" max="6" width="11.125" style="36" customWidth="1"/>
    <col min="7" max="7" width="8.125" style="36" bestFit="1" customWidth="1"/>
    <col min="8" max="8" width="10" style="36" bestFit="1" customWidth="1"/>
    <col min="9" max="9" width="11.125" style="36" bestFit="1" customWidth="1"/>
    <col min="10" max="10" width="13.625" style="36" bestFit="1" customWidth="1"/>
    <col min="11" max="11" width="10.125" style="36" bestFit="1" customWidth="1"/>
    <col min="12" max="12" width="13.125" style="36" bestFit="1" customWidth="1"/>
    <col min="13" max="13" width="11.125" style="36" bestFit="1" customWidth="1"/>
    <col min="14" max="14" width="40.625" style="36" bestFit="1" customWidth="1"/>
    <col min="15" max="15" width="11.625" style="36" bestFit="1" customWidth="1"/>
    <col min="16" max="16" width="9.625" style="36" bestFit="1" customWidth="1"/>
    <col min="17" max="17" width="11.625" style="36" customWidth="1"/>
    <col min="18" max="18" width="11.5" style="36" bestFit="1" customWidth="1"/>
    <col min="19" max="19" width="9.625" style="36" bestFit="1" customWidth="1"/>
    <col min="20" max="20" width="8.625" style="36" bestFit="1" customWidth="1"/>
    <col min="21" max="21" width="12.625" style="36" bestFit="1" customWidth="1"/>
    <col min="22" max="22" width="11.125" style="36" bestFit="1" customWidth="1"/>
    <col min="23" max="23" width="11.75" style="36" bestFit="1" customWidth="1"/>
    <col min="24" max="24" width="12.625" style="36" bestFit="1" customWidth="1"/>
    <col min="25" max="25" width="11" style="89"/>
    <col min="26" max="26" width="27" style="36" bestFit="1" customWidth="1"/>
    <col min="27" max="27" width="11.625" style="36" bestFit="1" customWidth="1"/>
    <col min="28" max="28" width="7" style="36" bestFit="1" customWidth="1"/>
    <col min="29" max="29" width="14.5" style="36" bestFit="1" customWidth="1"/>
    <col min="30" max="30" width="8.625" style="36" bestFit="1" customWidth="1"/>
    <col min="31" max="31" width="11.125" style="36" bestFit="1" customWidth="1"/>
    <col min="32" max="32" width="10.125" style="36" bestFit="1" customWidth="1"/>
    <col min="33" max="33" width="11" style="36"/>
    <col min="34" max="34" width="14" style="36" bestFit="1" customWidth="1"/>
    <col min="35" max="35" width="14.625" style="36" customWidth="1"/>
    <col min="36" max="36" width="8.125" style="36" bestFit="1" customWidth="1"/>
    <col min="37" max="37" width="11" style="36"/>
    <col min="38" max="38" width="53.125" style="36" bestFit="1" customWidth="1"/>
    <col min="39" max="39" width="13.125" style="36" bestFit="1" customWidth="1"/>
    <col min="40" max="40" width="13.625" style="36" bestFit="1" customWidth="1"/>
    <col min="41" max="41" width="13.125" style="36" bestFit="1" customWidth="1"/>
    <col min="42" max="42" width="11.125" style="36" bestFit="1" customWidth="1"/>
    <col min="43" max="44" width="11" style="36"/>
    <col min="45" max="45" width="12.625" style="36" bestFit="1" customWidth="1"/>
    <col min="46" max="46" width="13.625" style="36" bestFit="1" customWidth="1"/>
    <col min="47" max="47" width="12.125" style="36" bestFit="1" customWidth="1"/>
    <col min="48" max="16384" width="11" style="36"/>
  </cols>
  <sheetData>
    <row r="1" spans="1:50" ht="15.75" customHeight="1" thickBot="1">
      <c r="A1" s="39" t="s">
        <v>25</v>
      </c>
      <c r="B1" s="39" t="s">
        <v>28</v>
      </c>
      <c r="C1" s="40">
        <f>INDEX(LdnPrice,MATCH(A1,LdnDelivery,0),MATCH(B1,LdnTitles,0))</f>
        <v>5283</v>
      </c>
      <c r="D1" s="38" t="s">
        <v>539</v>
      </c>
    </row>
    <row r="2" spans="1:50" ht="15.75" customHeight="1" thickBot="1">
      <c r="A2" s="89"/>
      <c r="B2" s="89" t="s">
        <v>540</v>
      </c>
      <c r="C2" s="44">
        <v>3800</v>
      </c>
      <c r="D2" s="44"/>
      <c r="I2" s="306" t="s">
        <v>541</v>
      </c>
      <c r="J2" s="331">
        <v>-1500</v>
      </c>
      <c r="AS2" s="89" t="s">
        <v>542</v>
      </c>
      <c r="AT2" s="309" t="s">
        <v>543</v>
      </c>
    </row>
    <row r="3" spans="1:50" ht="15.75" customHeight="1" thickBot="1">
      <c r="A3" s="89"/>
      <c r="B3" s="36" t="s">
        <v>544</v>
      </c>
      <c r="C3" s="38">
        <f>'Market &amp; FX Fix'!G117</f>
        <v>1.3442000000000001</v>
      </c>
      <c r="D3" s="38"/>
      <c r="I3" s="306"/>
      <c r="J3" s="331"/>
      <c r="M3" s="37"/>
      <c r="N3" s="330"/>
      <c r="O3" s="37"/>
      <c r="P3" s="37"/>
      <c r="S3" s="37"/>
      <c r="T3" s="37"/>
      <c r="U3" s="308"/>
      <c r="X3" s="308"/>
    </row>
    <row r="4" spans="1:50" ht="15.75" customHeight="1">
      <c r="A4" s="89"/>
      <c r="B4" s="36" t="s">
        <v>545</v>
      </c>
      <c r="C4" s="38">
        <f>'Market &amp; FX Fix'!K117</f>
        <v>0.86909000000000003</v>
      </c>
      <c r="D4" s="38"/>
      <c r="J4" s="211"/>
      <c r="L4" s="37"/>
      <c r="U4" s="37"/>
    </row>
    <row r="5" spans="1:50" ht="15.75" customHeight="1">
      <c r="A5" s="89"/>
      <c r="B5" s="36" t="s">
        <v>546</v>
      </c>
      <c r="C5" s="38">
        <v>655.95699999999999</v>
      </c>
      <c r="D5" s="38"/>
      <c r="F5" s="333"/>
      <c r="J5" s="332"/>
      <c r="K5" s="37"/>
      <c r="L5" s="308" t="s">
        <v>547</v>
      </c>
      <c r="M5" s="37"/>
    </row>
    <row r="6" spans="1:50" ht="15.75" customHeight="1">
      <c r="B6" s="36" t="s">
        <v>548</v>
      </c>
      <c r="C6" s="44">
        <v>22</v>
      </c>
    </row>
    <row r="7" spans="1:50" s="89" customFormat="1" ht="15.75" customHeight="1">
      <c r="A7" s="345" t="s">
        <v>349</v>
      </c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N7" s="346" t="s">
        <v>444</v>
      </c>
      <c r="O7" s="346"/>
      <c r="P7" s="346"/>
      <c r="Q7" s="346"/>
      <c r="R7" s="346"/>
      <c r="S7" s="346"/>
      <c r="T7" s="346"/>
      <c r="U7" s="346"/>
      <c r="V7" s="346"/>
      <c r="W7" s="346"/>
      <c r="X7" s="346"/>
      <c r="Z7" s="347" t="s">
        <v>435</v>
      </c>
      <c r="AA7" s="347"/>
      <c r="AB7" s="347"/>
      <c r="AC7" s="347"/>
      <c r="AD7" s="347"/>
      <c r="AE7" s="347"/>
      <c r="AF7" s="347"/>
      <c r="AG7" s="347"/>
      <c r="AH7" s="347"/>
      <c r="AI7" s="347"/>
      <c r="AJ7" s="347"/>
      <c r="AL7" s="348" t="s">
        <v>439</v>
      </c>
      <c r="AM7" s="348"/>
      <c r="AN7" s="348"/>
      <c r="AO7" s="348"/>
      <c r="AP7" s="348"/>
      <c r="AQ7" s="348"/>
      <c r="AR7" s="348"/>
      <c r="AS7" s="348"/>
      <c r="AT7" s="348"/>
      <c r="AU7" s="348"/>
      <c r="AV7" s="348"/>
    </row>
    <row r="8" spans="1:50" s="89" customFormat="1" ht="15.75" customHeight="1">
      <c r="A8" s="90"/>
      <c r="B8" s="90" t="s">
        <v>45</v>
      </c>
      <c r="C8" s="90"/>
      <c r="D8" s="91"/>
      <c r="E8" s="91"/>
      <c r="F8" s="90" t="s">
        <v>549</v>
      </c>
      <c r="G8" s="90"/>
      <c r="H8" s="91"/>
      <c r="I8" s="90" t="s">
        <v>550</v>
      </c>
      <c r="J8" s="90"/>
      <c r="K8" s="90"/>
      <c r="L8" s="91"/>
      <c r="N8" s="92"/>
      <c r="O8" s="92" t="s">
        <v>45</v>
      </c>
      <c r="P8" s="92"/>
      <c r="Q8" s="92"/>
      <c r="R8" s="93"/>
      <c r="S8" s="92" t="s">
        <v>549</v>
      </c>
      <c r="T8" s="92"/>
      <c r="U8" s="93"/>
      <c r="V8" s="92" t="s">
        <v>550</v>
      </c>
      <c r="W8" s="92"/>
      <c r="X8" s="92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</row>
    <row r="9" spans="1:50" s="89" customFormat="1" ht="15.75" customHeight="1">
      <c r="A9" s="75" t="s">
        <v>551</v>
      </c>
      <c r="B9" s="95">
        <v>-30</v>
      </c>
      <c r="C9" s="75" t="s">
        <v>539</v>
      </c>
      <c r="E9" s="75" t="s">
        <v>551</v>
      </c>
      <c r="F9" s="96">
        <v>7000</v>
      </c>
      <c r="G9" s="75" t="s">
        <v>552</v>
      </c>
      <c r="I9" s="97" t="s">
        <v>203</v>
      </c>
      <c r="J9" s="307">
        <v>1</v>
      </c>
      <c r="K9" s="75" t="s">
        <v>553</v>
      </c>
      <c r="N9" s="75" t="s">
        <v>554</v>
      </c>
      <c r="O9" s="95">
        <v>0</v>
      </c>
      <c r="P9" s="75" t="s">
        <v>539</v>
      </c>
      <c r="Q9" s="75"/>
      <c r="R9" s="75" t="s">
        <v>554</v>
      </c>
      <c r="S9" s="96">
        <v>6500</v>
      </c>
      <c r="T9" s="75" t="s">
        <v>552</v>
      </c>
      <c r="V9" s="97" t="s">
        <v>203</v>
      </c>
      <c r="W9" s="95">
        <v>40</v>
      </c>
      <c r="X9" s="75" t="s">
        <v>553</v>
      </c>
      <c r="Z9" s="75" t="s">
        <v>555</v>
      </c>
      <c r="AA9" s="129">
        <f>AA10*1000/C5*C4-C1</f>
        <v>-324.54500000000007</v>
      </c>
      <c r="AB9" s="75" t="s">
        <v>539</v>
      </c>
      <c r="AC9" s="75"/>
      <c r="AD9" s="75" t="s">
        <v>555</v>
      </c>
      <c r="AE9" s="96">
        <v>4000</v>
      </c>
      <c r="AF9" s="75" t="s">
        <v>556</v>
      </c>
      <c r="AH9" s="97" t="s">
        <v>203</v>
      </c>
      <c r="AI9" s="95">
        <v>1</v>
      </c>
      <c r="AJ9" s="75" t="s">
        <v>553</v>
      </c>
      <c r="AL9" s="75" t="s">
        <v>557</v>
      </c>
      <c r="AM9" s="248">
        <f>AM10/C3-C1</f>
        <v>-543.07394732926605</v>
      </c>
      <c r="AN9" s="75" t="s">
        <v>539</v>
      </c>
      <c r="AO9" s="75"/>
      <c r="AP9" s="75" t="s">
        <v>557</v>
      </c>
      <c r="AQ9" s="50">
        <v>6569</v>
      </c>
      <c r="AR9" s="75" t="s">
        <v>552</v>
      </c>
      <c r="AT9" s="97" t="s">
        <v>203</v>
      </c>
      <c r="AU9" s="299">
        <v>4.38</v>
      </c>
      <c r="AV9" s="75" t="s">
        <v>553</v>
      </c>
    </row>
    <row r="10" spans="1:50" s="89" customFormat="1" ht="15.75" customHeight="1">
      <c r="A10" s="74"/>
      <c r="B10" s="98">
        <f>(C1+B9)*C3</f>
        <v>7061.0826000000006</v>
      </c>
      <c r="C10" s="75" t="s">
        <v>552</v>
      </c>
      <c r="E10" s="74"/>
      <c r="F10" s="98">
        <f>F9/C3-C1</f>
        <v>-75.441600952239241</v>
      </c>
      <c r="G10" s="75" t="s">
        <v>539</v>
      </c>
      <c r="I10" s="97" t="s">
        <v>558</v>
      </c>
      <c r="J10" s="129">
        <f>F9</f>
        <v>7000</v>
      </c>
      <c r="K10" s="75" t="s">
        <v>552</v>
      </c>
      <c r="M10" s="97"/>
      <c r="N10" s="74"/>
      <c r="O10" s="98">
        <f>(C1+O9)*C3</f>
        <v>7101.4086000000007</v>
      </c>
      <c r="P10" s="75" t="s">
        <v>552</v>
      </c>
      <c r="Q10" s="75"/>
      <c r="R10" s="74"/>
      <c r="S10" s="98">
        <f>S9/C3-C1</f>
        <v>-447.41005802707969</v>
      </c>
      <c r="T10" s="75" t="s">
        <v>539</v>
      </c>
      <c r="V10" s="97" t="s">
        <v>558</v>
      </c>
      <c r="W10" s="129">
        <f>S9</f>
        <v>6500</v>
      </c>
      <c r="X10" s="75" t="s">
        <v>552</v>
      </c>
      <c r="Y10" s="97"/>
      <c r="Z10" s="74"/>
      <c r="AA10" s="128">
        <f>(AA11-AI11)*C5/1000</f>
        <v>3742.4585099759515</v>
      </c>
      <c r="AB10" s="75" t="s">
        <v>556</v>
      </c>
      <c r="AC10" s="75"/>
      <c r="AD10" s="74"/>
      <c r="AE10" s="98">
        <f>AE9*1000/C5*C4-C1</f>
        <v>16.676655634440067</v>
      </c>
      <c r="AF10" s="75" t="s">
        <v>539</v>
      </c>
      <c r="AH10" s="97" t="s">
        <v>558</v>
      </c>
      <c r="AI10" s="129">
        <f>AE9*1000/C5</f>
        <v>6097.9606894964154</v>
      </c>
      <c r="AJ10" s="75" t="s">
        <v>22</v>
      </c>
      <c r="AL10" s="74"/>
      <c r="AM10" s="128">
        <f>(AM11-AU11)</f>
        <v>6371.4086000000007</v>
      </c>
      <c r="AN10" s="75" t="s">
        <v>552</v>
      </c>
      <c r="AO10" s="75"/>
      <c r="AP10" s="74"/>
      <c r="AQ10" s="248">
        <f>AQ9/C3-C1</f>
        <v>-396.07841095075128</v>
      </c>
      <c r="AR10" s="75" t="s">
        <v>539</v>
      </c>
      <c r="AT10" s="97" t="s">
        <v>558</v>
      </c>
      <c r="AU10" s="248">
        <f>AQ9</f>
        <v>6569</v>
      </c>
      <c r="AV10" s="75" t="s">
        <v>552</v>
      </c>
      <c r="AX10" s="89">
        <v>9325</v>
      </c>
    </row>
    <row r="11" spans="1:50" s="89" customFormat="1" ht="15.75" customHeight="1">
      <c r="A11" s="51" t="s">
        <v>559</v>
      </c>
      <c r="B11" s="98">
        <f>B10+J11</f>
        <v>7181.0826000000006</v>
      </c>
      <c r="C11" s="75" t="s">
        <v>552</v>
      </c>
      <c r="E11" s="51" t="s">
        <v>559</v>
      </c>
      <c r="F11" s="98">
        <f>F9+J11</f>
        <v>7120</v>
      </c>
      <c r="G11" s="75" t="s">
        <v>552</v>
      </c>
      <c r="I11" s="89" t="s">
        <v>560</v>
      </c>
      <c r="J11" s="334">
        <v>120</v>
      </c>
      <c r="K11" s="75" t="s">
        <v>552</v>
      </c>
      <c r="M11" s="97"/>
      <c r="N11" s="51" t="s">
        <v>561</v>
      </c>
      <c r="O11" s="98">
        <f>O10+W11</f>
        <v>7601.4086000000007</v>
      </c>
      <c r="P11" s="75" t="s">
        <v>552</v>
      </c>
      <c r="Q11" s="75"/>
      <c r="R11" s="51" t="s">
        <v>561</v>
      </c>
      <c r="S11" s="98">
        <f>S9+W11</f>
        <v>7000</v>
      </c>
      <c r="T11" s="75" t="s">
        <v>552</v>
      </c>
      <c r="V11" s="89" t="s">
        <v>560</v>
      </c>
      <c r="W11" s="95">
        <v>500</v>
      </c>
      <c r="X11" s="75" t="s">
        <v>552</v>
      </c>
      <c r="Y11" s="97"/>
      <c r="Z11" s="51" t="s">
        <v>562</v>
      </c>
      <c r="AA11" s="98">
        <f>(C1+AA12)/C4</f>
        <v>6205.3412189761702</v>
      </c>
      <c r="AB11" s="75" t="s">
        <v>22</v>
      </c>
      <c r="AC11" s="75"/>
      <c r="AD11" s="51" t="s">
        <v>562</v>
      </c>
      <c r="AE11" s="98">
        <f>AE9*1000/C5+AI11</f>
        <v>6597.9606894964154</v>
      </c>
      <c r="AF11" s="75" t="s">
        <v>22</v>
      </c>
      <c r="AH11" s="89" t="s">
        <v>560</v>
      </c>
      <c r="AI11" s="95">
        <v>500</v>
      </c>
      <c r="AJ11" s="75" t="s">
        <v>22</v>
      </c>
      <c r="AL11" s="51" t="s">
        <v>563</v>
      </c>
      <c r="AM11" s="300">
        <f>(C1+AM12)*C3</f>
        <v>7101.4086000000007</v>
      </c>
      <c r="AN11" s="75" t="s">
        <v>552</v>
      </c>
      <c r="AO11" s="75"/>
      <c r="AP11" s="51" t="s">
        <v>563</v>
      </c>
      <c r="AQ11" s="300">
        <f>AQ9+AU11</f>
        <v>7299</v>
      </c>
      <c r="AR11" s="75" t="s">
        <v>552</v>
      </c>
      <c r="AT11" s="89" t="s">
        <v>560</v>
      </c>
      <c r="AU11" s="299">
        <v>730</v>
      </c>
      <c r="AV11" s="75" t="s">
        <v>552</v>
      </c>
    </row>
    <row r="12" spans="1:50" s="89" customFormat="1" ht="15.75" customHeight="1">
      <c r="A12" s="97" t="s">
        <v>564</v>
      </c>
      <c r="B12" s="98">
        <f>B11/C3-C1</f>
        <v>59.272429697962252</v>
      </c>
      <c r="C12" s="75" t="s">
        <v>539</v>
      </c>
      <c r="F12" s="98">
        <f>F11/C3-C1</f>
        <v>13.830828745722101</v>
      </c>
      <c r="G12" s="75" t="s">
        <v>539</v>
      </c>
      <c r="I12" s="97" t="s">
        <v>565</v>
      </c>
      <c r="J12" s="98">
        <f>J9*(J10+J11)</f>
        <v>7120</v>
      </c>
      <c r="K12" s="75" t="s">
        <v>61</v>
      </c>
      <c r="L12" s="252"/>
      <c r="N12" s="97" t="s">
        <v>564</v>
      </c>
      <c r="O12" s="98">
        <f>O11/C3-C1</f>
        <v>371.96845707484044</v>
      </c>
      <c r="P12" s="75" t="s">
        <v>539</v>
      </c>
      <c r="Q12" s="75"/>
      <c r="S12" s="98">
        <f>S11/C3-C1</f>
        <v>-75.441600952239241</v>
      </c>
      <c r="T12" s="75" t="s">
        <v>539</v>
      </c>
      <c r="V12" s="97" t="s">
        <v>565</v>
      </c>
      <c r="W12" s="98">
        <f>W9*(W10+W11)</f>
        <v>280000</v>
      </c>
      <c r="X12" s="75" t="s">
        <v>61</v>
      </c>
      <c r="Z12" s="97"/>
      <c r="AA12" s="95">
        <v>110</v>
      </c>
      <c r="AB12" s="75" t="s">
        <v>539</v>
      </c>
      <c r="AC12" s="75"/>
      <c r="AE12" s="98">
        <f>AE11*C4-C1</f>
        <v>451.22165563444014</v>
      </c>
      <c r="AF12" s="75" t="s">
        <v>539</v>
      </c>
      <c r="AH12" s="97" t="s">
        <v>566</v>
      </c>
      <c r="AI12" s="98">
        <f>AI9*(AI10+AI11)</f>
        <v>6597.9606894964154</v>
      </c>
      <c r="AJ12" s="75" t="s">
        <v>6</v>
      </c>
      <c r="AL12" s="97"/>
      <c r="AM12" s="299">
        <v>0</v>
      </c>
      <c r="AN12" s="75" t="s">
        <v>539</v>
      </c>
      <c r="AO12" s="75"/>
      <c r="AQ12" s="248">
        <f>AQ11/C3-C1</f>
        <v>146.99553637851477</v>
      </c>
      <c r="AR12" s="75" t="s">
        <v>539</v>
      </c>
      <c r="AT12" s="97" t="s">
        <v>565</v>
      </c>
      <c r="AU12" s="300">
        <f>AU9*(AU10+AU11)</f>
        <v>31969.62</v>
      </c>
      <c r="AV12" s="75" t="s">
        <v>61</v>
      </c>
    </row>
    <row r="13" spans="1:50" s="89" customFormat="1" ht="15.75" customHeight="1">
      <c r="A13" s="90" t="s">
        <v>567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N13" s="92" t="s">
        <v>567</v>
      </c>
      <c r="O13" s="92"/>
      <c r="P13" s="92"/>
      <c r="Q13" s="92"/>
      <c r="R13" s="92"/>
      <c r="S13" s="92"/>
      <c r="T13" s="92"/>
      <c r="U13" s="92"/>
      <c r="V13" s="92"/>
      <c r="W13" s="92"/>
      <c r="X13" s="92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</row>
    <row r="14" spans="1:50" s="89" customFormat="1" ht="15.75" customHeight="1">
      <c r="A14" s="99" t="s">
        <v>568</v>
      </c>
      <c r="B14" s="100">
        <v>2</v>
      </c>
      <c r="C14" s="97"/>
      <c r="D14" s="97"/>
      <c r="E14" s="97"/>
      <c r="F14" s="97"/>
      <c r="G14" s="97"/>
      <c r="H14" s="97"/>
      <c r="I14" s="97"/>
      <c r="J14" s="97"/>
      <c r="N14" s="99" t="s">
        <v>568</v>
      </c>
      <c r="O14" s="100">
        <v>3</v>
      </c>
      <c r="P14" s="99"/>
      <c r="Q14" s="99"/>
      <c r="R14" s="99"/>
      <c r="Z14" s="99" t="s">
        <v>568</v>
      </c>
      <c r="AA14" s="100">
        <v>4</v>
      </c>
      <c r="AL14" s="99" t="s">
        <v>568</v>
      </c>
      <c r="AM14" s="100">
        <v>2</v>
      </c>
      <c r="AO14" s="36" t="s">
        <v>569</v>
      </c>
      <c r="AP14" s="67">
        <v>16</v>
      </c>
    </row>
    <row r="15" spans="1:50" s="89" customFormat="1" ht="15.75" customHeight="1">
      <c r="A15" s="99" t="s">
        <v>570</v>
      </c>
      <c r="B15" s="100">
        <v>24.75</v>
      </c>
      <c r="C15" s="97"/>
      <c r="D15" s="97"/>
      <c r="E15" s="97"/>
      <c r="F15" s="97"/>
      <c r="G15" s="97"/>
      <c r="H15" s="97"/>
      <c r="I15" s="97"/>
      <c r="J15" s="97"/>
      <c r="N15" s="99" t="s">
        <v>570</v>
      </c>
      <c r="O15" s="100">
        <v>24</v>
      </c>
      <c r="P15" s="99"/>
      <c r="Q15" s="99"/>
      <c r="R15" s="99"/>
      <c r="Z15" s="99" t="s">
        <v>570</v>
      </c>
      <c r="AA15" s="100">
        <v>25</v>
      </c>
      <c r="AL15" s="99" t="s">
        <v>570</v>
      </c>
      <c r="AM15" s="100">
        <v>25</v>
      </c>
    </row>
    <row r="16" spans="1:50" s="89" customFormat="1" ht="15.75" customHeight="1">
      <c r="A16" s="89" t="s">
        <v>571</v>
      </c>
      <c r="E16" s="89" t="s">
        <v>572</v>
      </c>
      <c r="H16" s="89" t="s">
        <v>573</v>
      </c>
      <c r="K16" s="89" t="s">
        <v>551</v>
      </c>
      <c r="N16" s="89" t="s">
        <v>571</v>
      </c>
      <c r="S16" s="89" t="s">
        <v>554</v>
      </c>
      <c r="U16" s="89" t="s">
        <v>574</v>
      </c>
      <c r="W16" s="89" t="s">
        <v>575</v>
      </c>
      <c r="Z16" s="89" t="s">
        <v>571</v>
      </c>
      <c r="AI16" s="89" t="s">
        <v>555</v>
      </c>
      <c r="AL16" s="89" t="s">
        <v>571</v>
      </c>
      <c r="AU16" s="89" t="s">
        <v>557</v>
      </c>
    </row>
    <row r="17" spans="1:48" s="97" customFormat="1" ht="15.75" customHeight="1">
      <c r="D17" s="97" t="s">
        <v>576</v>
      </c>
      <c r="E17" s="97" t="s">
        <v>552</v>
      </c>
      <c r="F17" s="97" t="s">
        <v>539</v>
      </c>
      <c r="G17" s="97" t="s">
        <v>576</v>
      </c>
      <c r="H17" s="97" t="s">
        <v>552</v>
      </c>
      <c r="I17" s="97" t="s">
        <v>539</v>
      </c>
      <c r="J17" s="97" t="s">
        <v>576</v>
      </c>
      <c r="K17" s="97" t="s">
        <v>552</v>
      </c>
      <c r="L17" s="97" t="s">
        <v>539</v>
      </c>
      <c r="S17" s="97" t="s">
        <v>552</v>
      </c>
      <c r="T17" s="97" t="s">
        <v>539</v>
      </c>
      <c r="U17" s="97" t="s">
        <v>552</v>
      </c>
      <c r="V17" s="97" t="s">
        <v>539</v>
      </c>
      <c r="W17" s="97" t="s">
        <v>552</v>
      </c>
      <c r="X17" s="97" t="s">
        <v>539</v>
      </c>
      <c r="AH17" s="97" t="s">
        <v>21</v>
      </c>
      <c r="AI17" s="97" t="s">
        <v>22</v>
      </c>
      <c r="AJ17" s="97" t="s">
        <v>539</v>
      </c>
      <c r="AL17" s="99"/>
      <c r="AM17" s="99"/>
      <c r="AN17" s="99"/>
      <c r="AT17" s="97" t="s">
        <v>577</v>
      </c>
      <c r="AU17" s="97" t="s">
        <v>552</v>
      </c>
      <c r="AV17" s="97" t="s">
        <v>539</v>
      </c>
    </row>
    <row r="18" spans="1:48" ht="15.75" customHeight="1">
      <c r="A18" s="36" t="s">
        <v>578</v>
      </c>
      <c r="B18" s="97"/>
      <c r="C18" s="97"/>
      <c r="D18" s="71">
        <v>15000</v>
      </c>
      <c r="E18" s="101">
        <f>D18/$C$2</f>
        <v>3.9473684210526314</v>
      </c>
      <c r="F18" s="102">
        <f>E18/$C$3</f>
        <v>2.9365930821697894</v>
      </c>
      <c r="G18" s="97"/>
      <c r="H18" s="97"/>
      <c r="I18" s="97"/>
      <c r="J18" s="97"/>
      <c r="K18" s="97"/>
      <c r="L18" s="97"/>
      <c r="N18" s="36" t="s">
        <v>579</v>
      </c>
      <c r="S18" s="101">
        <v>10</v>
      </c>
      <c r="T18" s="102">
        <f>S18/$C$3</f>
        <v>7.4393691414968011</v>
      </c>
      <c r="U18" s="101">
        <v>5</v>
      </c>
      <c r="V18" s="102">
        <f>U18/$C$3</f>
        <v>3.7196845707484005</v>
      </c>
      <c r="W18" s="101">
        <v>5</v>
      </c>
      <c r="X18" s="102">
        <f>W18/$C$3</f>
        <v>3.7196845707484005</v>
      </c>
      <c r="Z18" s="36" t="s">
        <v>580</v>
      </c>
      <c r="AH18" s="103">
        <v>3100</v>
      </c>
      <c r="AI18" s="104">
        <f>AH18/$C$5</f>
        <v>4.725919534359722</v>
      </c>
      <c r="AJ18" s="102">
        <f>AI18*$C$4</f>
        <v>4.107249408116691</v>
      </c>
      <c r="AL18" s="99" t="s">
        <v>581</v>
      </c>
      <c r="AM18" s="244">
        <v>70</v>
      </c>
      <c r="AN18" s="99" t="s">
        <v>582</v>
      </c>
      <c r="AT18" s="246">
        <f>AM18</f>
        <v>70</v>
      </c>
      <c r="AU18" s="101">
        <f>AT18/$C$6</f>
        <v>3.1818181818181817</v>
      </c>
      <c r="AV18" s="102">
        <f t="shared" ref="AV18:AV36" si="0">AU18/$C$3</f>
        <v>2.3670719995671639</v>
      </c>
    </row>
    <row r="19" spans="1:48" ht="15.75" customHeight="1">
      <c r="A19" s="36" t="s">
        <v>583</v>
      </c>
      <c r="B19" s="97"/>
      <c r="C19" s="97"/>
      <c r="D19" s="71">
        <v>5000</v>
      </c>
      <c r="E19" s="101">
        <f t="shared" ref="E19:E26" si="1">D19/$C$2</f>
        <v>1.3157894736842106</v>
      </c>
      <c r="F19" s="102">
        <f t="shared" ref="F19:F26" si="2">E19/$C$3</f>
        <v>0.97886436072326333</v>
      </c>
      <c r="G19" s="97"/>
      <c r="H19" s="97"/>
      <c r="I19" s="97"/>
      <c r="J19" s="97"/>
      <c r="K19" s="97"/>
      <c r="L19" s="97"/>
      <c r="N19" s="36" t="s">
        <v>584</v>
      </c>
      <c r="S19" s="101">
        <v>7</v>
      </c>
      <c r="T19" s="102">
        <f t="shared" ref="T19:V41" si="3">S19/$C$3</f>
        <v>5.2075583990477607</v>
      </c>
      <c r="U19" s="101">
        <v>7</v>
      </c>
      <c r="V19" s="102">
        <f t="shared" ref="V19:X19" si="4">U19/$C$3</f>
        <v>5.2075583990477607</v>
      </c>
      <c r="W19" s="101">
        <v>7</v>
      </c>
      <c r="X19" s="102">
        <f t="shared" si="4"/>
        <v>5.2075583990477607</v>
      </c>
      <c r="Z19" s="36" t="s">
        <v>585</v>
      </c>
      <c r="AH19" s="103">
        <v>13603</v>
      </c>
      <c r="AI19" s="104">
        <f t="shared" ref="AI19:AI27" si="5">AH19/$C$5</f>
        <v>20.737639814804933</v>
      </c>
      <c r="AJ19" s="102">
        <f t="shared" ref="AJ19:AJ27" si="6">AI19*$C$4</f>
        <v>18.02287538664882</v>
      </c>
      <c r="AL19" s="99" t="s">
        <v>586</v>
      </c>
      <c r="AM19" s="244">
        <v>1000</v>
      </c>
      <c r="AN19" s="99" t="s">
        <v>582</v>
      </c>
      <c r="AT19" s="246">
        <f>AM19</f>
        <v>1000</v>
      </c>
      <c r="AU19" s="101">
        <f t="shared" ref="AU19:AU30" si="7">AT19/$C$6</f>
        <v>45.454545454545453</v>
      </c>
      <c r="AV19" s="102">
        <f t="shared" si="0"/>
        <v>33.815314279530909</v>
      </c>
    </row>
    <row r="20" spans="1:48" ht="15.75" customHeight="1">
      <c r="A20" s="36" t="s">
        <v>587</v>
      </c>
      <c r="B20" s="97"/>
      <c r="C20" s="97"/>
      <c r="D20" s="71">
        <v>5000</v>
      </c>
      <c r="E20" s="101">
        <f t="shared" si="1"/>
        <v>1.3157894736842106</v>
      </c>
      <c r="F20" s="102">
        <f t="shared" si="2"/>
        <v>0.97886436072326333</v>
      </c>
      <c r="G20" s="97"/>
      <c r="H20" s="97"/>
      <c r="I20" s="97"/>
      <c r="J20" s="97"/>
      <c r="K20" s="97"/>
      <c r="L20" s="97"/>
      <c r="N20" s="36" t="s">
        <v>588</v>
      </c>
      <c r="S20" s="101">
        <v>30</v>
      </c>
      <c r="T20" s="102">
        <f t="shared" si="3"/>
        <v>22.318107424490403</v>
      </c>
      <c r="U20" s="101">
        <v>15</v>
      </c>
      <c r="V20" s="102">
        <f t="shared" ref="V20:X20" si="8">U20/$C$3</f>
        <v>11.159053712245202</v>
      </c>
      <c r="W20" s="101">
        <v>15</v>
      </c>
      <c r="X20" s="102">
        <f t="shared" si="8"/>
        <v>11.159053712245202</v>
      </c>
      <c r="Z20" s="36" t="s">
        <v>589</v>
      </c>
      <c r="AH20" s="103">
        <v>150</v>
      </c>
      <c r="AI20" s="104">
        <f t="shared" si="5"/>
        <v>0.22867352585611558</v>
      </c>
      <c r="AJ20" s="102">
        <f t="shared" si="6"/>
        <v>0.1987378745862915</v>
      </c>
      <c r="AL20" s="99" t="s">
        <v>590</v>
      </c>
      <c r="AM20" s="244">
        <v>1000</v>
      </c>
      <c r="AN20" s="99" t="s">
        <v>582</v>
      </c>
      <c r="AT20" s="246">
        <f>AM20</f>
        <v>1000</v>
      </c>
      <c r="AU20" s="101">
        <f t="shared" si="7"/>
        <v>45.454545454545453</v>
      </c>
      <c r="AV20" s="102">
        <f t="shared" si="0"/>
        <v>33.815314279530909</v>
      </c>
    </row>
    <row r="21" spans="1:48" ht="15.75" customHeight="1">
      <c r="A21" s="36" t="s">
        <v>591</v>
      </c>
      <c r="B21" s="97"/>
      <c r="C21" s="97"/>
      <c r="D21" s="71">
        <v>62500</v>
      </c>
      <c r="E21" s="101">
        <f>D21/$C$2</f>
        <v>16.44736842105263</v>
      </c>
      <c r="F21" s="102">
        <f t="shared" si="2"/>
        <v>12.23580450904079</v>
      </c>
      <c r="G21" s="97"/>
      <c r="H21" s="97"/>
      <c r="I21" s="97"/>
      <c r="J21" s="97"/>
      <c r="K21" s="97" t="s">
        <v>592</v>
      </c>
      <c r="L21" s="97"/>
      <c r="N21" s="36" t="s">
        <v>593</v>
      </c>
      <c r="S21" s="101">
        <v>4</v>
      </c>
      <c r="T21" s="102">
        <f t="shared" si="3"/>
        <v>2.9757476565987204</v>
      </c>
      <c r="U21" s="101">
        <v>4</v>
      </c>
      <c r="V21" s="102">
        <f t="shared" ref="V21:X21" si="9">U21/$C$3</f>
        <v>2.9757476565987204</v>
      </c>
      <c r="W21" s="101">
        <v>4</v>
      </c>
      <c r="X21" s="102">
        <f t="shared" si="9"/>
        <v>2.9757476565987204</v>
      </c>
      <c r="Z21" s="36" t="s">
        <v>594</v>
      </c>
      <c r="AA21" s="105">
        <v>28000</v>
      </c>
      <c r="AB21" s="36" t="s">
        <v>595</v>
      </c>
      <c r="AH21" s="103">
        <f>AA21/AA15</f>
        <v>1120</v>
      </c>
      <c r="AI21" s="104">
        <f t="shared" si="5"/>
        <v>1.7074289930589963</v>
      </c>
      <c r="AJ21" s="102">
        <f t="shared" si="6"/>
        <v>1.4839094635776431</v>
      </c>
      <c r="AL21" s="99" t="s">
        <v>596</v>
      </c>
      <c r="AM21" s="243">
        <v>0</v>
      </c>
      <c r="AN21" s="99" t="s">
        <v>597</v>
      </c>
      <c r="AT21" s="246">
        <f>AM21*AP14</f>
        <v>0</v>
      </c>
      <c r="AU21" s="101">
        <f t="shared" si="7"/>
        <v>0</v>
      </c>
      <c r="AV21" s="102">
        <f t="shared" si="0"/>
        <v>0</v>
      </c>
    </row>
    <row r="22" spans="1:48" ht="15.75" customHeight="1">
      <c r="A22" s="36" t="s">
        <v>598</v>
      </c>
      <c r="B22" s="97"/>
      <c r="C22" s="97"/>
      <c r="D22" s="71">
        <v>25000</v>
      </c>
      <c r="E22" s="101">
        <f t="shared" si="1"/>
        <v>6.5789473684210522</v>
      </c>
      <c r="F22" s="102">
        <f t="shared" si="2"/>
        <v>4.8943218036163163</v>
      </c>
      <c r="G22" s="97"/>
      <c r="H22" s="97"/>
      <c r="I22" s="97"/>
      <c r="J22" s="97"/>
      <c r="K22" s="97"/>
      <c r="L22" s="97"/>
      <c r="N22" s="36" t="s">
        <v>599</v>
      </c>
      <c r="O22" s="106">
        <v>1.4E-2</v>
      </c>
      <c r="P22" s="50">
        <f>S9</f>
        <v>6500</v>
      </c>
      <c r="Q22" s="50"/>
      <c r="R22" s="50"/>
      <c r="S22" s="101">
        <f>$O$22*$P$22</f>
        <v>91</v>
      </c>
      <c r="T22" s="102">
        <f t="shared" si="3"/>
        <v>67.698259187620891</v>
      </c>
      <c r="U22" s="101">
        <f>$O$22*$P$22</f>
        <v>91</v>
      </c>
      <c r="V22" s="102">
        <f t="shared" ref="V22:X22" si="10">U22/$C$3</f>
        <v>67.698259187620891</v>
      </c>
      <c r="W22" s="101">
        <f>$O$22*$P$22</f>
        <v>91</v>
      </c>
      <c r="X22" s="102">
        <f t="shared" si="10"/>
        <v>67.698259187620891</v>
      </c>
      <c r="Z22" s="44" t="s">
        <v>600</v>
      </c>
      <c r="AA22" s="44"/>
      <c r="AB22" s="44"/>
      <c r="AC22" s="44"/>
      <c r="AD22" s="44"/>
      <c r="AE22" s="44"/>
      <c r="AF22" s="44"/>
      <c r="AG22" s="44"/>
      <c r="AH22" s="254">
        <v>9000</v>
      </c>
      <c r="AI22" s="255">
        <f t="shared" si="5"/>
        <v>13.720411551366935</v>
      </c>
      <c r="AJ22" s="256">
        <f t="shared" si="6"/>
        <v>11.92427247517749</v>
      </c>
      <c r="AL22" s="99" t="s">
        <v>601</v>
      </c>
      <c r="AM22" s="243">
        <v>5</v>
      </c>
      <c r="AN22" s="99" t="s">
        <v>597</v>
      </c>
      <c r="AT22" s="246">
        <f>AM22*AP14</f>
        <v>80</v>
      </c>
      <c r="AU22" s="101">
        <f t="shared" si="7"/>
        <v>3.6363636363636362</v>
      </c>
      <c r="AV22" s="102">
        <f t="shared" si="0"/>
        <v>2.7052251423624729</v>
      </c>
    </row>
    <row r="23" spans="1:48" ht="15.75" customHeight="1">
      <c r="A23" s="36" t="s">
        <v>602</v>
      </c>
      <c r="B23" s="97"/>
      <c r="C23" s="97"/>
      <c r="D23" s="71">
        <v>5000</v>
      </c>
      <c r="E23" s="101">
        <f t="shared" si="1"/>
        <v>1.3157894736842106</v>
      </c>
      <c r="F23" s="102">
        <f t="shared" si="2"/>
        <v>0.97886436072326333</v>
      </c>
      <c r="G23" s="97"/>
      <c r="H23" s="97"/>
      <c r="I23" s="97"/>
      <c r="J23" s="97"/>
      <c r="K23" s="97"/>
      <c r="L23" s="97"/>
      <c r="N23" s="36" t="s">
        <v>603</v>
      </c>
      <c r="O23" s="106">
        <v>2.5000000000000001E-3</v>
      </c>
      <c r="P23" s="67"/>
      <c r="Q23" s="67"/>
      <c r="R23" s="67"/>
      <c r="S23" s="101">
        <f>$O$23*$P$22</f>
        <v>16.25</v>
      </c>
      <c r="T23" s="102">
        <f t="shared" si="3"/>
        <v>12.088974854932301</v>
      </c>
      <c r="U23" s="101">
        <f>$O$23*$P$22</f>
        <v>16.25</v>
      </c>
      <c r="V23" s="102">
        <f t="shared" ref="V23:X23" si="11">U23/$C$3</f>
        <v>12.088974854932301</v>
      </c>
      <c r="W23" s="101">
        <f>$O$23*$P$22</f>
        <v>16.25</v>
      </c>
      <c r="X23" s="102">
        <f t="shared" si="11"/>
        <v>12.088974854932301</v>
      </c>
      <c r="Z23" s="36" t="s">
        <v>604</v>
      </c>
      <c r="AH23" s="103">
        <v>800</v>
      </c>
      <c r="AI23" s="104">
        <f t="shared" si="5"/>
        <v>1.2195921378992831</v>
      </c>
      <c r="AJ23" s="102">
        <f t="shared" si="6"/>
        <v>1.059935331126888</v>
      </c>
      <c r="AL23" s="99" t="s">
        <v>605</v>
      </c>
      <c r="AM23" s="243">
        <v>2</v>
      </c>
      <c r="AN23" s="99" t="s">
        <v>597</v>
      </c>
      <c r="AT23" s="246">
        <f>AM23*AP14</f>
        <v>32</v>
      </c>
      <c r="AU23" s="101">
        <f t="shared" si="7"/>
        <v>1.4545454545454546</v>
      </c>
      <c r="AV23" s="102">
        <f t="shared" si="0"/>
        <v>1.0820900569449892</v>
      </c>
    </row>
    <row r="24" spans="1:48" ht="15.75" customHeight="1">
      <c r="A24" s="36" t="s">
        <v>606</v>
      </c>
      <c r="B24" s="97"/>
      <c r="C24" s="97"/>
      <c r="D24" s="71">
        <v>750</v>
      </c>
      <c r="E24" s="101">
        <f t="shared" si="1"/>
        <v>0.19736842105263158</v>
      </c>
      <c r="F24" s="102">
        <f t="shared" si="2"/>
        <v>0.1468296541084895</v>
      </c>
      <c r="G24" s="97"/>
      <c r="H24" s="97"/>
      <c r="I24" s="97"/>
      <c r="J24" s="97"/>
      <c r="K24" s="97"/>
      <c r="L24" s="97"/>
      <c r="N24" s="36" t="s">
        <v>607</v>
      </c>
      <c r="O24" s="106">
        <v>0.01</v>
      </c>
      <c r="P24" s="67"/>
      <c r="Q24" s="67"/>
      <c r="R24" s="67"/>
      <c r="S24" s="101">
        <f>T24/$C$3</f>
        <v>39.302187174527596</v>
      </c>
      <c r="T24" s="102">
        <f>$O$24*$C$1</f>
        <v>52.83</v>
      </c>
      <c r="U24" s="101">
        <f>V24/$C$3</f>
        <v>39.302187174527596</v>
      </c>
      <c r="V24" s="102">
        <f>$O$24*$C$1</f>
        <v>52.83</v>
      </c>
      <c r="W24" s="101">
        <f>X24/$C$3</f>
        <v>39.302187174527596</v>
      </c>
      <c r="X24" s="102">
        <f>$O$24*$C$1</f>
        <v>52.83</v>
      </c>
      <c r="Z24" s="36" t="s">
        <v>608</v>
      </c>
      <c r="AA24" s="109">
        <v>0.01</v>
      </c>
      <c r="AB24" s="109"/>
      <c r="AH24" s="103">
        <f>AI24*655.957</f>
        <v>39874.130768965239</v>
      </c>
      <c r="AI24" s="104">
        <f>AJ24/$C$4</f>
        <v>60.78772048924737</v>
      </c>
      <c r="AJ24" s="102">
        <f>AA24*$C$1</f>
        <v>52.83</v>
      </c>
      <c r="AL24" s="99" t="s">
        <v>609</v>
      </c>
      <c r="AM24" s="243">
        <v>40</v>
      </c>
      <c r="AN24" s="99" t="s">
        <v>597</v>
      </c>
      <c r="AT24" s="246">
        <f>AM24*AP14</f>
        <v>640</v>
      </c>
      <c r="AU24" s="101">
        <f t="shared" si="7"/>
        <v>29.09090909090909</v>
      </c>
      <c r="AV24" s="102">
        <f t="shared" si="0"/>
        <v>21.641801138899783</v>
      </c>
    </row>
    <row r="25" spans="1:48" ht="15.75" customHeight="1">
      <c r="A25" s="36" t="s">
        <v>610</v>
      </c>
      <c r="B25" s="97"/>
      <c r="C25" s="97"/>
      <c r="D25" s="71">
        <v>3500</v>
      </c>
      <c r="E25" s="101">
        <f t="shared" si="1"/>
        <v>0.92105263157894735</v>
      </c>
      <c r="F25" s="102">
        <f t="shared" si="2"/>
        <v>0.68520505250628427</v>
      </c>
      <c r="G25" s="97"/>
      <c r="H25" s="97"/>
      <c r="I25" s="97"/>
      <c r="J25" s="97"/>
      <c r="K25" s="97"/>
      <c r="L25" s="97"/>
      <c r="N25" s="36" t="s">
        <v>611</v>
      </c>
      <c r="O25" s="108">
        <v>140</v>
      </c>
      <c r="P25" s="36" t="s">
        <v>612</v>
      </c>
      <c r="S25" s="101">
        <f>$O$25/($O$14*$O$15)</f>
        <v>1.9444444444444444</v>
      </c>
      <c r="T25" s="102">
        <f>S25/$C$3</f>
        <v>1.446543999735489</v>
      </c>
      <c r="U25" s="101">
        <f>$O$25/($O$14*$O$15)</f>
        <v>1.9444444444444444</v>
      </c>
      <c r="V25" s="102">
        <f>U25/$C$3</f>
        <v>1.446543999735489</v>
      </c>
      <c r="W25" s="101">
        <f>$O$25/($O$14*$O$15)</f>
        <v>1.9444444444444444</v>
      </c>
      <c r="X25" s="102">
        <f>W25/$C$3</f>
        <v>1.446543999735489</v>
      </c>
      <c r="Z25" s="36" t="s">
        <v>613</v>
      </c>
      <c r="AA25" s="67"/>
      <c r="AB25" s="67"/>
      <c r="AH25" s="103">
        <v>60000</v>
      </c>
      <c r="AI25" s="104">
        <f>AH25/$C$5</f>
        <v>91.469410342446224</v>
      </c>
      <c r="AJ25" s="102">
        <f t="shared" si="6"/>
        <v>79.495149834516596</v>
      </c>
      <c r="AL25" s="99" t="s">
        <v>614</v>
      </c>
      <c r="AM25" s="243">
        <v>0</v>
      </c>
      <c r="AN25" s="99"/>
      <c r="AT25" s="246">
        <f>AM$11*AM25</f>
        <v>0</v>
      </c>
      <c r="AU25" s="101">
        <f t="shared" si="7"/>
        <v>0</v>
      </c>
      <c r="AV25" s="102">
        <f t="shared" si="0"/>
        <v>0</v>
      </c>
    </row>
    <row r="26" spans="1:48" ht="15.75" customHeight="1">
      <c r="A26" s="36" t="s">
        <v>615</v>
      </c>
      <c r="B26" s="97"/>
      <c r="C26" s="97"/>
      <c r="D26" s="71">
        <v>25000</v>
      </c>
      <c r="E26" s="101">
        <f t="shared" si="1"/>
        <v>6.5789473684210522</v>
      </c>
      <c r="F26" s="102">
        <f t="shared" si="2"/>
        <v>4.8943218036163163</v>
      </c>
      <c r="G26" s="97"/>
      <c r="H26" s="97"/>
      <c r="I26" s="97"/>
      <c r="J26" s="97"/>
      <c r="K26" s="97"/>
      <c r="L26" s="97"/>
      <c r="N26" s="36" t="s">
        <v>616</v>
      </c>
      <c r="S26" s="101">
        <v>90</v>
      </c>
      <c r="T26" s="102">
        <f t="shared" si="3"/>
        <v>66.954322273471206</v>
      </c>
      <c r="U26" s="101">
        <v>110</v>
      </c>
      <c r="V26" s="102">
        <f t="shared" ref="V26:X26" si="12">U26/$C$3</f>
        <v>81.833060556464801</v>
      </c>
      <c r="W26" s="101">
        <v>48</v>
      </c>
      <c r="X26" s="102">
        <f t="shared" si="12"/>
        <v>35.708971879184645</v>
      </c>
      <c r="Z26" s="36" t="s">
        <v>617</v>
      </c>
      <c r="AA26" s="106">
        <v>1.6E-2</v>
      </c>
      <c r="AB26" s="106"/>
      <c r="AH26" s="103">
        <f>AI26*655.957</f>
        <v>63798.609230344387</v>
      </c>
      <c r="AI26" s="104">
        <f>AJ26/$C$4</f>
        <v>97.260352782795806</v>
      </c>
      <c r="AJ26" s="102">
        <f>AA26*$C$1</f>
        <v>84.528000000000006</v>
      </c>
      <c r="AL26" s="99" t="s">
        <v>618</v>
      </c>
      <c r="AM26" s="239">
        <v>1.4999999999999999E-2</v>
      </c>
      <c r="AN26" s="99"/>
      <c r="AT26" s="246">
        <f>AM$11*AM26*C6</f>
        <v>2343.4648379999999</v>
      </c>
      <c r="AU26" s="101">
        <f t="shared" si="7"/>
        <v>106.52112899999999</v>
      </c>
      <c r="AV26" s="102">
        <f t="shared" si="0"/>
        <v>79.24499999999999</v>
      </c>
    </row>
    <row r="27" spans="1:48" ht="15.75" customHeight="1">
      <c r="A27" s="36" t="s">
        <v>619</v>
      </c>
      <c r="B27" s="97"/>
      <c r="C27" s="97"/>
      <c r="D27" s="71">
        <v>12666.666666666668</v>
      </c>
      <c r="E27" s="101">
        <f>D27/$C$2</f>
        <v>3.3333333333333335</v>
      </c>
      <c r="F27" s="102">
        <f>E27/$C$3</f>
        <v>2.4797897138322669</v>
      </c>
      <c r="G27" s="71">
        <v>12666.666666666668</v>
      </c>
      <c r="H27" s="101">
        <f>G27/$C$2</f>
        <v>3.3333333333333335</v>
      </c>
      <c r="I27" s="102">
        <f>H27/$C$3</f>
        <v>2.4797897138322669</v>
      </c>
      <c r="J27" s="97"/>
      <c r="K27" s="97"/>
      <c r="L27" s="97"/>
      <c r="N27" s="36" t="s">
        <v>620</v>
      </c>
      <c r="O27" s="106">
        <v>1.0999999999999999E-2</v>
      </c>
      <c r="S27" s="101">
        <f>T27*$C$3</f>
        <v>78.115494600000005</v>
      </c>
      <c r="T27" s="102">
        <f>$O$27*$C$1</f>
        <v>58.113</v>
      </c>
      <c r="U27" s="101">
        <f>V27*$C$3</f>
        <v>78.115494600000005</v>
      </c>
      <c r="V27" s="102">
        <f>$O$27*$C$1</f>
        <v>58.113</v>
      </c>
      <c r="W27" s="101">
        <f>X27*$C$3</f>
        <v>78.115494600000005</v>
      </c>
      <c r="X27" s="102">
        <f>$O$27*$C$1</f>
        <v>58.113</v>
      </c>
      <c r="Z27" s="36" t="s">
        <v>621</v>
      </c>
      <c r="AA27" s="67"/>
      <c r="AB27" s="67"/>
      <c r="AH27" s="103">
        <v>15000</v>
      </c>
      <c r="AI27" s="104">
        <f t="shared" si="5"/>
        <v>22.867352585611556</v>
      </c>
      <c r="AJ27" s="102">
        <f t="shared" si="6"/>
        <v>19.873787458629149</v>
      </c>
      <c r="AL27" s="99" t="s">
        <v>622</v>
      </c>
      <c r="AM27" s="241">
        <v>90</v>
      </c>
      <c r="AN27" s="242" t="s">
        <v>623</v>
      </c>
      <c r="AO27" s="109">
        <v>0.1</v>
      </c>
      <c r="AT27" s="246">
        <f>AQ$9*AO27/360*AM27*C6</f>
        <v>3612.9500000000007</v>
      </c>
      <c r="AU27" s="101">
        <f t="shared" si="7"/>
        <v>164.22500000000002</v>
      </c>
      <c r="AV27" s="102">
        <f t="shared" si="0"/>
        <v>122.17303972623122</v>
      </c>
    </row>
    <row r="28" spans="1:48" ht="15.75" customHeight="1">
      <c r="A28" s="36" t="s">
        <v>624</v>
      </c>
      <c r="B28" s="97"/>
      <c r="C28" s="97"/>
      <c r="D28" s="71">
        <v>10666.666666666668</v>
      </c>
      <c r="E28" s="101">
        <f t="shared" ref="E28:E30" si="13">D28/$C$2</f>
        <v>2.8070175438596494</v>
      </c>
      <c r="F28" s="102">
        <f t="shared" ref="F28:F30" si="14">E28/$C$3</f>
        <v>2.0882439695429618</v>
      </c>
      <c r="G28" s="71">
        <v>10666.666666666668</v>
      </c>
      <c r="H28" s="101">
        <f t="shared" ref="H28:H30" si="15">G28/$C$2</f>
        <v>2.8070175438596494</v>
      </c>
      <c r="I28" s="102">
        <f t="shared" ref="I28:I30" si="16">H28/$C$3</f>
        <v>2.0882439695429618</v>
      </c>
      <c r="J28" s="97"/>
      <c r="K28" s="97"/>
      <c r="L28" s="97"/>
      <c r="N28" s="36" t="s">
        <v>625</v>
      </c>
      <c r="O28" s="110">
        <v>175</v>
      </c>
      <c r="P28" s="36" t="s">
        <v>626</v>
      </c>
      <c r="S28" s="101"/>
      <c r="T28" s="102"/>
      <c r="U28" s="101"/>
      <c r="V28" s="102"/>
      <c r="W28" s="101"/>
      <c r="X28" s="102"/>
      <c r="Z28" s="36" t="s">
        <v>627</v>
      </c>
      <c r="AA28" s="67"/>
      <c r="AB28" s="67"/>
      <c r="AH28" s="103"/>
      <c r="AI28" s="104"/>
      <c r="AJ28" s="102"/>
      <c r="AL28" s="99" t="s">
        <v>628</v>
      </c>
      <c r="AM28" s="243">
        <v>2</v>
      </c>
      <c r="AN28" s="99" t="s">
        <v>597</v>
      </c>
      <c r="AT28" s="246">
        <f>AM28*AP14</f>
        <v>32</v>
      </c>
      <c r="AU28" s="101">
        <f t="shared" si="7"/>
        <v>1.4545454545454546</v>
      </c>
      <c r="AV28" s="102">
        <f t="shared" si="0"/>
        <v>1.0820900569449892</v>
      </c>
    </row>
    <row r="29" spans="1:48" ht="15.75" customHeight="1">
      <c r="A29" s="36" t="s">
        <v>629</v>
      </c>
      <c r="B29" s="97"/>
      <c r="C29" s="97"/>
      <c r="D29" s="71">
        <v>110000</v>
      </c>
      <c r="E29" s="101">
        <f t="shared" si="13"/>
        <v>28.94736842105263</v>
      </c>
      <c r="F29" s="102">
        <f t="shared" si="14"/>
        <v>21.53501593591179</v>
      </c>
      <c r="G29" s="71">
        <v>110000</v>
      </c>
      <c r="H29" s="101">
        <f t="shared" si="15"/>
        <v>28.94736842105263</v>
      </c>
      <c r="I29" s="102">
        <f t="shared" si="16"/>
        <v>21.53501593591179</v>
      </c>
      <c r="J29" s="97"/>
      <c r="K29" s="97"/>
      <c r="L29" s="97"/>
      <c r="N29" s="36" t="s">
        <v>630</v>
      </c>
      <c r="O29" s="110">
        <v>40</v>
      </c>
      <c r="P29" s="36" t="s">
        <v>626</v>
      </c>
      <c r="S29" s="101"/>
      <c r="T29" s="102"/>
      <c r="U29" s="101"/>
      <c r="V29" s="102"/>
      <c r="W29" s="101"/>
      <c r="X29" s="102"/>
      <c r="Z29" s="36" t="s">
        <v>631</v>
      </c>
      <c r="AA29" s="109">
        <v>0.09</v>
      </c>
      <c r="AB29" s="105">
        <v>1</v>
      </c>
      <c r="AH29" s="103">
        <f>AI29*655.957</f>
        <v>29905.598076723923</v>
      </c>
      <c r="AI29" s="104">
        <f>AJ29/$C$4</f>
        <v>45.590790366935522</v>
      </c>
      <c r="AJ29" s="102">
        <f>AA29*$C$1*AB29/12</f>
        <v>39.622499999999995</v>
      </c>
      <c r="AL29" s="99" t="s">
        <v>632</v>
      </c>
      <c r="AM29" s="243">
        <v>1</v>
      </c>
      <c r="AN29" s="99" t="s">
        <v>597</v>
      </c>
      <c r="AT29" s="246">
        <f>AM29*AP14</f>
        <v>16</v>
      </c>
      <c r="AU29" s="101">
        <f t="shared" si="7"/>
        <v>0.72727272727272729</v>
      </c>
      <c r="AV29" s="102">
        <f t="shared" si="0"/>
        <v>0.54104502847249458</v>
      </c>
    </row>
    <row r="30" spans="1:48" ht="15.75" customHeight="1">
      <c r="A30" s="36" t="s">
        <v>633</v>
      </c>
      <c r="B30" s="97"/>
      <c r="C30" s="97"/>
      <c r="D30" s="71">
        <v>7142.8571428571431</v>
      </c>
      <c r="E30" s="101">
        <f t="shared" si="13"/>
        <v>1.8796992481203008</v>
      </c>
      <c r="F30" s="102">
        <f t="shared" si="14"/>
        <v>1.3983776581760903</v>
      </c>
      <c r="G30" s="71">
        <v>7142.8571428571431</v>
      </c>
      <c r="H30" s="101">
        <f t="shared" si="15"/>
        <v>1.8796992481203008</v>
      </c>
      <c r="I30" s="102">
        <f t="shared" si="16"/>
        <v>1.3983776581760903</v>
      </c>
      <c r="J30" s="97"/>
      <c r="K30" s="97"/>
      <c r="L30" s="97" t="s">
        <v>547</v>
      </c>
      <c r="N30" s="36" t="s">
        <v>634</v>
      </c>
      <c r="S30" s="111">
        <v>34</v>
      </c>
      <c r="T30" s="102">
        <f t="shared" si="3"/>
        <v>25.293855081089124</v>
      </c>
      <c r="U30" s="111">
        <v>34</v>
      </c>
      <c r="V30" s="102">
        <f t="shared" ref="V30:X30" si="17">U30/$C$3</f>
        <v>25.293855081089124</v>
      </c>
      <c r="W30" s="111">
        <v>34</v>
      </c>
      <c r="X30" s="102">
        <f t="shared" si="17"/>
        <v>25.293855081089124</v>
      </c>
      <c r="Z30" s="36" t="s">
        <v>635</v>
      </c>
      <c r="AA30" s="109">
        <v>0.01</v>
      </c>
      <c r="AB30" s="67"/>
      <c r="AH30" s="103">
        <f>AI30*655.957</f>
        <v>39874.130768965239</v>
      </c>
      <c r="AI30" s="104">
        <f>AJ30/$C$4</f>
        <v>60.78772048924737</v>
      </c>
      <c r="AJ30" s="102">
        <f>AA30*$C$1</f>
        <v>52.83</v>
      </c>
      <c r="AL30" s="99" t="s">
        <v>636</v>
      </c>
      <c r="AM30" s="243"/>
      <c r="AN30" s="99"/>
      <c r="AT30" s="246">
        <v>200</v>
      </c>
      <c r="AU30" s="101">
        <f t="shared" si="7"/>
        <v>9.0909090909090917</v>
      </c>
      <c r="AV30" s="102">
        <f t="shared" si="0"/>
        <v>6.7630628559061829</v>
      </c>
    </row>
    <row r="31" spans="1:48" ht="15.75" customHeight="1">
      <c r="A31" s="36" t="s">
        <v>579</v>
      </c>
      <c r="D31" s="71">
        <v>32000</v>
      </c>
      <c r="E31" s="101">
        <f>D31/$C$2</f>
        <v>8.4210526315789469</v>
      </c>
      <c r="F31" s="102">
        <f>E31/$C$3</f>
        <v>6.2647319086288844</v>
      </c>
      <c r="G31" s="71">
        <v>32000</v>
      </c>
      <c r="H31" s="101">
        <f>G31/$C$2</f>
        <v>8.4210526315789469</v>
      </c>
      <c r="I31" s="102">
        <f>H31/$C$3</f>
        <v>6.2647319086288844</v>
      </c>
      <c r="J31" s="71">
        <v>32000</v>
      </c>
      <c r="K31" s="101">
        <f>J31/$C$2</f>
        <v>8.4210526315789469</v>
      </c>
      <c r="L31" s="102">
        <f>K31/$C$3</f>
        <v>6.2647319086288844</v>
      </c>
      <c r="N31" s="36" t="s">
        <v>637</v>
      </c>
      <c r="S31" s="101">
        <v>2.4500000000000002</v>
      </c>
      <c r="T31" s="102">
        <f t="shared" si="3"/>
        <v>1.8226454396667162</v>
      </c>
      <c r="U31" s="101">
        <v>10</v>
      </c>
      <c r="V31" s="102">
        <f t="shared" ref="V31:X31" si="18">U31/$C$3</f>
        <v>7.4393691414968011</v>
      </c>
      <c r="W31" s="101">
        <v>10</v>
      </c>
      <c r="X31" s="102">
        <f t="shared" si="18"/>
        <v>7.4393691414968011</v>
      </c>
      <c r="Z31" s="114" t="s">
        <v>638</v>
      </c>
      <c r="AA31" s="114"/>
      <c r="AB31" s="114"/>
      <c r="AC31" s="127"/>
      <c r="AD31" s="127"/>
      <c r="AE31" s="127"/>
      <c r="AF31" s="117"/>
      <c r="AG31" s="117"/>
      <c r="AH31" s="115">
        <f>SUM(AH18:AH30)</f>
        <v>276225.4688449988</v>
      </c>
      <c r="AI31" s="116">
        <f>SUM(AI18:AI30)</f>
        <v>421.10301261362986</v>
      </c>
      <c r="AJ31" s="117">
        <f>SUM(AJ18:AJ30)</f>
        <v>365.97641723237956</v>
      </c>
      <c r="AL31" s="99" t="s">
        <v>639</v>
      </c>
      <c r="AM31" s="240">
        <v>30</v>
      </c>
      <c r="AN31" s="99" t="s">
        <v>623</v>
      </c>
      <c r="AO31" s="109">
        <v>0.1</v>
      </c>
      <c r="AT31" s="246">
        <f>AU31*$C$6</f>
        <v>1301.9249100000002</v>
      </c>
      <c r="AU31" s="247">
        <f>AM11*AO31*AM31/360</f>
        <v>59.178405000000012</v>
      </c>
      <c r="AV31" s="102">
        <f t="shared" si="0"/>
        <v>44.025000000000006</v>
      </c>
    </row>
    <row r="32" spans="1:48" ht="15.75" customHeight="1">
      <c r="A32" s="36" t="s">
        <v>640</v>
      </c>
      <c r="D32" s="71">
        <v>13000</v>
      </c>
      <c r="E32" s="101">
        <f t="shared" ref="E32:E36" si="19">D32/$C$2</f>
        <v>3.4210526315789473</v>
      </c>
      <c r="F32" s="102">
        <f t="shared" ref="F32:F40" si="20">E32/$C$3</f>
        <v>2.5450473378804843</v>
      </c>
      <c r="G32" s="71">
        <v>13000</v>
      </c>
      <c r="H32" s="101">
        <f t="shared" ref="H32:H36" si="21">G32/$C$2</f>
        <v>3.4210526315789473</v>
      </c>
      <c r="I32" s="102">
        <f t="shared" ref="I32:I40" si="22">H32/$C$3</f>
        <v>2.5450473378804843</v>
      </c>
      <c r="J32" s="71">
        <v>13000</v>
      </c>
      <c r="K32" s="101">
        <f t="shared" ref="K32:K38" si="23">J32/$C$2</f>
        <v>3.4210526315789473</v>
      </c>
      <c r="L32" s="102">
        <f t="shared" ref="L32:L40" si="24">K32/$C$3</f>
        <v>2.5450473378804843</v>
      </c>
      <c r="N32" s="36" t="s">
        <v>641</v>
      </c>
      <c r="O32" s="109">
        <v>0.09</v>
      </c>
      <c r="P32" s="67">
        <v>1</v>
      </c>
      <c r="Q32" s="67"/>
      <c r="R32" s="67"/>
      <c r="S32" s="101">
        <f>T32*$C$3</f>
        <v>53.260564499999994</v>
      </c>
      <c r="T32" s="102">
        <f>$O$32*$C$1*$P$32/12</f>
        <v>39.622499999999995</v>
      </c>
      <c r="U32" s="101">
        <f>V32*$C$3</f>
        <v>53.260564499999994</v>
      </c>
      <c r="V32" s="102">
        <f>$O$32*$C$1*$P$32/12</f>
        <v>39.622499999999995</v>
      </c>
      <c r="W32" s="101">
        <f>X32*$C$3</f>
        <v>53.260564499999994</v>
      </c>
      <c r="X32" s="102">
        <f>$O$32*$C$1*$P$32/12</f>
        <v>39.622499999999995</v>
      </c>
      <c r="AL32" s="99" t="s">
        <v>642</v>
      </c>
      <c r="AM32" s="243">
        <v>0</v>
      </c>
      <c r="AN32" s="99" t="s">
        <v>597</v>
      </c>
      <c r="AT32" s="246">
        <f>AM32*AP14</f>
        <v>0</v>
      </c>
      <c r="AU32" s="101">
        <f>AT32/$C$6</f>
        <v>0</v>
      </c>
      <c r="AV32" s="102">
        <f t="shared" si="0"/>
        <v>0</v>
      </c>
    </row>
    <row r="33" spans="1:48" ht="15.75" customHeight="1">
      <c r="A33" s="36" t="s">
        <v>643</v>
      </c>
      <c r="D33" s="111"/>
      <c r="E33" s="101">
        <v>15</v>
      </c>
      <c r="F33" s="102">
        <f t="shared" si="20"/>
        <v>11.159053712245202</v>
      </c>
      <c r="G33" s="111"/>
      <c r="H33" s="111">
        <v>15</v>
      </c>
      <c r="I33" s="102">
        <f t="shared" si="22"/>
        <v>11.159053712245202</v>
      </c>
      <c r="J33" s="228"/>
      <c r="K33" s="111">
        <v>15</v>
      </c>
      <c r="L33" s="229">
        <f t="shared" si="24"/>
        <v>11.159053712245202</v>
      </c>
      <c r="N33" s="36" t="s">
        <v>644</v>
      </c>
      <c r="O33" s="106">
        <v>0.03</v>
      </c>
      <c r="P33" s="67"/>
      <c r="Q33" s="67"/>
      <c r="R33" s="67"/>
      <c r="S33" s="101">
        <f>T33*$C$3</f>
        <v>213.04225799999998</v>
      </c>
      <c r="T33" s="102">
        <f>$O$33*$C$1</f>
        <v>158.48999999999998</v>
      </c>
      <c r="U33" s="101">
        <f>V33*$C$3</f>
        <v>213.04225799999998</v>
      </c>
      <c r="V33" s="102">
        <f>$O$33*$C$1</f>
        <v>158.48999999999998</v>
      </c>
      <c r="W33" s="101">
        <f>X33*$C$3</f>
        <v>213.04225799999998</v>
      </c>
      <c r="X33" s="102">
        <f>$O$33*$C$1</f>
        <v>158.48999999999998</v>
      </c>
      <c r="Z33" s="114" t="s">
        <v>645</v>
      </c>
      <c r="AA33" s="114"/>
      <c r="AB33" s="114"/>
      <c r="AC33" s="115"/>
      <c r="AD33" s="127"/>
      <c r="AE33" s="127"/>
      <c r="AF33" s="117"/>
      <c r="AG33" s="117"/>
      <c r="AH33" s="117"/>
      <c r="AI33" s="116">
        <f>(AA35+AA36)/AA34</f>
        <v>40</v>
      </c>
      <c r="AJ33" s="117">
        <f t="shared" ref="AJ33" si="25">AI33*$C$4</f>
        <v>34.763600000000004</v>
      </c>
      <c r="AL33" s="99" t="s">
        <v>646</v>
      </c>
      <c r="AM33" s="243">
        <v>200</v>
      </c>
      <c r="AN33" s="99"/>
      <c r="AT33" s="246">
        <f>AM33</f>
        <v>200</v>
      </c>
      <c r="AU33" s="101">
        <f>AT33/$C$6</f>
        <v>9.0909090909090917</v>
      </c>
      <c r="AV33" s="102">
        <f t="shared" si="0"/>
        <v>6.7630628559061829</v>
      </c>
    </row>
    <row r="34" spans="1:48" ht="15.75" customHeight="1">
      <c r="A34" s="36" t="s">
        <v>647</v>
      </c>
      <c r="D34" s="71">
        <v>1203</v>
      </c>
      <c r="E34" s="101">
        <f t="shared" si="19"/>
        <v>0.31657894736842107</v>
      </c>
      <c r="F34" s="102">
        <f t="shared" si="20"/>
        <v>0.23551476519001716</v>
      </c>
      <c r="G34" s="71">
        <v>1203</v>
      </c>
      <c r="H34" s="101">
        <f t="shared" si="21"/>
        <v>0.31657894736842107</v>
      </c>
      <c r="I34" s="102">
        <f t="shared" si="22"/>
        <v>0.23551476519001716</v>
      </c>
      <c r="J34" s="71">
        <v>1203</v>
      </c>
      <c r="K34" s="101">
        <f t="shared" si="23"/>
        <v>0.31657894736842107</v>
      </c>
      <c r="L34" s="102">
        <f t="shared" si="24"/>
        <v>0.23551476519001716</v>
      </c>
      <c r="N34" s="36" t="s">
        <v>648</v>
      </c>
      <c r="O34" s="106">
        <v>5.0000000000000001E-3</v>
      </c>
      <c r="P34" s="67"/>
      <c r="Q34" s="67"/>
      <c r="R34" s="67"/>
      <c r="S34" s="101">
        <f>T34*$C$3</f>
        <v>35.507043000000003</v>
      </c>
      <c r="T34" s="102">
        <f>$O$34*$C$1</f>
        <v>26.414999999999999</v>
      </c>
      <c r="U34" s="101">
        <f>V34*$C$3</f>
        <v>35.507043000000003</v>
      </c>
      <c r="V34" s="102">
        <f>$O$34*$C$1</f>
        <v>26.414999999999999</v>
      </c>
      <c r="W34" s="101">
        <f>X34*$C$3</f>
        <v>35.507043000000003</v>
      </c>
      <c r="X34" s="102">
        <f>$O$34*$C$1</f>
        <v>26.414999999999999</v>
      </c>
      <c r="Z34" s="36" t="s">
        <v>649</v>
      </c>
      <c r="AA34" s="50">
        <v>5500</v>
      </c>
      <c r="AB34" s="36" t="s">
        <v>582</v>
      </c>
      <c r="AL34" s="99" t="s">
        <v>650</v>
      </c>
      <c r="AM34" s="243">
        <v>5366</v>
      </c>
      <c r="AN34" s="99" t="s">
        <v>651</v>
      </c>
      <c r="AT34" s="246">
        <f>AU34*C6</f>
        <v>4722.08</v>
      </c>
      <c r="AU34" s="101">
        <f>AM34/AM15</f>
        <v>214.64</v>
      </c>
      <c r="AV34" s="102">
        <f t="shared" si="0"/>
        <v>159.67861925308733</v>
      </c>
    </row>
    <row r="35" spans="1:48" ht="15.75" customHeight="1">
      <c r="A35" s="36" t="s">
        <v>652</v>
      </c>
      <c r="D35" s="71">
        <v>12876</v>
      </c>
      <c r="E35" s="101">
        <f t="shared" si="19"/>
        <v>3.3884210526315788</v>
      </c>
      <c r="F35" s="102">
        <f t="shared" si="20"/>
        <v>2.5207715017345476</v>
      </c>
      <c r="G35" s="71">
        <v>12876</v>
      </c>
      <c r="H35" s="101">
        <f t="shared" si="21"/>
        <v>3.3884210526315788</v>
      </c>
      <c r="I35" s="102">
        <f t="shared" si="22"/>
        <v>2.5207715017345476</v>
      </c>
      <c r="J35" s="71">
        <v>12876</v>
      </c>
      <c r="K35" s="101">
        <f t="shared" si="23"/>
        <v>3.3884210526315788</v>
      </c>
      <c r="L35" s="102">
        <f t="shared" si="24"/>
        <v>2.5207715017345476</v>
      </c>
      <c r="N35" s="93" t="s">
        <v>653</v>
      </c>
      <c r="O35" s="118"/>
      <c r="P35" s="118"/>
      <c r="Q35" s="118"/>
      <c r="R35" s="118"/>
      <c r="S35" s="119">
        <f>SUM(S18:S34)</f>
        <v>705.87199171897203</v>
      </c>
      <c r="T35" s="120">
        <f t="shared" si="3"/>
        <v>525.12423130410059</v>
      </c>
      <c r="U35" s="119">
        <f>SUM(U18:U34)</f>
        <v>713.42199171897198</v>
      </c>
      <c r="V35" s="120">
        <f t="shared" si="3"/>
        <v>530.74095500593057</v>
      </c>
      <c r="W35" s="119">
        <f>SUM(W18:W34)</f>
        <v>651.42199171897198</v>
      </c>
      <c r="X35" s="120">
        <f t="shared" ref="X35" si="26">W35/$C$3</f>
        <v>484.61686632865047</v>
      </c>
      <c r="Z35" s="36" t="s">
        <v>654</v>
      </c>
      <c r="AA35" s="121">
        <v>150000</v>
      </c>
      <c r="AL35" s="99" t="s">
        <v>655</v>
      </c>
      <c r="AM35" s="243">
        <v>45</v>
      </c>
      <c r="AN35" s="99" t="s">
        <v>597</v>
      </c>
      <c r="AT35" s="246">
        <f>AM35*AP14</f>
        <v>720</v>
      </c>
      <c r="AU35" s="101">
        <f>AT35/$C$6</f>
        <v>32.727272727272727</v>
      </c>
      <c r="AV35" s="102">
        <f t="shared" si="0"/>
        <v>24.347026281262256</v>
      </c>
    </row>
    <row r="36" spans="1:48" ht="15.75" customHeight="1">
      <c r="A36" s="36" t="s">
        <v>604</v>
      </c>
      <c r="D36" s="71">
        <v>4060</v>
      </c>
      <c r="E36" s="101">
        <f t="shared" si="19"/>
        <v>1.0684210526315789</v>
      </c>
      <c r="F36" s="102">
        <f t="shared" si="20"/>
        <v>0.79483786090728981</v>
      </c>
      <c r="G36" s="71">
        <v>4060</v>
      </c>
      <c r="H36" s="101">
        <f t="shared" si="21"/>
        <v>1.0684210526315789</v>
      </c>
      <c r="I36" s="102">
        <f t="shared" si="22"/>
        <v>0.79483786090728981</v>
      </c>
      <c r="J36" s="71">
        <v>4060</v>
      </c>
      <c r="K36" s="101">
        <f t="shared" si="23"/>
        <v>1.0684210526315789</v>
      </c>
      <c r="L36" s="102">
        <f t="shared" si="24"/>
        <v>0.79483786090728981</v>
      </c>
      <c r="N36" s="36" t="s">
        <v>614</v>
      </c>
      <c r="O36" s="106">
        <v>2E-3</v>
      </c>
      <c r="S36" s="101">
        <f>T36*$C$3</f>
        <v>14.202817200000002</v>
      </c>
      <c r="T36" s="101">
        <f>$O$36*$C$1</f>
        <v>10.566000000000001</v>
      </c>
      <c r="U36" s="101">
        <f>V36*$C$3</f>
        <v>14.202817200000002</v>
      </c>
      <c r="V36" s="101">
        <f>$O$36*$C$1</f>
        <v>10.566000000000001</v>
      </c>
      <c r="W36" s="101">
        <f>X36*$C$3</f>
        <v>14.202817200000002</v>
      </c>
      <c r="X36" s="101">
        <f>$O$36*$C$1</f>
        <v>10.566000000000001</v>
      </c>
      <c r="Z36" s="36" t="s">
        <v>405</v>
      </c>
      <c r="AA36" s="121">
        <v>70000</v>
      </c>
      <c r="AL36" s="99" t="s">
        <v>656</v>
      </c>
      <c r="AM36" s="240">
        <v>30</v>
      </c>
      <c r="AN36" s="99" t="s">
        <v>623</v>
      </c>
      <c r="AO36" s="109">
        <v>0.1</v>
      </c>
      <c r="AT36" s="246">
        <f>AU36*$C$6</f>
        <v>1301.9249100000002</v>
      </c>
      <c r="AU36" s="247">
        <f>AM11*AO36*AM36/360</f>
        <v>59.178405000000012</v>
      </c>
      <c r="AV36" s="102">
        <f t="shared" si="0"/>
        <v>44.025000000000006</v>
      </c>
    </row>
    <row r="37" spans="1:48" ht="15.75" customHeight="1">
      <c r="A37" s="36" t="s">
        <v>657</v>
      </c>
      <c r="D37" s="107"/>
      <c r="E37" s="101">
        <v>7</v>
      </c>
      <c r="F37" s="102">
        <f t="shared" si="20"/>
        <v>5.2075583990477607</v>
      </c>
      <c r="G37" s="107"/>
      <c r="H37" s="101">
        <v>7</v>
      </c>
      <c r="I37" s="102">
        <f t="shared" si="22"/>
        <v>5.2075583990477607</v>
      </c>
      <c r="J37" s="107"/>
      <c r="K37" s="101">
        <v>7</v>
      </c>
      <c r="L37" s="102">
        <f t="shared" si="24"/>
        <v>5.2075583990477607</v>
      </c>
      <c r="N37" s="36" t="s">
        <v>658</v>
      </c>
      <c r="O37" s="67">
        <v>70</v>
      </c>
      <c r="P37" s="36" t="s">
        <v>612</v>
      </c>
      <c r="S37" s="101">
        <f>$O$37/($O$15*$O$14)</f>
        <v>0.97222222222222221</v>
      </c>
      <c r="T37" s="102">
        <f t="shared" si="3"/>
        <v>0.72327199986774449</v>
      </c>
      <c r="U37" s="101">
        <f>$O$37/($O$15*$O$14)</f>
        <v>0.97222222222222221</v>
      </c>
      <c r="V37" s="102">
        <f t="shared" ref="V37:X37" si="27">U37/$C$3</f>
        <v>0.72327199986774449</v>
      </c>
      <c r="W37" s="101">
        <f>$O$37/($O$15*$O$14)</f>
        <v>0.97222222222222221</v>
      </c>
      <c r="X37" s="102">
        <f t="shared" si="27"/>
        <v>0.72327199986774449</v>
      </c>
      <c r="Z37" s="114" t="s">
        <v>659</v>
      </c>
      <c r="AA37" s="114"/>
      <c r="AB37" s="114"/>
      <c r="AC37" s="114"/>
      <c r="AD37" s="127"/>
      <c r="AE37" s="127"/>
      <c r="AF37" s="117"/>
      <c r="AG37" s="117"/>
      <c r="AH37" s="117"/>
      <c r="AI37" s="116">
        <f>AI33+AI31</f>
        <v>461.10301261362986</v>
      </c>
      <c r="AJ37" s="117">
        <f>AJ33+AJ31</f>
        <v>400.74001723237956</v>
      </c>
      <c r="AL37" s="301" t="s">
        <v>660</v>
      </c>
      <c r="AM37" s="302"/>
      <c r="AN37" s="301"/>
      <c r="AO37" s="303"/>
      <c r="AP37" s="303"/>
      <c r="AQ37" s="303"/>
      <c r="AR37" s="250"/>
      <c r="AS37" s="250"/>
      <c r="AT37" s="251">
        <f>SUM(AT18:AT36)</f>
        <v>17272.344658000002</v>
      </c>
      <c r="AU37" s="249">
        <f>SUM(AU18:AU36)</f>
        <v>785.10657536363635</v>
      </c>
      <c r="AV37" s="250">
        <f>SUM(AV18:AV36)</f>
        <v>584.06976295464688</v>
      </c>
    </row>
    <row r="38" spans="1:48" ht="15.75" customHeight="1">
      <c r="A38" s="36" t="s">
        <v>661</v>
      </c>
      <c r="D38" s="71">
        <v>4200</v>
      </c>
      <c r="E38" s="101">
        <f t="shared" ref="E38" si="28">D38/$C$2</f>
        <v>1.1052631578947369</v>
      </c>
      <c r="F38" s="102">
        <f t="shared" si="20"/>
        <v>0.82224606300754122</v>
      </c>
      <c r="G38" s="71">
        <v>4200</v>
      </c>
      <c r="H38" s="101">
        <f t="shared" ref="H38" si="29">G38/$C$2</f>
        <v>1.1052631578947369</v>
      </c>
      <c r="I38" s="102">
        <f t="shared" si="22"/>
        <v>0.82224606300754122</v>
      </c>
      <c r="J38" s="71">
        <v>4200</v>
      </c>
      <c r="K38" s="101">
        <f t="shared" si="23"/>
        <v>1.1052631578947369</v>
      </c>
      <c r="L38" s="102">
        <f t="shared" si="24"/>
        <v>0.82224606300754122</v>
      </c>
      <c r="N38" s="36" t="s">
        <v>662</v>
      </c>
      <c r="O38" s="67">
        <v>158</v>
      </c>
      <c r="P38" s="36" t="s">
        <v>626</v>
      </c>
      <c r="S38" s="101">
        <f>$O$38/$O$15</f>
        <v>6.583333333333333</v>
      </c>
      <c r="T38" s="102">
        <f t="shared" si="3"/>
        <v>4.8975846848187272</v>
      </c>
      <c r="U38" s="101">
        <f>$O$38/$O$15</f>
        <v>6.583333333333333</v>
      </c>
      <c r="V38" s="102">
        <f t="shared" ref="V38:X38" si="30">U38/$C$3</f>
        <v>4.8975846848187272</v>
      </c>
      <c r="W38" s="101">
        <f>$O$38/$O$15</f>
        <v>6.583333333333333</v>
      </c>
      <c r="X38" s="102">
        <f t="shared" si="30"/>
        <v>4.8975846848187272</v>
      </c>
      <c r="AI38" s="104"/>
      <c r="AM38" s="245"/>
      <c r="AU38" s="101"/>
    </row>
    <row r="39" spans="1:48" ht="15.75" customHeight="1">
      <c r="A39" s="36" t="s">
        <v>620</v>
      </c>
      <c r="D39" s="71"/>
      <c r="E39" s="101">
        <f>3</f>
        <v>3</v>
      </c>
      <c r="F39" s="102">
        <f t="shared" si="20"/>
        <v>2.2318107424490403</v>
      </c>
      <c r="G39" s="71"/>
      <c r="H39" s="101">
        <f>3</f>
        <v>3</v>
      </c>
      <c r="I39" s="102">
        <f t="shared" si="22"/>
        <v>2.2318107424490403</v>
      </c>
      <c r="J39" s="71"/>
      <c r="K39" s="101">
        <f>3</f>
        <v>3</v>
      </c>
      <c r="L39" s="102">
        <f t="shared" si="24"/>
        <v>2.2318107424490403</v>
      </c>
      <c r="N39" s="93" t="s">
        <v>663</v>
      </c>
      <c r="O39" s="118"/>
      <c r="P39" s="118"/>
      <c r="Q39" s="118"/>
      <c r="R39" s="118"/>
      <c r="S39" s="119">
        <f>SUM(S35:S38)</f>
        <v>727.6303644745276</v>
      </c>
      <c r="T39" s="120">
        <f t="shared" si="3"/>
        <v>541.31108798878711</v>
      </c>
      <c r="U39" s="119">
        <f>SUM(U35:U38)</f>
        <v>735.18036447452755</v>
      </c>
      <c r="V39" s="120">
        <f t="shared" si="3"/>
        <v>546.92781169061709</v>
      </c>
      <c r="W39" s="119">
        <f>SUM(W35:W38)</f>
        <v>673.18036447452755</v>
      </c>
      <c r="X39" s="120">
        <f t="shared" ref="X39" si="31">W39/$C$3</f>
        <v>500.80372301333693</v>
      </c>
      <c r="AL39" s="301" t="s">
        <v>645</v>
      </c>
      <c r="AM39" s="302"/>
      <c r="AN39" s="301"/>
      <c r="AO39" s="304"/>
      <c r="AP39" s="303"/>
      <c r="AQ39" s="303"/>
      <c r="AR39" s="250"/>
      <c r="AS39" s="250"/>
      <c r="AT39" s="251">
        <f>(AM43+AM42+AM41/AM40)</f>
        <v>3543.25</v>
      </c>
      <c r="AU39" s="249">
        <f>AT39/C6</f>
        <v>161.05681818181819</v>
      </c>
      <c r="AV39" s="250">
        <f>AU39*$C$4</f>
        <v>139.97287011363636</v>
      </c>
    </row>
    <row r="40" spans="1:48" ht="15.75" customHeight="1">
      <c r="A40" s="36" t="s">
        <v>637</v>
      </c>
      <c r="D40" s="71"/>
      <c r="E40" s="101">
        <f>7</f>
        <v>7</v>
      </c>
      <c r="F40" s="102">
        <f t="shared" si="20"/>
        <v>5.2075583990477607</v>
      </c>
      <c r="G40" s="71"/>
      <c r="H40" s="101">
        <f>7</f>
        <v>7</v>
      </c>
      <c r="I40" s="102">
        <f t="shared" si="22"/>
        <v>5.2075583990477607</v>
      </c>
      <c r="J40" s="71"/>
      <c r="K40" s="101">
        <f>7</f>
        <v>7</v>
      </c>
      <c r="L40" s="102">
        <f t="shared" si="24"/>
        <v>5.2075583990477607</v>
      </c>
      <c r="AL40" s="36" t="s">
        <v>649</v>
      </c>
      <c r="AM40" s="105">
        <v>500</v>
      </c>
      <c r="AN40" s="36" t="s">
        <v>582</v>
      </c>
      <c r="AU40" s="101"/>
    </row>
    <row r="41" spans="1:48" ht="15.75" customHeight="1">
      <c r="A41" s="36" t="s">
        <v>641</v>
      </c>
      <c r="B41" s="109">
        <v>0.09</v>
      </c>
      <c r="C41" s="67">
        <v>1</v>
      </c>
      <c r="E41" s="101">
        <f>F41*$C$3</f>
        <v>53.260564499999994</v>
      </c>
      <c r="F41" s="102">
        <f>$C$1*$B$41*$C$41/12</f>
        <v>39.622499999999995</v>
      </c>
      <c r="H41" s="101">
        <f>I41*$C$3</f>
        <v>53.260564499999994</v>
      </c>
      <c r="I41" s="102">
        <f>$C$1*$B$41*$C$41/12</f>
        <v>39.622499999999995</v>
      </c>
      <c r="K41" s="101">
        <f>L41*$C$3</f>
        <v>53.260564499999994</v>
      </c>
      <c r="L41" s="102">
        <f>$C$1*$B$41*$C$41/12</f>
        <v>39.622499999999995</v>
      </c>
      <c r="N41" s="93" t="s">
        <v>645</v>
      </c>
      <c r="O41" s="118"/>
      <c r="P41" s="118"/>
      <c r="Q41" s="118"/>
      <c r="R41" s="118"/>
      <c r="S41" s="119">
        <f>$O$43/$O$42</f>
        <v>44</v>
      </c>
      <c r="T41" s="120">
        <f t="shared" si="3"/>
        <v>32.733224222585925</v>
      </c>
      <c r="U41" s="119">
        <f>$O$43/$O$42</f>
        <v>44</v>
      </c>
      <c r="V41" s="120">
        <f t="shared" ref="V41:X41" si="32">U41/$C$3</f>
        <v>32.733224222585925</v>
      </c>
      <c r="W41" s="119">
        <f>$O$43/$O$42</f>
        <v>44</v>
      </c>
      <c r="X41" s="120">
        <f t="shared" si="32"/>
        <v>32.733224222585925</v>
      </c>
      <c r="AL41" s="36" t="s">
        <v>654</v>
      </c>
      <c r="AM41" s="243">
        <v>1294125</v>
      </c>
      <c r="AU41" s="101"/>
    </row>
    <row r="42" spans="1:48" ht="15.75" customHeight="1">
      <c r="A42" s="36" t="s">
        <v>664</v>
      </c>
      <c r="B42" s="106">
        <v>1.7500000000000002E-2</v>
      </c>
      <c r="C42" s="67"/>
      <c r="E42" s="101">
        <f>F42*$C$3</f>
        <v>124.27465050000002</v>
      </c>
      <c r="F42" s="102">
        <f>$B$42*$C$1</f>
        <v>92.452500000000015</v>
      </c>
      <c r="H42" s="101">
        <f>I42*$C$3</f>
        <v>124.27465050000002</v>
      </c>
      <c r="I42" s="102">
        <f>$B$42*$C$1</f>
        <v>92.452500000000015</v>
      </c>
      <c r="K42" s="101">
        <f>L42*$C$3</f>
        <v>124.27465050000002</v>
      </c>
      <c r="L42" s="102">
        <f>$B$42*$C$1</f>
        <v>92.452500000000015</v>
      </c>
      <c r="N42" s="36" t="s">
        <v>649</v>
      </c>
      <c r="O42" s="50">
        <v>5000</v>
      </c>
      <c r="P42" s="36" t="s">
        <v>582</v>
      </c>
      <c r="AL42" s="36" t="s">
        <v>405</v>
      </c>
      <c r="AM42" s="305">
        <v>855</v>
      </c>
      <c r="AN42" s="36" t="s">
        <v>582</v>
      </c>
      <c r="AU42" s="101"/>
    </row>
    <row r="43" spans="1:48" ht="15.75" customHeight="1">
      <c r="A43" s="91" t="s">
        <v>653</v>
      </c>
      <c r="B43" s="91"/>
      <c r="C43" s="91"/>
      <c r="D43" s="91"/>
      <c r="E43" s="112">
        <f>SUM(E18:E42)</f>
        <v>302.84184407268174</v>
      </c>
      <c r="F43" s="113">
        <f>SUM(F18:F42)</f>
        <v>225.29522695482939</v>
      </c>
      <c r="G43" s="91"/>
      <c r="H43" s="112">
        <f>SUM(H27:H42)</f>
        <v>264.22342302005018</v>
      </c>
      <c r="I43" s="113">
        <f>SUM(I27:I42)</f>
        <v>196.56555796760165</v>
      </c>
      <c r="J43" s="91"/>
      <c r="K43" s="112">
        <f>SUM(K31:K42)</f>
        <v>227.25600447368424</v>
      </c>
      <c r="L43" s="113">
        <f>SUM(L31:L42)</f>
        <v>169.06413069013854</v>
      </c>
      <c r="N43" s="36" t="s">
        <v>654</v>
      </c>
      <c r="O43" s="110">
        <v>220000</v>
      </c>
      <c r="AL43" s="36" t="s">
        <v>646</v>
      </c>
      <c r="AM43" s="305">
        <v>100</v>
      </c>
      <c r="AN43" s="36" t="s">
        <v>582</v>
      </c>
      <c r="AU43" s="101"/>
    </row>
    <row r="44" spans="1:48" ht="15.75" customHeight="1">
      <c r="A44" s="36" t="s">
        <v>614</v>
      </c>
      <c r="B44" s="106">
        <v>1E-3</v>
      </c>
      <c r="E44" s="101">
        <f>F44*$C$3</f>
        <v>7.101408600000001</v>
      </c>
      <c r="F44" s="102">
        <f>$B$44*$C$1</f>
        <v>5.2830000000000004</v>
      </c>
      <c r="H44" s="101">
        <f>I44*$C$3</f>
        <v>7.101408600000001</v>
      </c>
      <c r="I44" s="102">
        <f>$B$44*$C$1</f>
        <v>5.2830000000000004</v>
      </c>
      <c r="K44" s="101">
        <f>L44*$C$3</f>
        <v>7.101408600000001</v>
      </c>
      <c r="L44" s="102">
        <f>$B$44*$C$1</f>
        <v>5.2830000000000004</v>
      </c>
      <c r="N44" s="93" t="s">
        <v>659</v>
      </c>
      <c r="O44" s="123"/>
      <c r="P44" s="118"/>
      <c r="Q44" s="118"/>
      <c r="R44" s="118"/>
      <c r="S44" s="119">
        <f>S41+S39</f>
        <v>771.6303644745276</v>
      </c>
      <c r="T44" s="120">
        <f t="shared" ref="T44:V44" si="33">S44/$C$3</f>
        <v>574.04431221137293</v>
      </c>
      <c r="U44" s="119">
        <f>U41+U39</f>
        <v>779.18036447452755</v>
      </c>
      <c r="V44" s="120">
        <f t="shared" si="33"/>
        <v>579.66103591320302</v>
      </c>
      <c r="W44" s="119">
        <f>W41+W39</f>
        <v>717.18036447452755</v>
      </c>
      <c r="X44" s="120">
        <f t="shared" ref="X44" si="34">W44/$C$3</f>
        <v>533.53694723592287</v>
      </c>
      <c r="Y44" s="36"/>
      <c r="AE44" s="37"/>
      <c r="AF44" s="216"/>
      <c r="AL44" s="301" t="s">
        <v>659</v>
      </c>
      <c r="AM44" s="301"/>
      <c r="AN44" s="301"/>
      <c r="AO44" s="301"/>
      <c r="AP44" s="303"/>
      <c r="AQ44" s="303"/>
      <c r="AR44" s="250"/>
      <c r="AS44" s="250"/>
      <c r="AT44" s="250"/>
      <c r="AU44" s="249">
        <f>AU39+AU37</f>
        <v>946.16339354545448</v>
      </c>
      <c r="AV44" s="250">
        <f>AV39+AV37</f>
        <v>724.04263306828329</v>
      </c>
    </row>
    <row r="45" spans="1:48" ht="15.75" customHeight="1">
      <c r="A45" s="36" t="s">
        <v>658</v>
      </c>
      <c r="B45" s="67">
        <v>70</v>
      </c>
      <c r="C45" s="36" t="s">
        <v>612</v>
      </c>
      <c r="E45" s="101">
        <f>$B$45/($B$14*$B$15)</f>
        <v>1.4141414141414141</v>
      </c>
      <c r="F45" s="102">
        <f>E45/$C$3</f>
        <v>1.0520319998076284</v>
      </c>
      <c r="H45" s="101">
        <f>$B$45/($B$14*$B$15)</f>
        <v>1.4141414141414141</v>
      </c>
      <c r="I45" s="102">
        <f>H45/$C$3</f>
        <v>1.0520319998076284</v>
      </c>
      <c r="K45" s="101">
        <f>$B$45/($B$14*$B$15)</f>
        <v>1.4141414141414141</v>
      </c>
      <c r="L45" s="102">
        <f>K45/$C$3</f>
        <v>1.0520319998076284</v>
      </c>
      <c r="S45" s="122"/>
      <c r="U45" s="122"/>
      <c r="W45" s="122"/>
      <c r="AE45" s="37"/>
      <c r="AF45" s="216"/>
    </row>
    <row r="46" spans="1:48" ht="15.75" customHeight="1">
      <c r="A46" s="36" t="s">
        <v>662</v>
      </c>
      <c r="B46" s="67">
        <v>158</v>
      </c>
      <c r="C46" s="36" t="s">
        <v>626</v>
      </c>
      <c r="E46" s="101">
        <f>$B$46/$B$15</f>
        <v>6.3838383838383841</v>
      </c>
      <c r="F46" s="102">
        <f>E46/$C$3</f>
        <v>4.7491730277030086</v>
      </c>
      <c r="H46" s="101">
        <f>$B$46/$B$15</f>
        <v>6.3838383838383841</v>
      </c>
      <c r="I46" s="102">
        <f>H46/$C$3</f>
        <v>4.7491730277030086</v>
      </c>
      <c r="K46" s="101">
        <f>$B$46/$B$15</f>
        <v>6.3838383838383841</v>
      </c>
      <c r="L46" s="102">
        <f>K46/$C$3</f>
        <v>4.7491730277030086</v>
      </c>
    </row>
    <row r="47" spans="1:48" ht="15.75" customHeight="1">
      <c r="A47" s="91" t="s">
        <v>665</v>
      </c>
      <c r="B47" s="32"/>
      <c r="C47" s="32"/>
      <c r="D47" s="32"/>
      <c r="E47" s="112">
        <f>SUM(E43:E46)</f>
        <v>317.74123247066154</v>
      </c>
      <c r="F47" s="113">
        <f>SUM(F43:F46)</f>
        <v>236.37943198234001</v>
      </c>
      <c r="G47" s="32"/>
      <c r="H47" s="112">
        <f>SUM(H43:H46)</f>
        <v>279.12281141802998</v>
      </c>
      <c r="I47" s="113">
        <f>SUM(I43:I46)</f>
        <v>207.64976299511227</v>
      </c>
      <c r="J47" s="32"/>
      <c r="K47" s="112">
        <f>SUM(K43:K46)</f>
        <v>242.15539287166408</v>
      </c>
      <c r="L47" s="113">
        <f>SUM(L43:L46)</f>
        <v>180.14833571764916</v>
      </c>
    </row>
    <row r="49" spans="1:12" ht="15.75" customHeight="1">
      <c r="A49" s="91" t="s">
        <v>645</v>
      </c>
      <c r="B49" s="32"/>
      <c r="C49" s="32"/>
      <c r="D49" s="32"/>
      <c r="E49" s="112">
        <f>SUM($B$52:$B$53)/$B$50</f>
        <v>55</v>
      </c>
      <c r="F49" s="113">
        <f>$K$49/$C$3</f>
        <v>40.916530278232401</v>
      </c>
      <c r="G49" s="32"/>
      <c r="H49" s="112">
        <f>SUM($B$52:$B$53)/$B$50</f>
        <v>55</v>
      </c>
      <c r="I49" s="113">
        <f>$K$49/$C$3</f>
        <v>40.916530278232401</v>
      </c>
      <c r="J49" s="32"/>
      <c r="K49" s="112">
        <f>SUM($B$52:$B$53)/$B$50</f>
        <v>55</v>
      </c>
      <c r="L49" s="113">
        <f>$K$49/$C$3</f>
        <v>40.916530278232401</v>
      </c>
    </row>
    <row r="50" spans="1:12" ht="15.75" customHeight="1">
      <c r="A50" s="36" t="s">
        <v>649</v>
      </c>
      <c r="B50" s="50">
        <v>7000</v>
      </c>
      <c r="C50" s="36" t="s">
        <v>582</v>
      </c>
    </row>
    <row r="51" spans="1:12" ht="15.75" customHeight="1">
      <c r="B51" s="50"/>
    </row>
    <row r="52" spans="1:12" ht="15.75" customHeight="1">
      <c r="A52" s="36" t="s">
        <v>654</v>
      </c>
      <c r="B52" s="110">
        <v>235000</v>
      </c>
    </row>
    <row r="53" spans="1:12" ht="15.75" customHeight="1">
      <c r="A53" s="36" t="s">
        <v>405</v>
      </c>
      <c r="B53" s="110">
        <v>150000</v>
      </c>
    </row>
    <row r="54" spans="1:12" ht="15.75" customHeight="1">
      <c r="A54" s="91" t="s">
        <v>659</v>
      </c>
      <c r="B54" s="32"/>
      <c r="C54" s="32"/>
      <c r="D54" s="32"/>
      <c r="E54" s="112">
        <f>E49+E47</f>
        <v>372.74123247066154</v>
      </c>
      <c r="F54" s="113">
        <f>F49+F47</f>
        <v>277.29596226057242</v>
      </c>
      <c r="G54" s="32"/>
      <c r="H54" s="112">
        <f>H49+H47</f>
        <v>334.12281141802998</v>
      </c>
      <c r="I54" s="113">
        <f>I49+I47</f>
        <v>248.56629327334468</v>
      </c>
      <c r="J54" s="32"/>
      <c r="K54" s="112">
        <f>K49+K47</f>
        <v>297.15539287166405</v>
      </c>
      <c r="L54" s="113">
        <f>L49+L47</f>
        <v>221.06486599588158</v>
      </c>
    </row>
    <row r="55" spans="1:12" ht="15.75" customHeight="1">
      <c r="E55" s="122"/>
      <c r="H55" s="122"/>
      <c r="K55" s="122"/>
    </row>
    <row r="71" spans="2:2" ht="15.75" customHeight="1">
      <c r="B71" s="209"/>
    </row>
  </sheetData>
  <mergeCells count="4">
    <mergeCell ref="A7:L7"/>
    <mergeCell ref="N7:X7"/>
    <mergeCell ref="Z7:AJ7"/>
    <mergeCell ref="AL7:AV7"/>
  </mergeCells>
  <dataValidations count="5">
    <dataValidation type="list" allowBlank="1" showInputMessage="1" showErrorMessage="1" sqref="A9 E9" xr:uid="{B84859AC-CB11-440B-A049-20BBACF50888}">
      <formula1>"Buying Station,Bundibudjo,Kampala"</formula1>
    </dataValidation>
    <dataValidation type="list" allowBlank="1" showInputMessage="1" showErrorMessage="1" sqref="N9 R9" xr:uid="{50B733D1-C558-4149-8CCE-C69200C9C600}">
      <formula1>"Beni,Bunia,Kasindi"</formula1>
    </dataValidation>
    <dataValidation type="list" allowBlank="1" showInputMessage="1" showErrorMessage="1" sqref="Z9 AD9" xr:uid="{19A6C864-5B3B-41FE-8904-FA86FFBD54C2}">
      <formula1>"Lomé"</formula1>
    </dataValidation>
    <dataValidation type="list" allowBlank="1" showInputMessage="1" showErrorMessage="1" sqref="B1" xr:uid="{98CB88AE-6772-468F-8244-D5554667DCDC}">
      <formula1>"Bid,Ask,Last,Previous Settle"</formula1>
    </dataValidation>
    <dataValidation type="list" allowBlank="1" showInputMessage="1" showErrorMessage="1" sqref="AL9 AP9" xr:uid="{8F908AC1-B734-47C6-A61C-8FCE9C35AC6D}">
      <formula1>$AU$16</formula1>
    </dataValidation>
  </dataValidations>
  <pageMargins left="0.7" right="0.7" top="0.75" bottom="0.75" header="0.3" footer="0.3"/>
  <pageSetup paperSize="9" orientation="portrait" r:id="rId1"/>
  <ignoredErrors>
    <ignoredError sqref="L43" formula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A7B53ACD-2A33-42F8-B41F-C99CFE1AECF7}">
          <x14:formula1>
            <xm:f>'Market &amp; FX Fix'!$B$2:$B$11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D65C-BA84-6F4A-ABA0-B3E79277E552}">
  <sheetPr codeName="Feuil6">
    <tabColor theme="5" tint="0.79998168889431442"/>
  </sheetPr>
  <dimension ref="A1:AK1867"/>
  <sheetViews>
    <sheetView topLeftCell="Z1" zoomScaleNormal="100" workbookViewId="0">
      <pane ySplit="1" topLeftCell="A2" activePane="bottomLeft" state="frozen"/>
      <selection pane="bottomLeft" activeCell="K550" sqref="K550"/>
    </sheetView>
  </sheetViews>
  <sheetFormatPr defaultColWidth="11" defaultRowHeight="15.75"/>
  <cols>
    <col min="1" max="1" width="17" customWidth="1"/>
    <col min="2" max="2" width="24" bestFit="1" customWidth="1"/>
    <col min="3" max="8" width="18" customWidth="1"/>
    <col min="9" max="9" width="18" style="148" customWidth="1"/>
    <col min="10" max="11" width="18" customWidth="1"/>
    <col min="13" max="13" width="12.625" style="18" customWidth="1"/>
    <col min="14" max="14" width="12.5" customWidth="1"/>
    <col min="16" max="16" width="19.625" bestFit="1" customWidth="1"/>
    <col min="17" max="17" width="15.5" bestFit="1" customWidth="1"/>
    <col min="18" max="18" width="21.625" customWidth="1"/>
    <col min="19" max="21" width="15.5" customWidth="1"/>
    <col min="22" max="22" width="15.5" bestFit="1" customWidth="1"/>
    <col min="26" max="26" width="15" bestFit="1" customWidth="1"/>
    <col min="27" max="27" width="12.125" bestFit="1" customWidth="1"/>
    <col min="29" max="29" width="13" bestFit="1" customWidth="1"/>
    <col min="30" max="30" width="13" customWidth="1"/>
  </cols>
  <sheetData>
    <row r="1" spans="1:37" ht="31.5">
      <c r="A1" s="268" t="e" cm="1" vm="1">
        <f t="array" aca="1" ref="A1" ca="1">[1]summary!A1:Q1500</f>
        <v>#VALUE!</v>
      </c>
      <c r="B1" s="268"/>
      <c r="C1" s="268"/>
      <c r="D1" s="268"/>
      <c r="E1" s="268"/>
      <c r="F1" s="269"/>
      <c r="G1" s="269"/>
      <c r="H1" s="269"/>
      <c r="I1" s="269"/>
      <c r="J1" s="269"/>
      <c r="K1" s="269"/>
      <c r="L1" s="269"/>
      <c r="M1" s="316"/>
      <c r="N1" s="268"/>
      <c r="O1" s="146"/>
      <c r="P1" s="269"/>
      <c r="Q1" s="269"/>
      <c r="R1" s="269"/>
      <c r="S1" s="269" t="s">
        <v>666</v>
      </c>
      <c r="T1" s="269" t="s">
        <v>113</v>
      </c>
      <c r="U1" s="269"/>
      <c r="V1" s="269"/>
      <c r="Z1" s="269" t="s">
        <v>667</v>
      </c>
      <c r="AA1" s="269" t="s">
        <v>668</v>
      </c>
      <c r="AC1" t="s">
        <v>643</v>
      </c>
      <c r="AD1" t="s">
        <v>669</v>
      </c>
      <c r="AE1" t="s">
        <v>60</v>
      </c>
      <c r="AF1" t="s">
        <v>670</v>
      </c>
      <c r="AG1" t="s">
        <v>269</v>
      </c>
      <c r="AH1" t="s">
        <v>117</v>
      </c>
      <c r="AI1" t="s">
        <v>671</v>
      </c>
      <c r="AJ1" t="s">
        <v>672</v>
      </c>
      <c r="AK1" t="s">
        <v>673</v>
      </c>
    </row>
    <row r="2" spans="1:37" s="271" customFormat="1">
      <c r="A2" s="270" t="str" cm="1">
        <f t="array" ref="A2:Q1500">[2]summary!$A$2:$Q$1500</f>
        <v>ARKAS</v>
      </c>
      <c r="B2" s="271" t="str">
        <v>AbidjanAntwerp40</v>
      </c>
      <c r="C2" s="272" t="str">
        <v>IVC</v>
      </c>
      <c r="D2" s="272" t="str">
        <v>Abidjan</v>
      </c>
      <c r="E2" s="273" t="str">
        <v>Antwerp</v>
      </c>
      <c r="F2" s="274">
        <v>40</v>
      </c>
      <c r="G2" s="148">
        <v>525</v>
      </c>
      <c r="H2" s="270">
        <v>250</v>
      </c>
      <c r="I2" s="274" t="str">
        <v>EUR</v>
      </c>
      <c r="J2" s="275">
        <v>0</v>
      </c>
      <c r="K2" s="275">
        <v>775</v>
      </c>
      <c r="L2" s="270">
        <v>11</v>
      </c>
      <c r="M2" s="276">
        <v>44196</v>
      </c>
      <c r="N2" s="271">
        <v>1</v>
      </c>
      <c r="O2" s="271">
        <v>0</v>
      </c>
      <c r="P2" s="277" t="str">
        <v>CH00000290</v>
      </c>
      <c r="Q2" s="271" t="str">
        <v>14 detention</v>
      </c>
      <c r="S2" s="271">
        <f ca="1">IF(M2&gt;TODAY(),1,0)</f>
        <v>0</v>
      </c>
      <c r="T2" s="271">
        <f>G2+J2</f>
        <v>525</v>
      </c>
      <c r="Z2" s="271" t="str" cm="1">
        <f t="array" ref="Z2:Z25">_xlfn.UNIQUE(D2:D629)</f>
        <v>Abidjan</v>
      </c>
      <c r="AA2" s="271" t="str" cm="1">
        <f t="array" ref="AA2:AA24">_xlfn.UNIQUE(E2:E629)</f>
        <v>Antwerp</v>
      </c>
      <c r="AC2" s="271" t="s">
        <v>674</v>
      </c>
      <c r="AD2" s="278">
        <v>100</v>
      </c>
      <c r="AE2" s="278">
        <v>320</v>
      </c>
      <c r="AF2" s="278">
        <v>320</v>
      </c>
      <c r="AG2" s="278">
        <v>340</v>
      </c>
      <c r="AH2" s="278">
        <v>500</v>
      </c>
      <c r="AI2" s="278">
        <v>380</v>
      </c>
      <c r="AJ2" s="278">
        <v>314</v>
      </c>
      <c r="AK2" s="278">
        <v>450</v>
      </c>
    </row>
    <row r="3" spans="1:37" s="271" customFormat="1">
      <c r="A3" s="270" t="str">
        <v>ARKAS</v>
      </c>
      <c r="B3" s="271" t="str">
        <v>AbidjanBarcelona40</v>
      </c>
      <c r="C3" s="272" t="str">
        <v>IVC</v>
      </c>
      <c r="D3" s="272" t="str">
        <v>Abidjan</v>
      </c>
      <c r="E3" s="273" t="str">
        <v>Barcelona</v>
      </c>
      <c r="F3" s="274">
        <v>40</v>
      </c>
      <c r="G3" s="148">
        <v>650</v>
      </c>
      <c r="H3" s="270">
        <v>250</v>
      </c>
      <c r="I3" s="274" t="str">
        <v>EUR</v>
      </c>
      <c r="J3" s="275">
        <v>0</v>
      </c>
      <c r="K3" s="275">
        <v>900</v>
      </c>
      <c r="L3" s="270">
        <v>17</v>
      </c>
      <c r="M3" s="276">
        <v>44196</v>
      </c>
      <c r="N3" s="271">
        <v>1</v>
      </c>
      <c r="O3" s="271">
        <v>0</v>
      </c>
      <c r="P3" s="277" t="str">
        <v>CH00000290</v>
      </c>
      <c r="Q3" s="271" t="str">
        <v>14 detention</v>
      </c>
      <c r="S3" s="271">
        <f ca="1">IF(M3&gt;TODAY(),1,0)</f>
        <v>0</v>
      </c>
      <c r="T3" s="271">
        <f t="shared" ref="T3:T66" si="0">G3+J3</f>
        <v>650</v>
      </c>
      <c r="Z3" s="271" t="str">
        <v>Tin can</v>
      </c>
      <c r="AA3" s="271" t="str">
        <v>Barcelona</v>
      </c>
      <c r="AH3" s="278"/>
    </row>
    <row r="4" spans="1:37" s="271" customFormat="1">
      <c r="A4" s="270" t="str">
        <v>ONE</v>
      </c>
      <c r="B4" s="271" t="str">
        <v>AbidjanAmsterdam40</v>
      </c>
      <c r="C4" s="272" t="str">
        <v>IVC</v>
      </c>
      <c r="D4" s="272" t="str">
        <v>Abidjan</v>
      </c>
      <c r="E4" s="273" t="str">
        <v>Amsterdam</v>
      </c>
      <c r="F4" s="274">
        <v>40</v>
      </c>
      <c r="G4" s="148">
        <v>350</v>
      </c>
      <c r="H4" s="270">
        <v>130</v>
      </c>
      <c r="I4" s="274" t="str">
        <v>EUR</v>
      </c>
      <c r="J4" s="275">
        <v>0</v>
      </c>
      <c r="K4" s="275">
        <v>480</v>
      </c>
      <c r="L4" s="270">
        <v>14</v>
      </c>
      <c r="M4" s="276">
        <v>0</v>
      </c>
      <c r="N4" s="271">
        <v>1</v>
      </c>
      <c r="O4" s="271">
        <v>0</v>
      </c>
      <c r="P4" s="277">
        <v>18</v>
      </c>
      <c r="Q4" s="271" t="str">
        <v>Demurrage 14 Calendar days / Detention 4 Calendar days</v>
      </c>
      <c r="S4" s="271">
        <f t="shared" ref="S4:S66" ca="1" si="1">IF(M4&gt;TODAY(),1,0)</f>
        <v>0</v>
      </c>
      <c r="T4" s="271">
        <f t="shared" si="0"/>
        <v>350</v>
      </c>
      <c r="Z4" s="271" t="str">
        <v>Apapa</v>
      </c>
      <c r="AA4" s="271" t="str">
        <v>Amsterdam</v>
      </c>
    </row>
    <row r="5" spans="1:37" s="271" customFormat="1">
      <c r="A5" s="270" t="str">
        <v>ONE</v>
      </c>
      <c r="B5" s="271" t="str">
        <v>AbidjanAntwerp40</v>
      </c>
      <c r="C5" s="272" t="str">
        <v>IVC</v>
      </c>
      <c r="D5" s="272" t="str">
        <v>Abidjan</v>
      </c>
      <c r="E5" s="273" t="str">
        <v>Antwerp</v>
      </c>
      <c r="F5" s="274">
        <v>40</v>
      </c>
      <c r="G5" s="148">
        <v>350</v>
      </c>
      <c r="H5" s="270">
        <v>130</v>
      </c>
      <c r="I5" s="274" t="str">
        <v>EUR</v>
      </c>
      <c r="J5" s="275">
        <v>0</v>
      </c>
      <c r="K5" s="275">
        <v>480</v>
      </c>
      <c r="L5" s="270">
        <v>11</v>
      </c>
      <c r="M5" s="276">
        <v>0</v>
      </c>
      <c r="N5" s="271">
        <v>1</v>
      </c>
      <c r="O5" s="271">
        <v>0</v>
      </c>
      <c r="P5" s="277">
        <v>7</v>
      </c>
      <c r="Q5" s="271" t="str">
        <v>Storage 5 days, Demurrage/Detention 14 days combined</v>
      </c>
      <c r="S5" s="271">
        <f t="shared" ca="1" si="1"/>
        <v>0</v>
      </c>
      <c r="T5" s="271">
        <f t="shared" si="0"/>
        <v>350</v>
      </c>
      <c r="Z5" s="271" t="str">
        <v>Callao</v>
      </c>
      <c r="AA5" s="271" t="str">
        <v>Hamburg</v>
      </c>
    </row>
    <row r="6" spans="1:37">
      <c r="A6" s="270" t="str">
        <v>ONE</v>
      </c>
      <c r="B6" s="271" t="str">
        <v>AbidjanBarcelona40</v>
      </c>
      <c r="C6" s="272" t="str">
        <v>IVC</v>
      </c>
      <c r="D6" s="272" t="str">
        <v>Abidjan</v>
      </c>
      <c r="E6" s="273" t="str">
        <v>Barcelona</v>
      </c>
      <c r="F6" s="274">
        <v>40</v>
      </c>
      <c r="G6" s="148">
        <v>500</v>
      </c>
      <c r="H6" s="270">
        <v>130</v>
      </c>
      <c r="I6" s="274" t="str">
        <v>EUR</v>
      </c>
      <c r="J6" s="275">
        <v>0</v>
      </c>
      <c r="K6" s="275">
        <v>630</v>
      </c>
      <c r="L6" s="148">
        <v>17</v>
      </c>
      <c r="M6" s="276">
        <v>0</v>
      </c>
      <c r="N6" s="271">
        <v>1</v>
      </c>
      <c r="O6">
        <v>0</v>
      </c>
      <c r="P6">
        <v>18</v>
      </c>
      <c r="Q6" s="271" t="str">
        <v>Detention 14 Calendar days, subject port storage</v>
      </c>
      <c r="R6" s="271"/>
      <c r="S6" s="271">
        <f t="shared" ca="1" si="1"/>
        <v>0</v>
      </c>
      <c r="T6" s="271">
        <f t="shared" si="0"/>
        <v>500</v>
      </c>
      <c r="U6" s="271"/>
      <c r="V6" s="271"/>
      <c r="W6" s="271"/>
      <c r="X6" s="271"/>
      <c r="Z6" t="str">
        <v>CONAKRY</v>
      </c>
      <c r="AA6" t="str">
        <v>Istanbul</v>
      </c>
      <c r="AC6" s="271"/>
      <c r="AD6" s="271"/>
    </row>
    <row r="7" spans="1:37">
      <c r="A7" s="270" t="str">
        <v>ONE</v>
      </c>
      <c r="B7" s="271" t="str">
        <v>AbidjanHamburg40</v>
      </c>
      <c r="C7" s="272" t="str">
        <v>IVC</v>
      </c>
      <c r="D7" s="272" t="str">
        <v>Abidjan</v>
      </c>
      <c r="E7" s="273" t="str">
        <v>Hamburg</v>
      </c>
      <c r="F7" s="274">
        <v>40</v>
      </c>
      <c r="G7" s="148">
        <v>400</v>
      </c>
      <c r="H7" s="270">
        <v>130</v>
      </c>
      <c r="I7" s="274" t="str">
        <v>EUR</v>
      </c>
      <c r="J7" s="275">
        <v>0</v>
      </c>
      <c r="K7" s="275">
        <v>530</v>
      </c>
      <c r="L7" s="148">
        <v>13</v>
      </c>
      <c r="M7" s="276">
        <v>0</v>
      </c>
      <c r="N7" s="271">
        <v>1</v>
      </c>
      <c r="O7">
        <v>0</v>
      </c>
      <c r="P7">
        <v>18</v>
      </c>
      <c r="Q7" s="271" t="str">
        <v>Demurrage 3 Calendar days / Detention 10 Calendar days</v>
      </c>
      <c r="R7" s="271"/>
      <c r="S7" s="271">
        <f t="shared" ca="1" si="1"/>
        <v>0</v>
      </c>
      <c r="T7" s="271">
        <f t="shared" si="0"/>
        <v>400</v>
      </c>
      <c r="U7" s="271"/>
      <c r="V7" s="271"/>
      <c r="W7" s="271"/>
      <c r="X7" s="271"/>
      <c r="Z7" t="str">
        <v>DIEGO SUAREZ</v>
      </c>
      <c r="AA7" t="str">
        <v>Rotterdam</v>
      </c>
    </row>
    <row r="8" spans="1:37">
      <c r="A8" s="270" t="str">
        <v>ONE</v>
      </c>
      <c r="B8" s="271" t="str">
        <v>AbidjanIstanbul40</v>
      </c>
      <c r="C8" s="279" t="str">
        <v>IVC</v>
      </c>
      <c r="D8" s="279" t="str">
        <v>Abidjan</v>
      </c>
      <c r="E8" s="280" t="str">
        <v>Istanbul</v>
      </c>
      <c r="F8" s="281">
        <v>40</v>
      </c>
      <c r="G8" s="148">
        <v>600</v>
      </c>
      <c r="H8" s="270">
        <v>150</v>
      </c>
      <c r="I8" s="274" t="str">
        <v>USD</v>
      </c>
      <c r="J8" s="275">
        <v>0</v>
      </c>
      <c r="K8" s="275">
        <v>750</v>
      </c>
      <c r="L8" s="148">
        <v>26</v>
      </c>
      <c r="M8" s="276">
        <v>0</v>
      </c>
      <c r="N8" s="271">
        <v>1</v>
      </c>
      <c r="O8">
        <v>0</v>
      </c>
      <c r="P8">
        <v>18</v>
      </c>
      <c r="Q8" s="271" t="str">
        <v>14 Calendar days Combined, subject port storage</v>
      </c>
      <c r="R8" s="271"/>
      <c r="S8" s="271">
        <f t="shared" ca="1" si="1"/>
        <v>0</v>
      </c>
      <c r="T8" s="271">
        <f t="shared" si="0"/>
        <v>600</v>
      </c>
      <c r="U8" s="271"/>
      <c r="V8" s="271"/>
      <c r="W8" s="271"/>
      <c r="X8" s="271"/>
      <c r="Z8" t="str">
        <v>DOUALA</v>
      </c>
      <c r="AA8" t="str">
        <v>Valencia</v>
      </c>
    </row>
    <row r="9" spans="1:37">
      <c r="A9" s="270" t="str">
        <v>ONE</v>
      </c>
      <c r="B9" s="271" t="str">
        <v>AbidjanRotterdam40</v>
      </c>
      <c r="C9" s="279" t="str">
        <v>IVC</v>
      </c>
      <c r="D9" s="279" t="str">
        <v>Abidjan</v>
      </c>
      <c r="E9" s="280" t="str">
        <v>Rotterdam</v>
      </c>
      <c r="F9" s="281">
        <v>40</v>
      </c>
      <c r="G9" s="148">
        <v>350</v>
      </c>
      <c r="H9" s="270">
        <v>130</v>
      </c>
      <c r="I9" s="274" t="str">
        <v>EUR</v>
      </c>
      <c r="J9" s="275">
        <v>0</v>
      </c>
      <c r="K9" s="275">
        <v>480</v>
      </c>
      <c r="L9" s="148">
        <v>14</v>
      </c>
      <c r="M9" s="276">
        <v>0</v>
      </c>
      <c r="N9" s="271">
        <v>1</v>
      </c>
      <c r="O9">
        <v>0</v>
      </c>
      <c r="P9">
        <v>18</v>
      </c>
      <c r="Q9" s="271" t="str">
        <v>Storage 5 days, Demurrage/Detention 14 days combined</v>
      </c>
      <c r="R9" s="271"/>
      <c r="S9" s="271">
        <f t="shared" ca="1" si="1"/>
        <v>0</v>
      </c>
      <c r="T9" s="271">
        <f t="shared" si="0"/>
        <v>350</v>
      </c>
      <c r="U9" s="271"/>
      <c r="V9" s="271"/>
      <c r="W9" s="271"/>
      <c r="X9" s="271"/>
      <c r="Z9" t="str">
        <v>FREETOWN</v>
      </c>
      <c r="AA9" t="str">
        <v>Batam</v>
      </c>
    </row>
    <row r="10" spans="1:37">
      <c r="A10" s="270" t="str">
        <v>ONE</v>
      </c>
      <c r="B10" s="271" t="str">
        <v>AbidjanValencia40</v>
      </c>
      <c r="C10" s="279" t="str">
        <v>IVC</v>
      </c>
      <c r="D10" s="279" t="str">
        <v>Abidjan</v>
      </c>
      <c r="E10" s="280" t="str">
        <v>Valencia</v>
      </c>
      <c r="F10" s="281">
        <v>40</v>
      </c>
      <c r="G10" s="148">
        <v>500</v>
      </c>
      <c r="H10" s="270">
        <v>130</v>
      </c>
      <c r="I10" s="274" t="str">
        <v>EUR</v>
      </c>
      <c r="J10" s="275">
        <v>0</v>
      </c>
      <c r="K10" s="275">
        <v>630</v>
      </c>
      <c r="L10" s="148">
        <v>15</v>
      </c>
      <c r="M10" s="276">
        <v>0</v>
      </c>
      <c r="N10" s="271">
        <v>1</v>
      </c>
      <c r="O10">
        <v>0</v>
      </c>
      <c r="P10">
        <v>0</v>
      </c>
      <c r="Q10" s="271" t="str">
        <v>Detention 14 Calendar days, subject port storage</v>
      </c>
      <c r="R10" s="271"/>
      <c r="S10" s="271">
        <f t="shared" ca="1" si="1"/>
        <v>0</v>
      </c>
      <c r="T10" s="271">
        <f t="shared" si="0"/>
        <v>500</v>
      </c>
      <c r="U10" s="271"/>
      <c r="V10" s="271"/>
      <c r="W10" s="271"/>
      <c r="X10" s="271"/>
      <c r="Z10" t="str">
        <v>Kampala</v>
      </c>
      <c r="AA10" t="str">
        <v>Pasir Gudang</v>
      </c>
    </row>
    <row r="11" spans="1:37">
      <c r="A11" s="270" t="str">
        <v>ONE</v>
      </c>
      <c r="B11" s="271" t="str">
        <v>AbidjanBatam40</v>
      </c>
      <c r="C11" s="279" t="str">
        <v>IVC</v>
      </c>
      <c r="D11" s="279" t="str">
        <v>Abidjan</v>
      </c>
      <c r="E11" s="280" t="str">
        <v>Batam</v>
      </c>
      <c r="F11" s="281">
        <v>40</v>
      </c>
      <c r="G11" s="148">
        <v>1303</v>
      </c>
      <c r="H11" s="270">
        <v>175</v>
      </c>
      <c r="I11" s="274" t="str">
        <v>USD</v>
      </c>
      <c r="J11" s="275">
        <v>0</v>
      </c>
      <c r="K11" s="275">
        <v>1478</v>
      </c>
      <c r="L11" s="148">
        <v>42</v>
      </c>
      <c r="M11" s="276">
        <v>0</v>
      </c>
      <c r="N11" s="271">
        <v>1</v>
      </c>
      <c r="O11">
        <v>0</v>
      </c>
      <c r="P11">
        <v>0</v>
      </c>
      <c r="Q11" s="271" t="str">
        <v>16 Calendar days Combined, subject port storage</v>
      </c>
      <c r="R11" s="271"/>
      <c r="S11" s="271">
        <f t="shared" ca="1" si="1"/>
        <v>0</v>
      </c>
      <c r="T11" s="271">
        <f t="shared" si="0"/>
        <v>1303</v>
      </c>
      <c r="U11" s="271"/>
      <c r="V11" s="271"/>
      <c r="W11" s="271"/>
      <c r="X11" s="271"/>
      <c r="Z11" t="str">
        <v>KRIBI</v>
      </c>
      <c r="AA11" t="str">
        <v>Surabaya</v>
      </c>
    </row>
    <row r="12" spans="1:37">
      <c r="A12" s="270" t="str">
        <v>ONE</v>
      </c>
      <c r="B12" s="271" t="str">
        <v>AbidjanPasir Gudang40</v>
      </c>
      <c r="C12" s="279" t="str">
        <v>IVC</v>
      </c>
      <c r="D12" s="279" t="str">
        <v>Abidjan</v>
      </c>
      <c r="E12" s="280" t="str">
        <v>Pasir Gudang</v>
      </c>
      <c r="F12" s="281">
        <v>40</v>
      </c>
      <c r="G12" s="148">
        <v>593</v>
      </c>
      <c r="H12" s="270">
        <v>175</v>
      </c>
      <c r="I12" s="274" t="str">
        <v>USD</v>
      </c>
      <c r="J12" s="275">
        <v>0</v>
      </c>
      <c r="K12" s="275">
        <v>768</v>
      </c>
      <c r="L12" s="148">
        <v>42</v>
      </c>
      <c r="M12" s="276">
        <v>0</v>
      </c>
      <c r="N12" s="271">
        <v>1</v>
      </c>
      <c r="O12">
        <v>0</v>
      </c>
      <c r="P12">
        <v>0</v>
      </c>
      <c r="Q12" s="271" t="str">
        <v>21 Calendar days Combined, subject port storage</v>
      </c>
      <c r="R12" s="271"/>
      <c r="S12" s="271">
        <f t="shared" ca="1" si="1"/>
        <v>0</v>
      </c>
      <c r="T12" s="271">
        <f t="shared" si="0"/>
        <v>593</v>
      </c>
      <c r="U12" s="271"/>
      <c r="V12" s="271"/>
      <c r="W12" s="271"/>
      <c r="X12" s="271"/>
      <c r="Z12" t="str">
        <v>LEKKI</v>
      </c>
      <c r="AA12" t="str">
        <v>PTP</v>
      </c>
    </row>
    <row r="13" spans="1:37">
      <c r="A13" s="270" t="str">
        <v>ONE</v>
      </c>
      <c r="B13" s="271" t="str">
        <v>AbidjanSurabaya40</v>
      </c>
      <c r="C13" s="279" t="str">
        <v>IVC</v>
      </c>
      <c r="D13" s="279" t="str">
        <v>Abidjan</v>
      </c>
      <c r="E13" s="280" t="str">
        <v>Surabaya</v>
      </c>
      <c r="F13" s="281">
        <v>40</v>
      </c>
      <c r="G13" s="148">
        <v>741</v>
      </c>
      <c r="H13" s="270">
        <v>175</v>
      </c>
      <c r="I13" s="274" t="str">
        <v>USD</v>
      </c>
      <c r="J13" s="275">
        <v>0</v>
      </c>
      <c r="K13" s="275">
        <v>916</v>
      </c>
      <c r="L13" s="148">
        <v>44</v>
      </c>
      <c r="M13" s="276">
        <v>0</v>
      </c>
      <c r="N13" s="271">
        <v>1</v>
      </c>
      <c r="O13">
        <v>0</v>
      </c>
      <c r="P13">
        <v>0</v>
      </c>
      <c r="Q13" s="271" t="str">
        <v>16 Calendar days Combined, subject port storage</v>
      </c>
      <c r="R13" s="271"/>
      <c r="S13" s="271">
        <f t="shared" ca="1" si="1"/>
        <v>0</v>
      </c>
      <c r="T13" s="271">
        <f t="shared" si="0"/>
        <v>741</v>
      </c>
      <c r="U13" s="271"/>
      <c r="V13" s="271"/>
      <c r="W13" s="271"/>
      <c r="X13" s="271"/>
      <c r="Z13" t="str">
        <v>LOME</v>
      </c>
      <c r="AA13" t="str">
        <v>Philadelphia</v>
      </c>
    </row>
    <row r="14" spans="1:37">
      <c r="A14" s="270" t="str">
        <v>ONE</v>
      </c>
      <c r="B14" s="271" t="str">
        <v>AbidjanPTP40</v>
      </c>
      <c r="C14" s="279" t="str">
        <v>IVC</v>
      </c>
      <c r="D14" s="279" t="str">
        <v>Abidjan</v>
      </c>
      <c r="E14" s="280" t="str">
        <v>PTP</v>
      </c>
      <c r="F14" s="281">
        <v>40</v>
      </c>
      <c r="G14" s="148">
        <v>593</v>
      </c>
      <c r="H14" s="270">
        <v>175</v>
      </c>
      <c r="I14" s="274" t="str">
        <v>USD</v>
      </c>
      <c r="J14" s="275">
        <v>0</v>
      </c>
      <c r="K14" s="275">
        <v>768</v>
      </c>
      <c r="L14" s="148">
        <v>48</v>
      </c>
      <c r="M14" s="276">
        <v>0</v>
      </c>
      <c r="N14" s="271">
        <v>1</v>
      </c>
      <c r="O14">
        <v>0</v>
      </c>
      <c r="P14">
        <v>0</v>
      </c>
      <c r="Q14" s="271" t="str">
        <v>21 Calendar days Combined, subject port storage</v>
      </c>
      <c r="R14" s="271"/>
      <c r="S14" s="271">
        <f t="shared" ca="1" si="1"/>
        <v>0</v>
      </c>
      <c r="T14" s="271">
        <f t="shared" si="0"/>
        <v>593</v>
      </c>
      <c r="U14" s="271"/>
      <c r="V14" s="271"/>
      <c r="W14" s="271"/>
      <c r="X14" s="271"/>
      <c r="Z14" t="str">
        <v>Matadi</v>
      </c>
      <c r="AA14" t="str">
        <v>SZCZECIN</v>
      </c>
    </row>
    <row r="15" spans="1:37">
      <c r="A15" s="270" t="str">
        <v>ONE</v>
      </c>
      <c r="B15" s="271" t="str">
        <v>AbidjanPhiladelphia40</v>
      </c>
      <c r="C15" s="279" t="str">
        <v>IVC</v>
      </c>
      <c r="D15" s="279" t="str">
        <v>Abidjan</v>
      </c>
      <c r="E15" s="280" t="str">
        <v>Philadelphia</v>
      </c>
      <c r="F15" s="281">
        <v>40</v>
      </c>
      <c r="G15" s="148">
        <v>1314</v>
      </c>
      <c r="H15" s="270">
        <v>175</v>
      </c>
      <c r="I15" s="274" t="str">
        <v>USD</v>
      </c>
      <c r="J15" s="275">
        <v>0</v>
      </c>
      <c r="K15" s="275">
        <v>1489</v>
      </c>
      <c r="L15" s="270">
        <v>27</v>
      </c>
      <c r="M15" s="276">
        <v>0</v>
      </c>
      <c r="N15" s="271">
        <v>1</v>
      </c>
      <c r="O15" s="271">
        <v>0</v>
      </c>
      <c r="P15" s="277">
        <v>0</v>
      </c>
      <c r="Q15" s="271">
        <v>0</v>
      </c>
      <c r="R15" s="271"/>
      <c r="S15" s="271">
        <f t="shared" ca="1" si="1"/>
        <v>0</v>
      </c>
      <c r="T15" s="271">
        <f t="shared" si="0"/>
        <v>1314</v>
      </c>
      <c r="U15" s="271"/>
      <c r="V15" s="271"/>
      <c r="W15" s="271"/>
      <c r="X15" s="271"/>
      <c r="Z15" t="str">
        <v>Mombasa</v>
      </c>
      <c r="AA15" t="str">
        <v>WELLINGTON</v>
      </c>
    </row>
    <row r="16" spans="1:37">
      <c r="A16" s="270" t="str">
        <v>ONE</v>
      </c>
      <c r="B16" s="271" t="str">
        <v>Tin canAmsterdam40</v>
      </c>
      <c r="C16" s="279" t="str">
        <v>NIG</v>
      </c>
      <c r="D16" s="279" t="str">
        <v>Tin can</v>
      </c>
      <c r="E16" s="280" t="str">
        <v>Amsterdam</v>
      </c>
      <c r="F16" s="281">
        <v>40</v>
      </c>
      <c r="G16" s="148">
        <v>500</v>
      </c>
      <c r="H16" s="270">
        <v>140</v>
      </c>
      <c r="I16" s="274" t="str">
        <v>EUR</v>
      </c>
      <c r="J16" s="275">
        <v>0</v>
      </c>
      <c r="K16" s="275">
        <v>640</v>
      </c>
      <c r="L16" s="270">
        <v>31</v>
      </c>
      <c r="M16" s="276">
        <v>0</v>
      </c>
      <c r="N16" s="271">
        <v>1</v>
      </c>
      <c r="O16" s="271">
        <v>0</v>
      </c>
      <c r="P16" s="277">
        <v>0</v>
      </c>
      <c r="Q16" s="271" t="str">
        <v>Demurrage 14 Calendar days / Detention 4 Calendar days</v>
      </c>
      <c r="R16" s="271"/>
      <c r="S16" s="271">
        <f t="shared" ca="1" si="1"/>
        <v>0</v>
      </c>
      <c r="T16" s="271">
        <f t="shared" si="0"/>
        <v>500</v>
      </c>
      <c r="U16" s="271"/>
      <c r="V16" s="271"/>
      <c r="W16" s="271"/>
      <c r="X16" s="271"/>
      <c r="Z16" t="str">
        <v>MONROVIA</v>
      </c>
      <c r="AA16" t="str">
        <v>Ambarli</v>
      </c>
    </row>
    <row r="17" spans="1:27">
      <c r="A17" s="270" t="str">
        <v>ONE</v>
      </c>
      <c r="B17" s="271" t="str">
        <v>Tin canAntwerp40</v>
      </c>
      <c r="C17" s="279" t="str">
        <v>NIG</v>
      </c>
      <c r="D17" s="279" t="str">
        <v>Tin can</v>
      </c>
      <c r="E17" s="280" t="str">
        <v>Antwerp</v>
      </c>
      <c r="F17" s="281">
        <v>40</v>
      </c>
      <c r="G17" s="148">
        <v>500</v>
      </c>
      <c r="H17" s="270">
        <v>140</v>
      </c>
      <c r="I17" s="274" t="str">
        <v>EUR</v>
      </c>
      <c r="J17" s="275">
        <v>0</v>
      </c>
      <c r="K17" s="275">
        <v>640</v>
      </c>
      <c r="L17" s="270">
        <v>28</v>
      </c>
      <c r="M17" s="276">
        <v>0</v>
      </c>
      <c r="N17" s="271">
        <v>1</v>
      </c>
      <c r="O17" s="271">
        <v>0</v>
      </c>
      <c r="P17" s="277">
        <v>0</v>
      </c>
      <c r="Q17" s="271" t="str">
        <v>Storage 5 days, Demurrage/Detention 14 days combined</v>
      </c>
      <c r="R17" s="271"/>
      <c r="S17" s="271">
        <f t="shared" ca="1" si="1"/>
        <v>0</v>
      </c>
      <c r="T17" s="271">
        <f t="shared" si="0"/>
        <v>500</v>
      </c>
      <c r="U17" s="271"/>
      <c r="V17" s="271"/>
      <c r="W17" s="271"/>
      <c r="X17" s="271"/>
      <c r="Z17" t="str">
        <v>NOSY BE</v>
      </c>
      <c r="AA17" t="str">
        <v>Genoa</v>
      </c>
    </row>
    <row r="18" spans="1:27">
      <c r="A18" s="270" t="str">
        <v>ONE</v>
      </c>
      <c r="B18" s="271" t="str">
        <v>Tin canBarcelona40</v>
      </c>
      <c r="C18" s="279" t="str">
        <v>NIG</v>
      </c>
      <c r="D18" s="279" t="str">
        <v>Tin can</v>
      </c>
      <c r="E18" s="280" t="str">
        <v>Barcelona</v>
      </c>
      <c r="F18" s="281">
        <v>40</v>
      </c>
      <c r="G18" s="148">
        <v>650</v>
      </c>
      <c r="H18" s="270">
        <v>140</v>
      </c>
      <c r="I18" s="274" t="str">
        <v>EUR</v>
      </c>
      <c r="J18" s="275">
        <v>0</v>
      </c>
      <c r="K18" s="275">
        <v>790</v>
      </c>
      <c r="L18" s="270">
        <v>28</v>
      </c>
      <c r="M18" s="276">
        <v>0</v>
      </c>
      <c r="N18" s="271">
        <v>1</v>
      </c>
      <c r="O18" s="271">
        <v>0</v>
      </c>
      <c r="P18" s="277">
        <v>0</v>
      </c>
      <c r="Q18" s="271" t="str">
        <v>Detention 14 Calendar days, subject port storage</v>
      </c>
      <c r="R18" s="271"/>
      <c r="S18" s="271">
        <f t="shared" ca="1" si="1"/>
        <v>0</v>
      </c>
      <c r="T18" s="271">
        <f t="shared" si="0"/>
        <v>650</v>
      </c>
      <c r="U18" s="271"/>
      <c r="V18" s="271"/>
      <c r="W18" s="271"/>
      <c r="X18" s="271"/>
      <c r="Z18" t="str">
        <v>SAN PEDRO</v>
      </c>
      <c r="AA18" t="str">
        <v>VADO LIGURE</v>
      </c>
    </row>
    <row r="19" spans="1:27">
      <c r="A19" s="270" t="str">
        <v>ONE</v>
      </c>
      <c r="B19" s="271" t="str">
        <v>Tin canHamburg40</v>
      </c>
      <c r="C19" s="279" t="str">
        <v>NIG</v>
      </c>
      <c r="D19" s="279" t="str">
        <v>Tin can</v>
      </c>
      <c r="E19" s="280" t="str">
        <v>Hamburg</v>
      </c>
      <c r="F19" s="281">
        <v>40</v>
      </c>
      <c r="G19" s="148">
        <v>500</v>
      </c>
      <c r="H19" s="270">
        <v>140</v>
      </c>
      <c r="I19" s="274" t="str">
        <v>EUR</v>
      </c>
      <c r="J19" s="275">
        <v>0</v>
      </c>
      <c r="K19" s="275">
        <v>640</v>
      </c>
      <c r="L19" s="270">
        <v>31</v>
      </c>
      <c r="M19" s="276">
        <v>0</v>
      </c>
      <c r="N19" s="271">
        <v>1</v>
      </c>
      <c r="O19" s="271">
        <v>0</v>
      </c>
      <c r="P19" s="277">
        <v>0</v>
      </c>
      <c r="Q19" s="271" t="str">
        <v>Demurrage 3 Calendar days / Detention 10 Calendar days</v>
      </c>
      <c r="R19" s="271"/>
      <c r="S19" s="271">
        <f t="shared" ca="1" si="1"/>
        <v>0</v>
      </c>
      <c r="T19" s="271">
        <f t="shared" si="0"/>
        <v>500</v>
      </c>
      <c r="U19" s="271"/>
      <c r="V19" s="271"/>
      <c r="W19" s="271"/>
      <c r="X19" s="271"/>
      <c r="Z19" t="str">
        <v>TAKORADI</v>
      </c>
      <c r="AA19" t="str">
        <v>SINGAPORE</v>
      </c>
    </row>
    <row r="20" spans="1:27">
      <c r="A20" s="270" t="str">
        <v>ONE</v>
      </c>
      <c r="B20" s="271" t="str">
        <v>Tin canIstanbul40</v>
      </c>
      <c r="C20" s="279" t="str">
        <v>NIG</v>
      </c>
      <c r="D20" s="279" t="str">
        <v>Tin can</v>
      </c>
      <c r="E20" s="280" t="str">
        <v>Istanbul</v>
      </c>
      <c r="F20" s="281">
        <v>40</v>
      </c>
      <c r="G20" s="148">
        <v>650</v>
      </c>
      <c r="H20" s="270">
        <v>160</v>
      </c>
      <c r="I20" s="274" t="str">
        <v>USD</v>
      </c>
      <c r="J20" s="275">
        <v>0</v>
      </c>
      <c r="K20" s="275">
        <v>810</v>
      </c>
      <c r="L20" s="148">
        <v>37</v>
      </c>
      <c r="M20" s="276">
        <v>0</v>
      </c>
      <c r="N20" s="271">
        <v>1</v>
      </c>
      <c r="O20">
        <v>0</v>
      </c>
      <c r="P20">
        <v>0</v>
      </c>
      <c r="Q20" s="271" t="str">
        <v>14 Calendar days Combined, subject port storage</v>
      </c>
      <c r="R20" s="271"/>
      <c r="S20" s="271">
        <f t="shared" ca="1" si="1"/>
        <v>0</v>
      </c>
      <c r="T20" s="271">
        <f t="shared" si="0"/>
        <v>650</v>
      </c>
      <c r="U20" s="271"/>
      <c r="V20" s="271"/>
      <c r="W20" s="271"/>
      <c r="X20" s="271"/>
      <c r="Z20" t="str">
        <v>TEMA</v>
      </c>
      <c r="AA20" t="str">
        <v>TALLINN</v>
      </c>
    </row>
    <row r="21" spans="1:27">
      <c r="A21" s="270" t="str">
        <v>ONE</v>
      </c>
      <c r="B21" s="271" t="str">
        <v>Tin canRotterdam40</v>
      </c>
      <c r="C21" s="279" t="str">
        <v>NIG</v>
      </c>
      <c r="D21" s="279" t="str">
        <v>Tin can</v>
      </c>
      <c r="E21" s="280" t="str">
        <v>Rotterdam</v>
      </c>
      <c r="F21" s="281">
        <v>40</v>
      </c>
      <c r="G21" s="148">
        <v>500</v>
      </c>
      <c r="H21" s="270">
        <v>140</v>
      </c>
      <c r="I21" s="274" t="str">
        <v>EUR</v>
      </c>
      <c r="J21" s="275">
        <v>0</v>
      </c>
      <c r="K21" s="275">
        <v>640</v>
      </c>
      <c r="L21" s="148">
        <v>29</v>
      </c>
      <c r="M21" s="276">
        <v>0</v>
      </c>
      <c r="N21" s="271">
        <v>1</v>
      </c>
      <c r="O21">
        <v>0</v>
      </c>
      <c r="P21">
        <v>0</v>
      </c>
      <c r="Q21" s="271" t="str">
        <v>Storage 5 days, Demurrage/Detention 14 days combined</v>
      </c>
      <c r="R21" s="271"/>
      <c r="S21" s="271">
        <f t="shared" ca="1" si="1"/>
        <v>0</v>
      </c>
      <c r="T21" s="271">
        <f t="shared" si="0"/>
        <v>500</v>
      </c>
      <c r="U21" s="271"/>
      <c r="V21" s="271"/>
      <c r="W21" s="271"/>
      <c r="X21" s="271"/>
      <c r="Z21" t="str">
        <v>CARTAGENA</v>
      </c>
      <c r="AA21" t="str">
        <v>JAKARTA</v>
      </c>
    </row>
    <row r="22" spans="1:27">
      <c r="A22" s="270" t="str">
        <v>ONE</v>
      </c>
      <c r="B22" s="271" t="str">
        <v>Tin canValencia40</v>
      </c>
      <c r="C22" s="279" t="str">
        <v>NIG</v>
      </c>
      <c r="D22" s="279" t="str">
        <v>Tin can</v>
      </c>
      <c r="E22" s="280" t="str">
        <v>Valencia</v>
      </c>
      <c r="F22" s="281">
        <v>40</v>
      </c>
      <c r="G22" s="148">
        <v>500</v>
      </c>
      <c r="H22" s="270">
        <v>140</v>
      </c>
      <c r="I22" s="274" t="str">
        <v>EUR</v>
      </c>
      <c r="J22" s="275">
        <v>0</v>
      </c>
      <c r="K22" s="275">
        <v>640</v>
      </c>
      <c r="L22" s="148">
        <v>26</v>
      </c>
      <c r="M22" s="276">
        <v>0</v>
      </c>
      <c r="N22" s="271">
        <v>1</v>
      </c>
      <c r="O22">
        <v>0</v>
      </c>
      <c r="P22">
        <v>0</v>
      </c>
      <c r="Q22" s="271" t="str">
        <v>Detention 14 Calendar days, subject port storage</v>
      </c>
      <c r="R22" s="271"/>
      <c r="S22" s="271">
        <f t="shared" ca="1" si="1"/>
        <v>0</v>
      </c>
      <c r="T22" s="271">
        <f t="shared" si="0"/>
        <v>500</v>
      </c>
      <c r="U22" s="271"/>
      <c r="V22" s="271"/>
      <c r="W22" s="271"/>
      <c r="X22" s="271"/>
      <c r="Z22" t="str">
        <v>GUAYAQUIL</v>
      </c>
      <c r="AA22" t="str">
        <v>PORT KLANG</v>
      </c>
    </row>
    <row r="23" spans="1:27">
      <c r="A23" s="270" t="str">
        <v>ONE</v>
      </c>
      <c r="B23" s="271" t="str">
        <v>Tin canBatam40</v>
      </c>
      <c r="C23" s="279" t="str">
        <v>NIG</v>
      </c>
      <c r="D23" s="279" t="str">
        <v>Tin can</v>
      </c>
      <c r="E23" s="280" t="str">
        <v>Batam</v>
      </c>
      <c r="F23" s="281">
        <v>40</v>
      </c>
      <c r="G23" s="148">
        <v>1303</v>
      </c>
      <c r="H23" s="270">
        <v>185</v>
      </c>
      <c r="I23" s="274" t="str">
        <v>USD</v>
      </c>
      <c r="J23" s="275">
        <v>0</v>
      </c>
      <c r="K23" s="275">
        <v>1488</v>
      </c>
      <c r="L23" s="148">
        <v>51</v>
      </c>
      <c r="M23" s="276">
        <v>0</v>
      </c>
      <c r="N23" s="271">
        <v>1</v>
      </c>
      <c r="O23">
        <v>0</v>
      </c>
      <c r="P23">
        <v>0</v>
      </c>
      <c r="Q23" s="271" t="str">
        <v>16 Calendar days Combined, subject port storage</v>
      </c>
      <c r="R23" s="271"/>
      <c r="S23" s="271">
        <f t="shared" ca="1" si="1"/>
        <v>0</v>
      </c>
      <c r="T23" s="271">
        <f t="shared" si="0"/>
        <v>1303</v>
      </c>
      <c r="U23" s="271"/>
      <c r="V23" s="271"/>
      <c r="W23" s="271"/>
      <c r="X23" s="271"/>
      <c r="Z23" t="str">
        <v>POSORJA</v>
      </c>
      <c r="AA23" t="str">
        <v>NEW YORK</v>
      </c>
    </row>
    <row r="24" spans="1:27">
      <c r="A24" s="270" t="str">
        <v>ONE</v>
      </c>
      <c r="B24" s="271" t="str">
        <v>Tin canPasir Gudang40</v>
      </c>
      <c r="C24" s="279" t="str">
        <v>NIG</v>
      </c>
      <c r="D24" s="279" t="str">
        <v>Tin can</v>
      </c>
      <c r="E24" s="280" t="str">
        <v>Pasir Gudang</v>
      </c>
      <c r="F24" s="281">
        <v>40</v>
      </c>
      <c r="G24" s="148">
        <v>593</v>
      </c>
      <c r="H24" s="270">
        <v>185</v>
      </c>
      <c r="I24" s="274" t="str">
        <v>USD</v>
      </c>
      <c r="J24" s="275">
        <v>0</v>
      </c>
      <c r="K24" s="275">
        <v>778</v>
      </c>
      <c r="L24" s="148">
        <v>53</v>
      </c>
      <c r="M24" s="276">
        <v>0</v>
      </c>
      <c r="N24" s="271">
        <v>1</v>
      </c>
      <c r="O24">
        <v>0</v>
      </c>
      <c r="P24">
        <v>0</v>
      </c>
      <c r="Q24" s="271" t="str">
        <v>21 Calendar days Combined, subject port storage</v>
      </c>
      <c r="R24" s="271"/>
      <c r="S24" s="271">
        <f t="shared" ca="1" si="1"/>
        <v>0</v>
      </c>
      <c r="T24" s="271">
        <f t="shared" si="0"/>
        <v>593</v>
      </c>
      <c r="U24" s="271"/>
      <c r="V24" s="271"/>
      <c r="W24" s="271"/>
      <c r="X24" s="271"/>
      <c r="Z24" t="str">
        <v>PAITA</v>
      </c>
      <c r="AA24" t="str">
        <v>MONTREAL</v>
      </c>
    </row>
    <row r="25" spans="1:27">
      <c r="A25" s="270" t="str">
        <v>ONE</v>
      </c>
      <c r="B25" s="271" t="str">
        <v>Tin canSurabaya40</v>
      </c>
      <c r="C25" s="272" t="str">
        <v>NIG</v>
      </c>
      <c r="D25" s="272" t="str">
        <v>Tin can</v>
      </c>
      <c r="E25" s="273" t="str">
        <v>Surabaya</v>
      </c>
      <c r="F25" s="274">
        <v>40</v>
      </c>
      <c r="G25" s="148">
        <v>741</v>
      </c>
      <c r="H25" s="270">
        <v>185</v>
      </c>
      <c r="I25" s="274" t="str">
        <v>USD</v>
      </c>
      <c r="J25" s="275">
        <v>0</v>
      </c>
      <c r="K25" s="275">
        <v>926</v>
      </c>
      <c r="L25" s="148">
        <v>55</v>
      </c>
      <c r="M25" s="276">
        <v>0</v>
      </c>
      <c r="N25" s="271">
        <v>1</v>
      </c>
      <c r="O25">
        <v>0</v>
      </c>
      <c r="P25">
        <v>0</v>
      </c>
      <c r="Q25" s="271" t="str">
        <v>16 Calendar days Combined, subject port storage</v>
      </c>
      <c r="R25" s="271"/>
      <c r="S25" s="271">
        <f t="shared" ca="1" si="1"/>
        <v>0</v>
      </c>
      <c r="T25" s="271">
        <f t="shared" si="0"/>
        <v>741</v>
      </c>
      <c r="U25" s="271"/>
      <c r="V25" s="271"/>
      <c r="W25" s="271"/>
      <c r="X25" s="271"/>
      <c r="Z25" t="str">
        <v>CAUCEDO</v>
      </c>
    </row>
    <row r="26" spans="1:27">
      <c r="A26" s="270" t="str">
        <v>ONE</v>
      </c>
      <c r="B26" s="271" t="str">
        <v>Tin canPTP40</v>
      </c>
      <c r="C26" s="272" t="str">
        <v>NIG</v>
      </c>
      <c r="D26" s="272" t="str">
        <v>Tin can</v>
      </c>
      <c r="E26" s="273" t="str">
        <v>PTP</v>
      </c>
      <c r="F26" s="274">
        <v>40</v>
      </c>
      <c r="G26" s="148">
        <v>593</v>
      </c>
      <c r="H26" s="270">
        <v>185</v>
      </c>
      <c r="I26" s="274" t="str">
        <v>USD</v>
      </c>
      <c r="J26" s="275">
        <v>0</v>
      </c>
      <c r="K26" s="275">
        <v>778</v>
      </c>
      <c r="L26" s="148">
        <v>58</v>
      </c>
      <c r="M26" s="276">
        <v>0</v>
      </c>
      <c r="N26" s="271">
        <v>1</v>
      </c>
      <c r="O26">
        <v>0</v>
      </c>
      <c r="P26">
        <v>0</v>
      </c>
      <c r="Q26" s="271" t="str">
        <v>21 Calendar days Combined, subject port storage</v>
      </c>
      <c r="R26" s="271"/>
      <c r="S26" s="271">
        <f t="shared" ca="1" si="1"/>
        <v>0</v>
      </c>
      <c r="T26" s="271">
        <f t="shared" si="0"/>
        <v>593</v>
      </c>
      <c r="U26" s="271"/>
      <c r="V26" s="271"/>
      <c r="W26" s="271"/>
      <c r="X26" s="271"/>
    </row>
    <row r="27" spans="1:27">
      <c r="A27" s="270" t="str">
        <v>ONE</v>
      </c>
      <c r="B27" s="271" t="str">
        <v>Tin canPhiladelphia40</v>
      </c>
      <c r="C27" s="272" t="str">
        <v>NIG</v>
      </c>
      <c r="D27" s="272" t="str">
        <v>Tin can</v>
      </c>
      <c r="E27" s="273" t="str">
        <v>Philadelphia</v>
      </c>
      <c r="F27" s="274">
        <v>40</v>
      </c>
      <c r="G27" s="148">
        <v>1314</v>
      </c>
      <c r="H27" s="270">
        <v>185</v>
      </c>
      <c r="I27" s="274" t="str">
        <v>USD</v>
      </c>
      <c r="J27" s="275">
        <v>0</v>
      </c>
      <c r="K27" s="275">
        <v>1499</v>
      </c>
      <c r="L27" s="148">
        <v>52</v>
      </c>
      <c r="M27" s="276">
        <v>0</v>
      </c>
      <c r="N27" s="271">
        <v>1</v>
      </c>
      <c r="O27">
        <v>0</v>
      </c>
      <c r="P27">
        <v>0</v>
      </c>
      <c r="Q27" s="271">
        <v>0</v>
      </c>
      <c r="R27" s="271"/>
      <c r="S27" s="271">
        <f t="shared" ca="1" si="1"/>
        <v>0</v>
      </c>
      <c r="T27" s="271">
        <f t="shared" si="0"/>
        <v>1314</v>
      </c>
      <c r="U27" s="271"/>
      <c r="V27" s="271"/>
      <c r="W27" s="271"/>
      <c r="X27" s="271"/>
    </row>
    <row r="28" spans="1:27">
      <c r="A28" s="270" t="str">
        <v>ONE</v>
      </c>
      <c r="B28" s="271" t="str">
        <v>ApapaAmsterdam40</v>
      </c>
      <c r="C28" s="272" t="str">
        <v>NIG</v>
      </c>
      <c r="D28" s="272" t="str">
        <v>Apapa</v>
      </c>
      <c r="E28" s="273" t="str">
        <v>Amsterdam</v>
      </c>
      <c r="F28" s="274">
        <v>40</v>
      </c>
      <c r="G28" s="148">
        <v>500</v>
      </c>
      <c r="H28" s="270">
        <v>140</v>
      </c>
      <c r="I28" s="274" t="str">
        <v>EUR</v>
      </c>
      <c r="J28" s="275">
        <v>0</v>
      </c>
      <c r="K28" s="275">
        <v>640</v>
      </c>
      <c r="L28" s="270">
        <v>31</v>
      </c>
      <c r="M28" s="276">
        <v>0</v>
      </c>
      <c r="N28" s="271">
        <v>1</v>
      </c>
      <c r="O28" s="271">
        <v>0</v>
      </c>
      <c r="P28" s="277">
        <v>0</v>
      </c>
      <c r="Q28" s="271" t="str">
        <v>Demurrage 14 Calendar days / Detention 4 Calendar days</v>
      </c>
      <c r="R28" s="271"/>
      <c r="S28" s="271">
        <f t="shared" ca="1" si="1"/>
        <v>0</v>
      </c>
      <c r="T28" s="271">
        <f t="shared" si="0"/>
        <v>500</v>
      </c>
      <c r="U28" s="271"/>
      <c r="V28" s="271"/>
      <c r="W28" s="271"/>
      <c r="X28" s="271"/>
    </row>
    <row r="29" spans="1:27">
      <c r="A29" s="270" t="str">
        <v>ONE</v>
      </c>
      <c r="B29" s="271" t="str">
        <v>ApapaAntwerp40</v>
      </c>
      <c r="C29" s="272" t="str">
        <v>NIG</v>
      </c>
      <c r="D29" s="272" t="str">
        <v>Apapa</v>
      </c>
      <c r="E29" s="273" t="str">
        <v>Antwerp</v>
      </c>
      <c r="F29" s="274">
        <v>40</v>
      </c>
      <c r="G29" s="148">
        <v>500</v>
      </c>
      <c r="H29" s="270">
        <v>140</v>
      </c>
      <c r="I29" s="274" t="str">
        <v>EUR</v>
      </c>
      <c r="J29" s="275">
        <v>0</v>
      </c>
      <c r="K29" s="275">
        <v>640</v>
      </c>
      <c r="L29" s="270">
        <v>28</v>
      </c>
      <c r="M29" s="276">
        <v>0</v>
      </c>
      <c r="N29" s="271">
        <v>1</v>
      </c>
      <c r="O29" s="271">
        <v>0</v>
      </c>
      <c r="P29" s="277">
        <v>0</v>
      </c>
      <c r="Q29" s="271" t="str">
        <v>Storage 5 days, Demurrage/Detention 14 days combined</v>
      </c>
      <c r="R29" s="271"/>
      <c r="S29" s="271">
        <f t="shared" ca="1" si="1"/>
        <v>0</v>
      </c>
      <c r="T29" s="271">
        <f t="shared" si="0"/>
        <v>500</v>
      </c>
      <c r="U29" s="271"/>
      <c r="V29" s="271"/>
      <c r="W29" s="271"/>
      <c r="X29" s="271"/>
    </row>
    <row r="30" spans="1:27">
      <c r="A30" s="270" t="str">
        <v>ONE</v>
      </c>
      <c r="B30" s="271" t="str">
        <v>ApapaBarcelona40</v>
      </c>
      <c r="C30" s="272" t="str">
        <v>NIG</v>
      </c>
      <c r="D30" s="272" t="str">
        <v>Apapa</v>
      </c>
      <c r="E30" s="273" t="str">
        <v>Barcelona</v>
      </c>
      <c r="F30" s="274">
        <v>40</v>
      </c>
      <c r="G30" s="148">
        <v>650</v>
      </c>
      <c r="H30" s="270">
        <v>140</v>
      </c>
      <c r="I30" s="274" t="str">
        <v>EUR</v>
      </c>
      <c r="J30" s="275">
        <v>0</v>
      </c>
      <c r="K30" s="275">
        <v>790</v>
      </c>
      <c r="L30" s="270">
        <v>28</v>
      </c>
      <c r="M30" s="276">
        <v>0</v>
      </c>
      <c r="N30" s="271">
        <v>1</v>
      </c>
      <c r="O30" s="271">
        <v>0</v>
      </c>
      <c r="P30" s="277">
        <v>0</v>
      </c>
      <c r="Q30" s="271" t="str">
        <v>Detention 14 Calendar days, subject port storage</v>
      </c>
      <c r="R30" s="271"/>
      <c r="S30" s="271">
        <f t="shared" ca="1" si="1"/>
        <v>0</v>
      </c>
      <c r="T30" s="271">
        <f t="shared" si="0"/>
        <v>650</v>
      </c>
      <c r="U30" s="271"/>
      <c r="V30" s="271"/>
      <c r="W30" s="271"/>
      <c r="X30" s="271"/>
    </row>
    <row r="31" spans="1:27">
      <c r="A31" s="270" t="str">
        <v>ONE</v>
      </c>
      <c r="B31" s="271" t="str">
        <v>ApapaHamburg40</v>
      </c>
      <c r="C31" s="272" t="str">
        <v>NIG</v>
      </c>
      <c r="D31" s="272" t="str">
        <v>Apapa</v>
      </c>
      <c r="E31" s="273" t="str">
        <v>Hamburg</v>
      </c>
      <c r="F31" s="274">
        <v>40</v>
      </c>
      <c r="G31" s="148">
        <v>500</v>
      </c>
      <c r="H31" s="270">
        <v>140</v>
      </c>
      <c r="I31" s="274" t="str">
        <v>EUR</v>
      </c>
      <c r="J31" s="275">
        <v>0</v>
      </c>
      <c r="K31" s="275">
        <v>640</v>
      </c>
      <c r="L31" s="270">
        <v>31</v>
      </c>
      <c r="M31" s="276">
        <v>0</v>
      </c>
      <c r="N31" s="271">
        <v>1</v>
      </c>
      <c r="O31" s="271">
        <v>0</v>
      </c>
      <c r="P31" s="277">
        <v>0</v>
      </c>
      <c r="Q31" s="271" t="str">
        <v>Demurrage 3 Calendar days / Detention 10 Calendar days</v>
      </c>
      <c r="R31" s="271"/>
      <c r="S31" s="271">
        <f t="shared" ca="1" si="1"/>
        <v>0</v>
      </c>
      <c r="T31" s="271">
        <f t="shared" si="0"/>
        <v>500</v>
      </c>
      <c r="U31" s="271"/>
      <c r="V31" s="271"/>
      <c r="W31" s="271"/>
      <c r="X31" s="271"/>
    </row>
    <row r="32" spans="1:27">
      <c r="A32" s="270" t="str">
        <v>ONE</v>
      </c>
      <c r="B32" s="271" t="str">
        <v>ApapaIstanbul40</v>
      </c>
      <c r="C32" s="272" t="str">
        <v>NIG</v>
      </c>
      <c r="D32" s="272" t="str">
        <v>Apapa</v>
      </c>
      <c r="E32" s="273" t="str">
        <v>Istanbul</v>
      </c>
      <c r="F32" s="274">
        <v>40</v>
      </c>
      <c r="G32" s="148">
        <v>650</v>
      </c>
      <c r="H32" s="270">
        <v>160</v>
      </c>
      <c r="I32" s="274" t="str">
        <v>USD</v>
      </c>
      <c r="J32" s="275">
        <v>0</v>
      </c>
      <c r="K32" s="275">
        <v>810</v>
      </c>
      <c r="L32" s="148">
        <v>37</v>
      </c>
      <c r="M32" s="276">
        <v>0</v>
      </c>
      <c r="N32" s="271">
        <v>1</v>
      </c>
      <c r="O32">
        <v>0</v>
      </c>
      <c r="P32">
        <v>0</v>
      </c>
      <c r="Q32" s="271" t="str">
        <v>14 Calendar days Combined, subject port storage</v>
      </c>
      <c r="R32" s="271"/>
      <c r="S32" s="271">
        <f t="shared" ca="1" si="1"/>
        <v>0</v>
      </c>
      <c r="T32" s="271">
        <f t="shared" si="0"/>
        <v>650</v>
      </c>
      <c r="U32" s="271"/>
      <c r="V32" s="271"/>
      <c r="W32" s="271"/>
      <c r="X32" s="271"/>
    </row>
    <row r="33" spans="1:24">
      <c r="A33" s="270" t="str">
        <v>ONE</v>
      </c>
      <c r="B33" s="271" t="str">
        <v>ApapaRotterdam40</v>
      </c>
      <c r="C33" s="272" t="str">
        <v>NIG</v>
      </c>
      <c r="D33" s="272" t="str">
        <v>Apapa</v>
      </c>
      <c r="E33" s="273" t="str">
        <v>Rotterdam</v>
      </c>
      <c r="F33" s="274">
        <v>40</v>
      </c>
      <c r="G33" s="148">
        <v>500</v>
      </c>
      <c r="H33" s="270">
        <v>140</v>
      </c>
      <c r="I33" s="274" t="str">
        <v>EUR</v>
      </c>
      <c r="J33" s="275">
        <v>0</v>
      </c>
      <c r="K33" s="275">
        <v>640</v>
      </c>
      <c r="L33" s="148">
        <v>29</v>
      </c>
      <c r="M33" s="276">
        <v>0</v>
      </c>
      <c r="N33" s="271">
        <v>1</v>
      </c>
      <c r="O33">
        <v>0</v>
      </c>
      <c r="P33">
        <v>0</v>
      </c>
      <c r="Q33" s="271" t="str">
        <v>Storage 5 days, Demurrage/Detention 14 days combined</v>
      </c>
      <c r="R33" s="271"/>
      <c r="S33" s="271">
        <f t="shared" ca="1" si="1"/>
        <v>0</v>
      </c>
      <c r="T33" s="271">
        <f t="shared" si="0"/>
        <v>500</v>
      </c>
      <c r="U33" s="271"/>
      <c r="V33" s="271"/>
      <c r="W33" s="271"/>
      <c r="X33" s="271"/>
    </row>
    <row r="34" spans="1:24">
      <c r="A34" s="270" t="str">
        <v>ONE</v>
      </c>
      <c r="B34" s="271" t="str">
        <v>ApapaValencia40</v>
      </c>
      <c r="C34" s="272" t="str">
        <v>NIG</v>
      </c>
      <c r="D34" s="272" t="str">
        <v>Apapa</v>
      </c>
      <c r="E34" s="273" t="str">
        <v>Valencia</v>
      </c>
      <c r="F34" s="274">
        <v>40</v>
      </c>
      <c r="G34" s="148">
        <v>500</v>
      </c>
      <c r="H34" s="270">
        <v>140</v>
      </c>
      <c r="I34" s="274" t="str">
        <v>EUR</v>
      </c>
      <c r="J34" s="275">
        <v>0</v>
      </c>
      <c r="K34" s="275">
        <v>640</v>
      </c>
      <c r="L34" s="148">
        <v>26</v>
      </c>
      <c r="M34" s="276">
        <v>0</v>
      </c>
      <c r="N34" s="271">
        <v>1</v>
      </c>
      <c r="O34">
        <v>0</v>
      </c>
      <c r="P34">
        <v>0</v>
      </c>
      <c r="Q34" s="271" t="str">
        <v>Detention 14 Calendar days, subject port storage</v>
      </c>
      <c r="R34" s="271"/>
      <c r="S34" s="271">
        <f t="shared" ca="1" si="1"/>
        <v>0</v>
      </c>
      <c r="T34" s="271">
        <f t="shared" si="0"/>
        <v>500</v>
      </c>
      <c r="U34" s="271"/>
      <c r="V34" s="271"/>
      <c r="W34" s="271"/>
      <c r="X34" s="271"/>
    </row>
    <row r="35" spans="1:24">
      <c r="A35" s="270" t="str">
        <v>ONE</v>
      </c>
      <c r="B35" s="271" t="str">
        <v>ApapaBatam40</v>
      </c>
      <c r="C35" s="272" t="str">
        <v>NIG</v>
      </c>
      <c r="D35" s="272" t="str">
        <v>Apapa</v>
      </c>
      <c r="E35" s="273" t="str">
        <v>Batam</v>
      </c>
      <c r="F35" s="274">
        <v>40</v>
      </c>
      <c r="G35" s="148">
        <v>1303</v>
      </c>
      <c r="H35" s="270">
        <v>185</v>
      </c>
      <c r="I35" s="274" t="str">
        <v>USD</v>
      </c>
      <c r="J35" s="275">
        <v>0</v>
      </c>
      <c r="K35" s="275">
        <v>1488</v>
      </c>
      <c r="L35" s="148">
        <v>51</v>
      </c>
      <c r="M35" s="276">
        <v>0</v>
      </c>
      <c r="N35" s="271">
        <v>1</v>
      </c>
      <c r="O35">
        <v>0</v>
      </c>
      <c r="P35">
        <v>0</v>
      </c>
      <c r="Q35" s="271" t="str">
        <v>16 Calendar days Combined, subject port storage</v>
      </c>
      <c r="R35" s="271"/>
      <c r="S35" s="271">
        <f t="shared" ca="1" si="1"/>
        <v>0</v>
      </c>
      <c r="T35" s="271">
        <f t="shared" si="0"/>
        <v>1303</v>
      </c>
      <c r="U35" s="271"/>
      <c r="V35" s="271"/>
      <c r="W35" s="271"/>
      <c r="X35" s="271"/>
    </row>
    <row r="36" spans="1:24">
      <c r="A36" s="270" t="str">
        <v>ONE</v>
      </c>
      <c r="B36" s="271" t="str">
        <v>ApapaPasir Gudang40</v>
      </c>
      <c r="C36" s="272" t="str">
        <v>NIG</v>
      </c>
      <c r="D36" s="272" t="str">
        <v>Apapa</v>
      </c>
      <c r="E36" s="273" t="str">
        <v>Pasir Gudang</v>
      </c>
      <c r="F36" s="274">
        <v>40</v>
      </c>
      <c r="G36" s="148">
        <v>593</v>
      </c>
      <c r="H36" s="270">
        <v>185</v>
      </c>
      <c r="I36" s="274" t="str">
        <v>USD</v>
      </c>
      <c r="J36" s="275">
        <v>0</v>
      </c>
      <c r="K36" s="275">
        <v>778</v>
      </c>
      <c r="L36" s="148">
        <v>53</v>
      </c>
      <c r="M36" s="276">
        <v>0</v>
      </c>
      <c r="N36" s="271">
        <v>1</v>
      </c>
      <c r="O36">
        <v>0</v>
      </c>
      <c r="P36">
        <v>0</v>
      </c>
      <c r="Q36" s="271" t="str">
        <v>21 Calendar days Combined, subject port storage</v>
      </c>
      <c r="R36" s="271"/>
      <c r="S36" s="271">
        <f t="shared" ca="1" si="1"/>
        <v>0</v>
      </c>
      <c r="T36" s="271">
        <f t="shared" si="0"/>
        <v>593</v>
      </c>
      <c r="U36" s="271"/>
      <c r="V36" s="271"/>
      <c r="W36" s="271"/>
      <c r="X36" s="271"/>
    </row>
    <row r="37" spans="1:24">
      <c r="A37" s="270" t="str">
        <v>ONE</v>
      </c>
      <c r="B37" s="271" t="str">
        <v>ApapaSurabaya40</v>
      </c>
      <c r="C37" s="272" t="str">
        <v>NIG</v>
      </c>
      <c r="D37" s="272" t="str">
        <v>Apapa</v>
      </c>
      <c r="E37" s="273" t="str">
        <v>Surabaya</v>
      </c>
      <c r="F37" s="274">
        <v>40</v>
      </c>
      <c r="G37" s="148">
        <v>741</v>
      </c>
      <c r="H37" s="270">
        <v>185</v>
      </c>
      <c r="I37" s="274" t="str">
        <v>USD</v>
      </c>
      <c r="J37" s="275">
        <v>0</v>
      </c>
      <c r="K37" s="275">
        <v>926</v>
      </c>
      <c r="L37" s="148">
        <v>55</v>
      </c>
      <c r="M37" s="276">
        <v>0</v>
      </c>
      <c r="N37" s="271">
        <v>1</v>
      </c>
      <c r="O37">
        <v>0</v>
      </c>
      <c r="P37">
        <v>0</v>
      </c>
      <c r="Q37" s="271" t="str">
        <v>16 Calendar days Combined, subject port storage</v>
      </c>
      <c r="R37" s="271"/>
      <c r="S37" s="271">
        <f t="shared" ca="1" si="1"/>
        <v>0</v>
      </c>
      <c r="T37" s="271">
        <f t="shared" si="0"/>
        <v>741</v>
      </c>
      <c r="U37" s="271"/>
      <c r="V37" s="271"/>
      <c r="W37" s="271"/>
      <c r="X37" s="271"/>
    </row>
    <row r="38" spans="1:24">
      <c r="A38" s="270" t="str">
        <v>ONE</v>
      </c>
      <c r="B38" s="271" t="str">
        <v>ApapaPTP40</v>
      </c>
      <c r="C38" s="272" t="str">
        <v>NIG</v>
      </c>
      <c r="D38" s="272" t="str">
        <v>Apapa</v>
      </c>
      <c r="E38" s="273" t="str">
        <v>PTP</v>
      </c>
      <c r="F38" s="274">
        <v>40</v>
      </c>
      <c r="G38" s="148">
        <v>593</v>
      </c>
      <c r="H38" s="270">
        <v>185</v>
      </c>
      <c r="I38" s="274" t="str">
        <v>USD</v>
      </c>
      <c r="J38" s="275">
        <v>0</v>
      </c>
      <c r="K38" s="275">
        <v>778</v>
      </c>
      <c r="L38" s="148">
        <v>58</v>
      </c>
      <c r="M38" s="276">
        <v>0</v>
      </c>
      <c r="N38" s="271">
        <v>1</v>
      </c>
      <c r="O38">
        <v>0</v>
      </c>
      <c r="P38">
        <v>0</v>
      </c>
      <c r="Q38" s="271" t="str">
        <v>21 Calendar days Combined, subject port storage</v>
      </c>
      <c r="R38" s="271"/>
      <c r="S38" s="271">
        <f t="shared" ca="1" si="1"/>
        <v>0</v>
      </c>
      <c r="T38" s="271">
        <f t="shared" si="0"/>
        <v>593</v>
      </c>
      <c r="U38" s="271"/>
      <c r="V38" s="271"/>
      <c r="W38" s="271"/>
      <c r="X38" s="271"/>
    </row>
    <row r="39" spans="1:24">
      <c r="A39" s="270" t="str">
        <v>ONE</v>
      </c>
      <c r="B39" s="271" t="str">
        <v>ApapaPhiladelphia40</v>
      </c>
      <c r="C39" s="272" t="str">
        <v>NIG</v>
      </c>
      <c r="D39" s="272" t="str">
        <v>Apapa</v>
      </c>
      <c r="E39" s="273" t="str">
        <v>Philadelphia</v>
      </c>
      <c r="F39" s="274">
        <v>40</v>
      </c>
      <c r="G39" s="148">
        <v>1314</v>
      </c>
      <c r="H39" s="270">
        <v>185</v>
      </c>
      <c r="I39" s="274" t="str">
        <v>USD</v>
      </c>
      <c r="J39" s="275">
        <v>0</v>
      </c>
      <c r="K39" s="275">
        <v>1499</v>
      </c>
      <c r="L39" s="148">
        <v>52</v>
      </c>
      <c r="M39" s="276">
        <v>0</v>
      </c>
      <c r="N39" s="271">
        <v>1</v>
      </c>
      <c r="O39">
        <v>0</v>
      </c>
      <c r="P39">
        <v>0</v>
      </c>
      <c r="Q39" s="271">
        <v>0</v>
      </c>
      <c r="R39" s="271"/>
      <c r="S39" s="271">
        <f t="shared" ca="1" si="1"/>
        <v>0</v>
      </c>
      <c r="T39" s="271">
        <f t="shared" si="0"/>
        <v>1314</v>
      </c>
      <c r="U39" s="271"/>
      <c r="V39" s="271"/>
      <c r="W39" s="271"/>
      <c r="X39" s="271"/>
    </row>
    <row r="40" spans="1:24">
      <c r="A40" s="270" t="str">
        <v>CMA</v>
      </c>
      <c r="B40" s="271" t="str">
        <v>ABIDJANAmsterdam20</v>
      </c>
      <c r="C40" s="272" t="str">
        <v>IVC</v>
      </c>
      <c r="D40" s="272" t="str">
        <v>ABIDJAN</v>
      </c>
      <c r="E40" s="273" t="str">
        <v>Amsterdam</v>
      </c>
      <c r="F40" s="274">
        <v>20</v>
      </c>
      <c r="G40" s="148">
        <v>550</v>
      </c>
      <c r="H40" s="270" t="str">
        <v>not included</v>
      </c>
      <c r="I40" s="274" t="str">
        <v>EUR</v>
      </c>
      <c r="J40" s="275">
        <v>19</v>
      </c>
      <c r="K40" s="275">
        <v>569</v>
      </c>
      <c r="L40" s="148">
        <v>0</v>
      </c>
      <c r="M40" s="276">
        <v>45747</v>
      </c>
      <c r="N40" s="271">
        <v>0</v>
      </c>
      <c r="O40">
        <v>0</v>
      </c>
      <c r="P40">
        <v>0</v>
      </c>
      <c r="Q40" s="271" t="str">
        <v xml:space="preserve">QCOCS0000002 </v>
      </c>
      <c r="R40" s="271"/>
      <c r="S40" s="271">
        <f t="shared" ca="1" si="1"/>
        <v>0</v>
      </c>
      <c r="T40" s="271">
        <f t="shared" si="0"/>
        <v>569</v>
      </c>
      <c r="U40" s="271"/>
      <c r="V40" s="271"/>
      <c r="W40" s="271"/>
      <c r="X40" s="271"/>
    </row>
    <row r="41" spans="1:24">
      <c r="A41" s="270" t="str">
        <v>CMA</v>
      </c>
      <c r="B41" s="271" t="str">
        <v>ABIDJANAmsterdam40</v>
      </c>
      <c r="C41" s="272" t="str">
        <v>IVC</v>
      </c>
      <c r="D41" s="272" t="str">
        <v>ABIDJAN</v>
      </c>
      <c r="E41" s="273" t="str">
        <v>Amsterdam</v>
      </c>
      <c r="F41" s="274">
        <v>40</v>
      </c>
      <c r="G41" s="148">
        <v>950</v>
      </c>
      <c r="H41" s="270" t="str">
        <v>not included</v>
      </c>
      <c r="I41" s="274" t="str">
        <v>EUR</v>
      </c>
      <c r="J41" s="275">
        <v>38</v>
      </c>
      <c r="K41" s="275">
        <v>988</v>
      </c>
      <c r="L41" s="270">
        <v>0</v>
      </c>
      <c r="M41" s="276">
        <v>45747</v>
      </c>
      <c r="N41" s="271">
        <v>0</v>
      </c>
      <c r="O41" s="271">
        <v>0</v>
      </c>
      <c r="P41" s="277">
        <v>0</v>
      </c>
      <c r="Q41" s="271" t="str">
        <v xml:space="preserve">QCOCS0000002 </v>
      </c>
      <c r="R41" s="271"/>
      <c r="S41" s="271">
        <f t="shared" ca="1" si="1"/>
        <v>0</v>
      </c>
      <c r="T41" s="271">
        <f t="shared" si="0"/>
        <v>988</v>
      </c>
      <c r="U41" s="271"/>
      <c r="V41" s="271"/>
      <c r="W41" s="271"/>
      <c r="X41" s="271"/>
    </row>
    <row r="42" spans="1:24">
      <c r="A42" s="270" t="str">
        <v>CMA</v>
      </c>
      <c r="B42" s="271" t="str">
        <v>ABIDJANANTWERP20</v>
      </c>
      <c r="C42" s="272" t="str">
        <v>IVC</v>
      </c>
      <c r="D42" s="272" t="str">
        <v>ABIDJAN</v>
      </c>
      <c r="E42" s="273" t="str">
        <v>ANTWERP</v>
      </c>
      <c r="F42" s="274">
        <v>20</v>
      </c>
      <c r="G42" s="148">
        <v>450</v>
      </c>
      <c r="H42" s="270" t="str">
        <v>not included</v>
      </c>
      <c r="I42" s="274" t="str">
        <v>EUR</v>
      </c>
      <c r="J42" s="275">
        <v>60</v>
      </c>
      <c r="K42" s="275">
        <v>510</v>
      </c>
      <c r="L42" s="270">
        <v>0</v>
      </c>
      <c r="M42" s="276">
        <v>45930</v>
      </c>
      <c r="N42" s="271">
        <v>0</v>
      </c>
      <c r="O42" s="271">
        <v>0</v>
      </c>
      <c r="P42" s="277">
        <v>0</v>
      </c>
      <c r="Q42" s="271" t="str">
        <v>QCOCS0000002</v>
      </c>
      <c r="R42" s="271"/>
      <c r="S42" s="271">
        <f t="shared" ca="1" si="1"/>
        <v>1</v>
      </c>
      <c r="T42" s="271">
        <f t="shared" si="0"/>
        <v>510</v>
      </c>
      <c r="U42" s="271"/>
      <c r="V42" s="271"/>
      <c r="W42" s="271"/>
      <c r="X42" s="271"/>
    </row>
    <row r="43" spans="1:24">
      <c r="A43" s="270" t="str">
        <v>CMA</v>
      </c>
      <c r="B43" s="271" t="str">
        <v>ABIDJANANTWERP40</v>
      </c>
      <c r="C43" s="272" t="str">
        <v>IVC</v>
      </c>
      <c r="D43" s="272" t="str">
        <v>ABIDJAN</v>
      </c>
      <c r="E43" s="273" t="str">
        <v>ANTWERP</v>
      </c>
      <c r="F43" s="274">
        <v>40</v>
      </c>
      <c r="G43" s="148">
        <v>500</v>
      </c>
      <c r="H43" s="270" t="str">
        <v>not included</v>
      </c>
      <c r="I43" s="274" t="str">
        <v>EUR</v>
      </c>
      <c r="J43" s="275">
        <v>100</v>
      </c>
      <c r="K43" s="275">
        <v>600</v>
      </c>
      <c r="L43" s="270">
        <v>0</v>
      </c>
      <c r="M43" s="276">
        <v>45930</v>
      </c>
      <c r="N43" s="271">
        <v>0</v>
      </c>
      <c r="O43" s="271">
        <v>0</v>
      </c>
      <c r="P43" s="277">
        <v>0</v>
      </c>
      <c r="Q43" s="271" t="str">
        <v>QCOCS0000002</v>
      </c>
      <c r="R43" s="271"/>
      <c r="S43" s="271">
        <f t="shared" ca="1" si="1"/>
        <v>1</v>
      </c>
      <c r="T43" s="271">
        <f t="shared" si="0"/>
        <v>600</v>
      </c>
      <c r="U43" s="271"/>
      <c r="V43" s="271"/>
      <c r="W43" s="271"/>
      <c r="X43" s="271"/>
    </row>
    <row r="44" spans="1:24">
      <c r="A44" s="270" t="str">
        <v>CMA</v>
      </c>
      <c r="B44" s="271" t="str">
        <v>ABIDJANBARCELONA20</v>
      </c>
      <c r="C44" s="272" t="str">
        <v>IVC</v>
      </c>
      <c r="D44" s="272" t="str">
        <v>ABIDJAN</v>
      </c>
      <c r="E44" s="273" t="str">
        <v>BARCELONA</v>
      </c>
      <c r="F44" s="274">
        <v>20</v>
      </c>
      <c r="G44" s="148">
        <v>1150</v>
      </c>
      <c r="H44" s="270" t="str">
        <v>not included</v>
      </c>
      <c r="I44" s="274" t="str">
        <v>EUR</v>
      </c>
      <c r="J44" s="275">
        <v>90</v>
      </c>
      <c r="K44" s="275">
        <v>1240</v>
      </c>
      <c r="L44" s="270">
        <v>0</v>
      </c>
      <c r="M44" s="276">
        <v>45930</v>
      </c>
      <c r="N44" s="271">
        <v>0</v>
      </c>
      <c r="O44" s="271">
        <v>0</v>
      </c>
      <c r="P44" s="277">
        <v>0</v>
      </c>
      <c r="Q44" s="271" t="str">
        <v>QCOCS0000002</v>
      </c>
      <c r="R44" s="271"/>
      <c r="S44" s="271">
        <f t="shared" ca="1" si="1"/>
        <v>1</v>
      </c>
      <c r="T44" s="271">
        <f t="shared" si="0"/>
        <v>1240</v>
      </c>
      <c r="U44" s="271"/>
      <c r="V44" s="271"/>
      <c r="W44" s="271"/>
      <c r="X44" s="271"/>
    </row>
    <row r="45" spans="1:24">
      <c r="A45" s="270" t="str">
        <v>CMA</v>
      </c>
      <c r="B45" s="271" t="str">
        <v>ABIDJANBARCELONA40</v>
      </c>
      <c r="C45" s="272" t="str">
        <v>IVC</v>
      </c>
      <c r="D45" s="272" t="str">
        <v>ABIDJAN</v>
      </c>
      <c r="E45" s="273" t="str">
        <v>BARCELONA</v>
      </c>
      <c r="F45" s="274">
        <v>40</v>
      </c>
      <c r="G45" s="148">
        <v>1800</v>
      </c>
      <c r="H45" s="270" t="str">
        <v>not included</v>
      </c>
      <c r="I45" s="274" t="str">
        <v>EUR</v>
      </c>
      <c r="J45" s="275">
        <v>120</v>
      </c>
      <c r="K45" s="275">
        <v>1920</v>
      </c>
      <c r="L45" s="148">
        <v>0</v>
      </c>
      <c r="M45" s="276">
        <v>45930</v>
      </c>
      <c r="N45" s="271">
        <v>0</v>
      </c>
      <c r="O45">
        <v>0</v>
      </c>
      <c r="P45">
        <v>0</v>
      </c>
      <c r="Q45" s="271" t="str">
        <v>QCOCS0000002</v>
      </c>
      <c r="R45" s="271"/>
      <c r="S45" s="271">
        <f t="shared" ca="1" si="1"/>
        <v>1</v>
      </c>
      <c r="T45" s="271">
        <f t="shared" si="0"/>
        <v>1920</v>
      </c>
      <c r="U45" s="271"/>
      <c r="V45" s="271"/>
      <c r="W45" s="271"/>
      <c r="X45" s="271"/>
    </row>
    <row r="46" spans="1:24">
      <c r="A46" s="270" t="str">
        <v>CMA</v>
      </c>
      <c r="B46" s="271" t="str">
        <v>ABIDJANHAMBURG20</v>
      </c>
      <c r="C46" s="272" t="str">
        <v>IVC</v>
      </c>
      <c r="D46" s="272" t="str">
        <v>ABIDJAN</v>
      </c>
      <c r="E46" s="273" t="str">
        <v>HAMBURG</v>
      </c>
      <c r="F46" s="274">
        <v>20</v>
      </c>
      <c r="G46" s="148">
        <v>700</v>
      </c>
      <c r="H46" s="270" t="str">
        <v>not included</v>
      </c>
      <c r="I46" s="274" t="str">
        <v>EUR</v>
      </c>
      <c r="J46" s="275">
        <v>60</v>
      </c>
      <c r="K46" s="275">
        <v>760</v>
      </c>
      <c r="L46" s="148">
        <v>0</v>
      </c>
      <c r="M46" s="276">
        <v>45930</v>
      </c>
      <c r="N46" s="271">
        <v>0</v>
      </c>
      <c r="O46">
        <v>0</v>
      </c>
      <c r="P46">
        <v>0</v>
      </c>
      <c r="Q46" s="271" t="str">
        <v>QCOCS0000002</v>
      </c>
      <c r="R46" s="271"/>
      <c r="S46" s="271">
        <f t="shared" ca="1" si="1"/>
        <v>1</v>
      </c>
      <c r="T46" s="271">
        <f t="shared" si="0"/>
        <v>760</v>
      </c>
      <c r="U46" s="271"/>
      <c r="V46" s="271"/>
      <c r="W46" s="271"/>
      <c r="X46" s="271"/>
    </row>
    <row r="47" spans="1:24">
      <c r="A47" s="270" t="str">
        <v>CMA</v>
      </c>
      <c r="B47" s="271" t="str">
        <v>ABIDJANHAMBURG40</v>
      </c>
      <c r="C47" s="272" t="str">
        <v>IVC</v>
      </c>
      <c r="D47" s="272" t="str">
        <v>ABIDJAN</v>
      </c>
      <c r="E47" s="273" t="str">
        <v>HAMBURG</v>
      </c>
      <c r="F47" s="274">
        <v>40</v>
      </c>
      <c r="G47" s="148">
        <v>1100</v>
      </c>
      <c r="H47" s="270" t="str">
        <v>not included</v>
      </c>
      <c r="I47" s="274" t="str">
        <v>EUR</v>
      </c>
      <c r="J47" s="275">
        <v>100</v>
      </c>
      <c r="K47" s="275">
        <v>1200</v>
      </c>
      <c r="L47" s="148">
        <v>0</v>
      </c>
      <c r="M47" s="276">
        <v>45930</v>
      </c>
      <c r="N47" s="271">
        <v>0</v>
      </c>
      <c r="O47">
        <v>0</v>
      </c>
      <c r="P47">
        <v>0</v>
      </c>
      <c r="Q47" s="271" t="str">
        <v>QCOCS0000002</v>
      </c>
      <c r="R47" s="271"/>
      <c r="S47" s="271">
        <f t="shared" ca="1" si="1"/>
        <v>1</v>
      </c>
      <c r="T47" s="271">
        <f t="shared" si="0"/>
        <v>1200</v>
      </c>
      <c r="U47" s="271"/>
      <c r="V47" s="271"/>
      <c r="W47" s="271"/>
      <c r="X47" s="271"/>
    </row>
    <row r="48" spans="1:24">
      <c r="A48" s="270" t="str">
        <v>CMA</v>
      </c>
      <c r="B48" s="271" t="str">
        <v>ABIDJANPASIR GUDANG20</v>
      </c>
      <c r="C48" s="272" t="str">
        <v>IVC</v>
      </c>
      <c r="D48" s="272" t="str">
        <v>ABIDJAN</v>
      </c>
      <c r="E48" s="273" t="str">
        <v>PASIR GUDANG</v>
      </c>
      <c r="F48" s="274">
        <v>20</v>
      </c>
      <c r="G48" s="148">
        <v>550</v>
      </c>
      <c r="H48" s="270" t="str">
        <v>not included</v>
      </c>
      <c r="I48" s="274" t="str">
        <v>USD</v>
      </c>
      <c r="J48" s="275">
        <v>0</v>
      </c>
      <c r="K48" s="275">
        <v>550</v>
      </c>
      <c r="L48" s="148">
        <v>0</v>
      </c>
      <c r="M48" s="276">
        <v>45930</v>
      </c>
      <c r="N48" s="271">
        <v>0</v>
      </c>
      <c r="O48">
        <v>0</v>
      </c>
      <c r="P48">
        <v>0</v>
      </c>
      <c r="Q48" s="271" t="str">
        <v>QCOCS0000002</v>
      </c>
      <c r="R48" s="271"/>
      <c r="S48" s="271">
        <f t="shared" ca="1" si="1"/>
        <v>1</v>
      </c>
      <c r="T48" s="271">
        <f t="shared" si="0"/>
        <v>550</v>
      </c>
      <c r="U48" s="271"/>
      <c r="V48" s="271"/>
      <c r="W48" s="271"/>
      <c r="X48" s="271"/>
    </row>
    <row r="49" spans="1:24">
      <c r="A49" s="270" t="str">
        <v>CMA</v>
      </c>
      <c r="B49" s="271" t="str">
        <v>ABIDJANPASIR GUDANG40</v>
      </c>
      <c r="C49" s="272" t="str">
        <v>IVC</v>
      </c>
      <c r="D49" s="272" t="str">
        <v>ABIDJAN</v>
      </c>
      <c r="E49" s="273" t="str">
        <v>PASIR GUDANG</v>
      </c>
      <c r="F49" s="274">
        <v>40</v>
      </c>
      <c r="G49" s="148">
        <v>700</v>
      </c>
      <c r="H49" s="270" t="str">
        <v>not included</v>
      </c>
      <c r="I49" s="274" t="str">
        <v>USD</v>
      </c>
      <c r="J49" s="275">
        <v>0</v>
      </c>
      <c r="K49" s="275">
        <v>700</v>
      </c>
      <c r="L49" s="148">
        <v>0</v>
      </c>
      <c r="M49" s="276">
        <v>45930</v>
      </c>
      <c r="N49" s="271">
        <v>0</v>
      </c>
      <c r="O49">
        <v>0</v>
      </c>
      <c r="P49">
        <v>0</v>
      </c>
      <c r="Q49" s="271" t="str">
        <v>QCOCS0000002</v>
      </c>
      <c r="R49" s="271"/>
      <c r="S49" s="271">
        <f t="shared" ca="1" si="1"/>
        <v>1</v>
      </c>
      <c r="T49" s="271">
        <f t="shared" si="0"/>
        <v>700</v>
      </c>
      <c r="U49" s="271"/>
      <c r="V49" s="271"/>
      <c r="W49" s="271"/>
      <c r="X49" s="271"/>
    </row>
    <row r="50" spans="1:24">
      <c r="A50" s="270" t="str">
        <v>CMA</v>
      </c>
      <c r="B50" s="271" t="str">
        <v>ABIDJANPTP40</v>
      </c>
      <c r="C50" s="272" t="str">
        <v>IVC</v>
      </c>
      <c r="D50" s="272" t="str">
        <v>ABIDJAN</v>
      </c>
      <c r="E50" s="273" t="str">
        <v>PTP</v>
      </c>
      <c r="F50" s="274">
        <v>40</v>
      </c>
      <c r="G50" s="148">
        <v>700</v>
      </c>
      <c r="H50" s="270" t="str">
        <v>not included</v>
      </c>
      <c r="I50" s="274" t="str">
        <v>USD</v>
      </c>
      <c r="J50" s="275">
        <v>0</v>
      </c>
      <c r="K50" s="275">
        <v>700</v>
      </c>
      <c r="L50" s="148">
        <v>0</v>
      </c>
      <c r="M50" s="276">
        <v>45930</v>
      </c>
      <c r="N50" s="271">
        <v>0</v>
      </c>
      <c r="O50">
        <v>0</v>
      </c>
      <c r="P50">
        <v>0</v>
      </c>
      <c r="Q50" s="271" t="str">
        <v>QCOCS0000002</v>
      </c>
      <c r="R50" s="271"/>
      <c r="S50" s="271">
        <f t="shared" ca="1" si="1"/>
        <v>1</v>
      </c>
      <c r="T50" s="271">
        <f t="shared" si="0"/>
        <v>700</v>
      </c>
      <c r="U50" s="271"/>
      <c r="V50" s="271"/>
      <c r="W50" s="271"/>
      <c r="X50" s="271"/>
    </row>
    <row r="51" spans="1:24">
      <c r="A51" s="270" t="str">
        <v>CMA</v>
      </c>
      <c r="B51" s="271" t="str">
        <v>ABIDJANRotterdam20</v>
      </c>
      <c r="C51" s="272" t="str">
        <v>IVC</v>
      </c>
      <c r="D51" s="272" t="str">
        <v>ABIDJAN</v>
      </c>
      <c r="E51" s="273" t="str">
        <v>Rotterdam</v>
      </c>
      <c r="F51" s="274">
        <v>20</v>
      </c>
      <c r="G51" s="148">
        <v>625</v>
      </c>
      <c r="H51" s="270" t="str">
        <v>not included</v>
      </c>
      <c r="I51" s="274" t="str">
        <v>EUR</v>
      </c>
      <c r="J51" s="275">
        <v>19</v>
      </c>
      <c r="K51" s="275">
        <v>644</v>
      </c>
      <c r="L51" s="148">
        <v>0</v>
      </c>
      <c r="M51" s="276">
        <v>45747</v>
      </c>
      <c r="N51" s="271">
        <v>0</v>
      </c>
      <c r="O51">
        <v>0</v>
      </c>
      <c r="P51">
        <v>0</v>
      </c>
      <c r="Q51" s="271" t="str">
        <v>QCOCS0000002</v>
      </c>
      <c r="R51" s="271"/>
      <c r="S51" s="271">
        <f t="shared" ca="1" si="1"/>
        <v>0</v>
      </c>
      <c r="T51" s="271">
        <f t="shared" si="0"/>
        <v>644</v>
      </c>
      <c r="U51" s="271"/>
      <c r="V51" s="271"/>
      <c r="W51" s="271"/>
      <c r="X51" s="271"/>
    </row>
    <row r="52" spans="1:24">
      <c r="A52" s="270" t="str">
        <v>CMA</v>
      </c>
      <c r="B52" s="271" t="str">
        <v>ABIDJANRotterdam40</v>
      </c>
      <c r="C52" s="272" t="str">
        <v>IVC</v>
      </c>
      <c r="D52" s="272" t="str">
        <v>ABIDJAN</v>
      </c>
      <c r="E52" s="273" t="str">
        <v>Rotterdam</v>
      </c>
      <c r="F52" s="274">
        <v>40</v>
      </c>
      <c r="G52" s="148">
        <v>1050</v>
      </c>
      <c r="H52" s="270" t="str">
        <v>not included</v>
      </c>
      <c r="I52" s="274" t="str">
        <v>EUR</v>
      </c>
      <c r="J52" s="275">
        <v>38</v>
      </c>
      <c r="K52" s="275">
        <v>1088</v>
      </c>
      <c r="L52" s="148">
        <v>0</v>
      </c>
      <c r="M52" s="276">
        <v>45747</v>
      </c>
      <c r="N52" s="271">
        <v>0</v>
      </c>
      <c r="O52">
        <v>0</v>
      </c>
      <c r="P52">
        <v>0</v>
      </c>
      <c r="Q52" s="271" t="str">
        <v>QCOCS0000002</v>
      </c>
      <c r="R52" s="271"/>
      <c r="S52" s="271">
        <f t="shared" ca="1" si="1"/>
        <v>0</v>
      </c>
      <c r="T52" s="271">
        <f t="shared" si="0"/>
        <v>1088</v>
      </c>
      <c r="U52" s="271"/>
      <c r="V52" s="271"/>
      <c r="W52" s="271"/>
      <c r="X52" s="271"/>
    </row>
    <row r="53" spans="1:24">
      <c r="A53" s="270" t="str">
        <v>CMA</v>
      </c>
      <c r="B53" s="271" t="str">
        <v>ABIDJANSZCZECIN20</v>
      </c>
      <c r="C53" s="272" t="str">
        <v>IVC</v>
      </c>
      <c r="D53" s="272" t="str">
        <v>ABIDJAN</v>
      </c>
      <c r="E53" s="273" t="str">
        <v>SZCZECIN</v>
      </c>
      <c r="F53" s="274">
        <v>20</v>
      </c>
      <c r="G53" s="148">
        <v>1200</v>
      </c>
      <c r="H53" s="270" t="str">
        <v>not included</v>
      </c>
      <c r="I53" s="274" t="str">
        <v>EUR</v>
      </c>
      <c r="J53" s="275">
        <v>40</v>
      </c>
      <c r="K53" s="275">
        <v>1240</v>
      </c>
      <c r="L53" s="148">
        <v>0</v>
      </c>
      <c r="M53" s="276">
        <v>45838</v>
      </c>
      <c r="N53" s="271">
        <v>0</v>
      </c>
      <c r="O53">
        <v>0</v>
      </c>
      <c r="P53">
        <v>0</v>
      </c>
      <c r="Q53" s="271" t="str">
        <v>QCOCS0000002</v>
      </c>
      <c r="R53" s="271"/>
      <c r="S53" s="271">
        <f t="shared" ca="1" si="1"/>
        <v>0</v>
      </c>
      <c r="T53" s="271">
        <f t="shared" si="0"/>
        <v>1240</v>
      </c>
      <c r="U53" s="271"/>
      <c r="V53" s="271"/>
      <c r="W53" s="271"/>
      <c r="X53" s="271"/>
    </row>
    <row r="54" spans="1:24">
      <c r="A54" s="270" t="str">
        <v>CMA</v>
      </c>
      <c r="B54" s="271" t="str">
        <v>ABIDJANSZCZECIN40</v>
      </c>
      <c r="C54" s="272" t="str">
        <v>IVC</v>
      </c>
      <c r="D54" s="272" t="str">
        <v>ABIDJAN</v>
      </c>
      <c r="E54" s="273" t="str">
        <v>SZCZECIN</v>
      </c>
      <c r="F54" s="274">
        <v>40</v>
      </c>
      <c r="G54" s="148">
        <v>2050</v>
      </c>
      <c r="H54" s="270" t="str">
        <v>not included</v>
      </c>
      <c r="I54" s="274" t="str">
        <v>EUR</v>
      </c>
      <c r="J54" s="275">
        <v>80</v>
      </c>
      <c r="K54" s="275">
        <v>2130</v>
      </c>
      <c r="L54" s="270">
        <v>0</v>
      </c>
      <c r="M54" s="276">
        <v>45838</v>
      </c>
      <c r="N54" s="271">
        <v>0</v>
      </c>
      <c r="O54" s="271">
        <v>0</v>
      </c>
      <c r="P54" s="277">
        <v>0</v>
      </c>
      <c r="Q54" s="271" t="str">
        <v>QCOCS0000002</v>
      </c>
      <c r="R54" s="271"/>
      <c r="S54" s="271">
        <f t="shared" ca="1" si="1"/>
        <v>0</v>
      </c>
      <c r="T54" s="271">
        <f t="shared" si="0"/>
        <v>2130</v>
      </c>
      <c r="U54" s="271"/>
      <c r="V54" s="271"/>
      <c r="W54" s="271"/>
      <c r="X54" s="271"/>
    </row>
    <row r="55" spans="1:24">
      <c r="A55" s="270" t="str">
        <v>CMA</v>
      </c>
      <c r="B55" s="271" t="str">
        <v>ABIDJANVALENCIA20</v>
      </c>
      <c r="C55" s="272" t="str">
        <v>IVC</v>
      </c>
      <c r="D55" s="272" t="str">
        <v>ABIDJAN</v>
      </c>
      <c r="E55" s="273" t="str">
        <v>VALENCIA</v>
      </c>
      <c r="F55" s="274">
        <v>20</v>
      </c>
      <c r="G55" s="148">
        <v>900</v>
      </c>
      <c r="H55" s="270" t="str">
        <v>not included</v>
      </c>
      <c r="I55" s="274" t="str">
        <v>EUR</v>
      </c>
      <c r="J55" s="275">
        <v>90</v>
      </c>
      <c r="K55" s="275">
        <v>990</v>
      </c>
      <c r="L55" s="270">
        <v>0</v>
      </c>
      <c r="M55" s="276">
        <v>45930</v>
      </c>
      <c r="N55" s="271">
        <v>0</v>
      </c>
      <c r="O55" s="271">
        <v>0</v>
      </c>
      <c r="P55" s="277">
        <v>0</v>
      </c>
      <c r="Q55" s="271" t="str">
        <v>QCOCS0000002</v>
      </c>
      <c r="R55" s="271"/>
      <c r="S55" s="271">
        <f t="shared" ca="1" si="1"/>
        <v>1</v>
      </c>
      <c r="T55" s="271">
        <f t="shared" si="0"/>
        <v>990</v>
      </c>
      <c r="U55" s="271"/>
      <c r="V55" s="271"/>
      <c r="W55" s="271"/>
      <c r="X55" s="271"/>
    </row>
    <row r="56" spans="1:24">
      <c r="A56" s="270" t="str">
        <v>CMA</v>
      </c>
      <c r="B56" s="271" t="str">
        <v>ABIDJANVALENCIA40</v>
      </c>
      <c r="C56" s="272" t="str">
        <v>IVC</v>
      </c>
      <c r="D56" s="272" t="str">
        <v>ABIDJAN</v>
      </c>
      <c r="E56" s="273" t="str">
        <v>VALENCIA</v>
      </c>
      <c r="F56" s="274">
        <v>40</v>
      </c>
      <c r="G56" s="148">
        <v>1350</v>
      </c>
      <c r="H56" s="270" t="str">
        <v>not included</v>
      </c>
      <c r="I56" s="274" t="str">
        <v>EUR</v>
      </c>
      <c r="J56" s="275">
        <v>120</v>
      </c>
      <c r="K56" s="275">
        <v>1470</v>
      </c>
      <c r="L56" s="270">
        <v>0</v>
      </c>
      <c r="M56" s="276">
        <v>45930</v>
      </c>
      <c r="N56" s="271">
        <v>0</v>
      </c>
      <c r="O56" s="271">
        <v>0</v>
      </c>
      <c r="P56" s="277">
        <v>0</v>
      </c>
      <c r="Q56" s="271" t="str">
        <v>QCOCS0000002</v>
      </c>
      <c r="R56" s="271"/>
      <c r="S56" s="271">
        <f t="shared" ca="1" si="1"/>
        <v>1</v>
      </c>
      <c r="T56" s="271">
        <f t="shared" si="0"/>
        <v>1470</v>
      </c>
      <c r="U56" s="271"/>
      <c r="V56" s="271"/>
      <c r="W56" s="271"/>
      <c r="X56" s="271"/>
    </row>
    <row r="57" spans="1:24">
      <c r="A57" s="270" t="str">
        <v>CMA</v>
      </c>
      <c r="B57" s="271" t="str">
        <v>ABIDJANWELLINGTON40</v>
      </c>
      <c r="C57" s="272" t="str">
        <v>IVC</v>
      </c>
      <c r="D57" s="272" t="str">
        <v>ABIDJAN</v>
      </c>
      <c r="E57" s="273" t="str">
        <v>WELLINGTON</v>
      </c>
      <c r="F57" s="274">
        <v>40</v>
      </c>
      <c r="G57" s="148">
        <v>1400</v>
      </c>
      <c r="H57" s="270" t="str">
        <v>not included</v>
      </c>
      <c r="I57" s="274" t="str">
        <v>USD</v>
      </c>
      <c r="J57" s="275">
        <v>0</v>
      </c>
      <c r="K57" s="275">
        <v>1400</v>
      </c>
      <c r="L57" s="270">
        <v>0</v>
      </c>
      <c r="M57" s="276">
        <v>45747</v>
      </c>
      <c r="N57" s="271">
        <v>0</v>
      </c>
      <c r="O57" s="271">
        <v>0</v>
      </c>
      <c r="P57" s="277">
        <v>0</v>
      </c>
      <c r="Q57" s="271" t="str">
        <v>QCOCS0000002</v>
      </c>
      <c r="R57" s="271"/>
      <c r="S57" s="271">
        <f t="shared" ca="1" si="1"/>
        <v>0</v>
      </c>
      <c r="T57" s="271">
        <f t="shared" si="0"/>
        <v>1400</v>
      </c>
      <c r="U57" s="271"/>
      <c r="V57" s="271"/>
      <c r="W57" s="271"/>
      <c r="X57" s="271"/>
    </row>
    <row r="58" spans="1:24">
      <c r="A58" s="270" t="str">
        <v>CMA</v>
      </c>
      <c r="B58" s="271" t="str">
        <v>ApapaPTP40</v>
      </c>
      <c r="C58" s="272" t="str">
        <v>NIG</v>
      </c>
      <c r="D58" s="272" t="str">
        <v>Apapa</v>
      </c>
      <c r="E58" s="273" t="str">
        <v>PTP</v>
      </c>
      <c r="F58" s="274">
        <v>40</v>
      </c>
      <c r="G58" s="148">
        <v>650</v>
      </c>
      <c r="H58" s="270" t="str">
        <v>not included</v>
      </c>
      <c r="I58" s="274" t="str">
        <v>USD</v>
      </c>
      <c r="J58" s="275">
        <v>0</v>
      </c>
      <c r="K58" s="275">
        <v>650</v>
      </c>
      <c r="L58" s="148">
        <v>0</v>
      </c>
      <c r="M58" s="276">
        <v>45930</v>
      </c>
      <c r="N58" s="271">
        <v>0</v>
      </c>
      <c r="O58">
        <v>0</v>
      </c>
      <c r="P58">
        <v>0</v>
      </c>
      <c r="Q58" s="271" t="str">
        <v>QCOCS0000002</v>
      </c>
      <c r="R58" s="271"/>
      <c r="S58" s="271">
        <f t="shared" ca="1" si="1"/>
        <v>1</v>
      </c>
      <c r="T58" s="271">
        <f t="shared" si="0"/>
        <v>650</v>
      </c>
      <c r="U58" s="271"/>
      <c r="V58" s="271"/>
      <c r="W58" s="271"/>
      <c r="X58" s="271"/>
    </row>
    <row r="59" spans="1:24">
      <c r="A59" s="270" t="str">
        <v>CMA</v>
      </c>
      <c r="B59" s="271" t="str">
        <v>ApapaPASIR GUDANG40</v>
      </c>
      <c r="C59" s="272" t="str">
        <v>NIG</v>
      </c>
      <c r="D59" s="272" t="str">
        <v>Apapa</v>
      </c>
      <c r="E59" s="273" t="str">
        <v>PASIR GUDANG</v>
      </c>
      <c r="F59" s="274">
        <v>40</v>
      </c>
      <c r="G59" s="148">
        <v>650</v>
      </c>
      <c r="H59" s="270" t="str">
        <v>not included</v>
      </c>
      <c r="I59" s="274" t="str">
        <v>USD</v>
      </c>
      <c r="J59" s="275">
        <v>0</v>
      </c>
      <c r="K59" s="275">
        <v>650</v>
      </c>
      <c r="L59" s="148">
        <v>0</v>
      </c>
      <c r="M59" s="276">
        <v>45930</v>
      </c>
      <c r="N59" s="271">
        <v>0</v>
      </c>
      <c r="O59">
        <v>0</v>
      </c>
      <c r="P59">
        <v>0</v>
      </c>
      <c r="Q59" s="271" t="str">
        <v>QCOCS0000002</v>
      </c>
      <c r="R59" s="271"/>
      <c r="S59" s="271">
        <f t="shared" ca="1" si="1"/>
        <v>1</v>
      </c>
      <c r="T59" s="271">
        <f t="shared" si="0"/>
        <v>650</v>
      </c>
      <c r="U59" s="271"/>
      <c r="V59" s="271"/>
      <c r="W59" s="271"/>
      <c r="X59" s="271"/>
    </row>
    <row r="60" spans="1:24">
      <c r="A60" s="270" t="str">
        <v>CMA</v>
      </c>
      <c r="B60" s="271" t="str">
        <v>ApapaSurabaya40</v>
      </c>
      <c r="C60" s="272" t="str">
        <v>NIG</v>
      </c>
      <c r="D60" s="272" t="str">
        <v>Apapa</v>
      </c>
      <c r="E60" s="273" t="str">
        <v>Surabaya</v>
      </c>
      <c r="F60" s="274">
        <v>40</v>
      </c>
      <c r="G60" s="148">
        <v>750</v>
      </c>
      <c r="H60" s="270" t="str">
        <v>not included</v>
      </c>
      <c r="I60" s="274" t="str">
        <v>USD</v>
      </c>
      <c r="J60" s="275">
        <v>0</v>
      </c>
      <c r="K60" s="275">
        <v>750</v>
      </c>
      <c r="L60" s="148">
        <v>0</v>
      </c>
      <c r="M60" s="276">
        <v>45930</v>
      </c>
      <c r="N60" s="271">
        <v>0</v>
      </c>
      <c r="O60">
        <v>0</v>
      </c>
      <c r="P60">
        <v>0</v>
      </c>
      <c r="Q60" s="271" t="str">
        <v>QCOCS0000002</v>
      </c>
      <c r="R60" s="271"/>
      <c r="S60" s="271">
        <f t="shared" ca="1" si="1"/>
        <v>1</v>
      </c>
      <c r="T60" s="271">
        <f t="shared" si="0"/>
        <v>750</v>
      </c>
      <c r="U60" s="271"/>
      <c r="V60" s="271"/>
      <c r="W60" s="271"/>
      <c r="X60" s="271"/>
    </row>
    <row r="61" spans="1:24">
      <c r="A61" s="270" t="str">
        <v>CMA</v>
      </c>
      <c r="B61" s="271" t="str">
        <v>CallaoAmbarli40</v>
      </c>
      <c r="C61" s="272" t="str">
        <v>PER</v>
      </c>
      <c r="D61" s="272" t="str">
        <v>Callao</v>
      </c>
      <c r="E61" s="273" t="str">
        <v>Ambarli</v>
      </c>
      <c r="F61" s="274">
        <v>40</v>
      </c>
      <c r="G61" s="148">
        <v>2000</v>
      </c>
      <c r="H61" s="270" t="str">
        <v>not included</v>
      </c>
      <c r="I61" s="274" t="str">
        <v>USD</v>
      </c>
      <c r="J61" s="275">
        <v>584</v>
      </c>
      <c r="K61" s="275">
        <v>2584</v>
      </c>
      <c r="L61" s="148">
        <v>0</v>
      </c>
      <c r="M61" s="276">
        <v>45747</v>
      </c>
      <c r="N61" s="271">
        <v>0</v>
      </c>
      <c r="O61">
        <v>0</v>
      </c>
      <c r="P61">
        <v>500</v>
      </c>
      <c r="Q61" s="271" t="str">
        <v xml:space="preserve">QBSE015899 </v>
      </c>
      <c r="R61" s="271"/>
      <c r="S61" s="271">
        <f t="shared" ca="1" si="1"/>
        <v>0</v>
      </c>
      <c r="T61" s="271">
        <f t="shared" si="0"/>
        <v>2584</v>
      </c>
      <c r="U61" s="271"/>
      <c r="V61" s="271"/>
      <c r="W61" s="271"/>
      <c r="X61" s="271"/>
    </row>
    <row r="62" spans="1:24">
      <c r="A62" s="270" t="str">
        <v>CMA</v>
      </c>
      <c r="B62" s="271" t="str">
        <v>CallaoAmsterdam40</v>
      </c>
      <c r="C62" s="272" t="str">
        <v>PER</v>
      </c>
      <c r="D62" s="272" t="str">
        <v>Callao</v>
      </c>
      <c r="E62" s="273" t="str">
        <v>Amsterdam</v>
      </c>
      <c r="F62" s="274">
        <v>40</v>
      </c>
      <c r="G62" s="148">
        <v>1100</v>
      </c>
      <c r="H62" s="270" t="str">
        <v>not included</v>
      </c>
      <c r="I62" s="274" t="str">
        <v>USD</v>
      </c>
      <c r="J62" s="275">
        <v>829</v>
      </c>
      <c r="K62" s="275">
        <v>1929</v>
      </c>
      <c r="L62" s="148">
        <v>0</v>
      </c>
      <c r="M62" s="276">
        <v>45747</v>
      </c>
      <c r="N62" s="271">
        <v>0</v>
      </c>
      <c r="O62" t="str">
        <v>Via Rotterdam</v>
      </c>
      <c r="P62">
        <v>500</v>
      </c>
      <c r="Q62" s="271" t="str">
        <v xml:space="preserve">QBSE015899 </v>
      </c>
      <c r="R62" s="271"/>
      <c r="S62" s="271">
        <f t="shared" ca="1" si="1"/>
        <v>0</v>
      </c>
      <c r="T62" s="271">
        <f t="shared" si="0"/>
        <v>1929</v>
      </c>
      <c r="U62" s="271"/>
      <c r="V62" s="271"/>
      <c r="W62" s="271"/>
      <c r="X62" s="271"/>
    </row>
    <row r="63" spans="1:24">
      <c r="A63" s="270" t="str">
        <v>CMA</v>
      </c>
      <c r="B63" s="271" t="str">
        <v>CallaoAmsterdam40</v>
      </c>
      <c r="C63" s="272" t="str">
        <v>PER</v>
      </c>
      <c r="D63" s="272" t="str">
        <v>Callao</v>
      </c>
      <c r="E63" s="273" t="str">
        <v>Amsterdam</v>
      </c>
      <c r="F63" s="274">
        <v>40</v>
      </c>
      <c r="G63" s="148">
        <v>1250</v>
      </c>
      <c r="H63" s="270" t="str">
        <v>not included</v>
      </c>
      <c r="I63" s="274" t="str">
        <v>USD</v>
      </c>
      <c r="J63" s="275">
        <v>815</v>
      </c>
      <c r="K63" s="275">
        <v>2065</v>
      </c>
      <c r="L63" s="148">
        <v>0</v>
      </c>
      <c r="M63" s="276">
        <v>45747</v>
      </c>
      <c r="N63" s="271">
        <v>0</v>
      </c>
      <c r="O63">
        <v>0</v>
      </c>
      <c r="P63">
        <v>500</v>
      </c>
      <c r="Q63" s="271" t="str">
        <v xml:space="preserve">QBSE015899 </v>
      </c>
      <c r="R63" s="271"/>
      <c r="S63" s="271">
        <f t="shared" ca="1" si="1"/>
        <v>0</v>
      </c>
      <c r="T63" s="271">
        <f t="shared" si="0"/>
        <v>2065</v>
      </c>
      <c r="U63" s="271"/>
      <c r="V63" s="271"/>
      <c r="W63" s="271"/>
      <c r="X63" s="271"/>
    </row>
    <row r="64" spans="1:24">
      <c r="A64" s="270" t="str">
        <v>CMA</v>
      </c>
      <c r="B64" s="271" t="str">
        <v>CallaoAntwerp40</v>
      </c>
      <c r="C64" s="272" t="str">
        <v>PER</v>
      </c>
      <c r="D64" s="272" t="str">
        <v>Callao</v>
      </c>
      <c r="E64" s="273" t="str">
        <v>Antwerp</v>
      </c>
      <c r="F64" s="274">
        <v>40</v>
      </c>
      <c r="G64" s="148">
        <v>950</v>
      </c>
      <c r="H64" s="270" t="str">
        <v>not included</v>
      </c>
      <c r="I64" s="274" t="str">
        <v>USD</v>
      </c>
      <c r="J64" s="275">
        <v>584</v>
      </c>
      <c r="K64" s="275">
        <v>1534</v>
      </c>
      <c r="L64" s="148">
        <v>0</v>
      </c>
      <c r="M64" s="276">
        <v>45747</v>
      </c>
      <c r="N64" s="271">
        <v>0</v>
      </c>
      <c r="O64">
        <v>0</v>
      </c>
      <c r="P64">
        <v>500</v>
      </c>
      <c r="Q64" s="271" t="str">
        <v xml:space="preserve">QBSE015899 </v>
      </c>
      <c r="R64" s="271"/>
      <c r="S64" s="271">
        <f t="shared" ca="1" si="1"/>
        <v>0</v>
      </c>
      <c r="T64" s="271">
        <f t="shared" si="0"/>
        <v>1534</v>
      </c>
      <c r="U64" s="271"/>
      <c r="V64" s="271"/>
      <c r="W64" s="271"/>
      <c r="X64" s="271"/>
    </row>
    <row r="65" spans="1:24">
      <c r="A65" s="270" t="str">
        <v>CMA</v>
      </c>
      <c r="B65" s="271" t="str">
        <v>CallaoBarcelona40</v>
      </c>
      <c r="C65" s="272" t="str">
        <v>PER</v>
      </c>
      <c r="D65" s="272" t="str">
        <v>Callao</v>
      </c>
      <c r="E65" s="273" t="str">
        <v>Barcelona</v>
      </c>
      <c r="F65" s="274">
        <v>40</v>
      </c>
      <c r="G65" s="148">
        <v>1100</v>
      </c>
      <c r="H65" s="270" t="str">
        <v>not included</v>
      </c>
      <c r="I65" s="274" t="str">
        <v>USD</v>
      </c>
      <c r="J65" s="275">
        <v>584</v>
      </c>
      <c r="K65" s="275">
        <v>1684</v>
      </c>
      <c r="L65" s="148">
        <v>0</v>
      </c>
      <c r="M65" s="276">
        <v>45747</v>
      </c>
      <c r="N65" s="271">
        <v>0</v>
      </c>
      <c r="O65">
        <v>0</v>
      </c>
      <c r="P65">
        <v>500</v>
      </c>
      <c r="Q65" s="271" t="str">
        <v xml:space="preserve">QBSE015899 </v>
      </c>
      <c r="R65" s="271"/>
      <c r="S65" s="271">
        <f t="shared" ca="1" si="1"/>
        <v>0</v>
      </c>
      <c r="T65" s="271">
        <f t="shared" si="0"/>
        <v>1684</v>
      </c>
      <c r="U65" s="271"/>
      <c r="V65" s="271"/>
      <c r="W65" s="271"/>
      <c r="X65" s="271"/>
    </row>
    <row r="66" spans="1:24">
      <c r="A66" s="270" t="str">
        <v>CMA</v>
      </c>
      <c r="B66" s="271" t="str">
        <v>CallaoGenoa40</v>
      </c>
      <c r="C66" s="272" t="str">
        <v>PER</v>
      </c>
      <c r="D66" s="272" t="str">
        <v>Callao</v>
      </c>
      <c r="E66" s="273" t="str">
        <v>Genoa</v>
      </c>
      <c r="F66" s="274">
        <v>40</v>
      </c>
      <c r="G66" s="148">
        <v>1100</v>
      </c>
      <c r="H66" s="270" t="str">
        <v>not included</v>
      </c>
      <c r="I66" s="274" t="str">
        <v>USD</v>
      </c>
      <c r="J66" s="275">
        <v>584</v>
      </c>
      <c r="K66" s="275">
        <v>1684</v>
      </c>
      <c r="L66" s="148">
        <v>0</v>
      </c>
      <c r="M66" s="276">
        <v>45747</v>
      </c>
      <c r="N66" s="271">
        <v>0</v>
      </c>
      <c r="O66">
        <v>0</v>
      </c>
      <c r="P66">
        <v>500</v>
      </c>
      <c r="Q66" s="271" t="str">
        <v xml:space="preserve">QBSE015899 </v>
      </c>
      <c r="R66" s="271"/>
      <c r="S66" s="271">
        <f t="shared" ca="1" si="1"/>
        <v>0</v>
      </c>
      <c r="T66" s="271">
        <f t="shared" si="0"/>
        <v>1684</v>
      </c>
      <c r="U66" s="271"/>
      <c r="V66" s="271"/>
      <c r="W66" s="271"/>
      <c r="X66" s="271"/>
    </row>
    <row r="67" spans="1:24">
      <c r="A67" s="270" t="str">
        <v>CMA</v>
      </c>
      <c r="B67" s="271" t="str">
        <v>CallaoHamburg40</v>
      </c>
      <c r="C67" s="272" t="str">
        <v>PER</v>
      </c>
      <c r="D67" s="272" t="str">
        <v>Callao</v>
      </c>
      <c r="E67" s="273" t="str">
        <v>Hamburg</v>
      </c>
      <c r="F67" s="274">
        <v>40</v>
      </c>
      <c r="G67" s="148">
        <v>950</v>
      </c>
      <c r="H67" s="270" t="str">
        <v>not included</v>
      </c>
      <c r="I67" s="274" t="str">
        <v>USD</v>
      </c>
      <c r="J67" s="275">
        <v>584</v>
      </c>
      <c r="K67" s="275">
        <v>1534</v>
      </c>
      <c r="L67" s="270">
        <v>0</v>
      </c>
      <c r="M67" s="276">
        <v>45747</v>
      </c>
      <c r="N67" s="271">
        <v>0</v>
      </c>
      <c r="O67" s="271">
        <v>0</v>
      </c>
      <c r="P67" s="277">
        <v>500</v>
      </c>
      <c r="Q67" s="271" t="str">
        <v xml:space="preserve">QBSE015899 </v>
      </c>
      <c r="R67" s="271"/>
      <c r="S67" s="271">
        <f t="shared" ref="S67:S130" ca="1" si="2">IF(M67&gt;TODAY(),1,0)</f>
        <v>0</v>
      </c>
      <c r="T67" s="271">
        <f t="shared" ref="T67:T130" si="3">G67+J67</f>
        <v>1534</v>
      </c>
      <c r="U67" s="271"/>
      <c r="V67" s="271"/>
      <c r="W67" s="271"/>
      <c r="X67" s="271"/>
    </row>
    <row r="68" spans="1:24">
      <c r="A68" s="270" t="str">
        <v>CMA</v>
      </c>
      <c r="B68" s="271" t="str">
        <v>CallaoValencia40</v>
      </c>
      <c r="C68" s="272" t="str">
        <v>PER</v>
      </c>
      <c r="D68" s="272" t="str">
        <v>Callao</v>
      </c>
      <c r="E68" s="273" t="str">
        <v>Valencia</v>
      </c>
      <c r="F68" s="274">
        <v>40</v>
      </c>
      <c r="G68" s="148">
        <v>1100</v>
      </c>
      <c r="H68" s="270" t="str">
        <v>not included</v>
      </c>
      <c r="I68" s="274" t="str">
        <v>USD</v>
      </c>
      <c r="J68" s="275">
        <v>584</v>
      </c>
      <c r="K68" s="275">
        <v>1684</v>
      </c>
      <c r="L68" s="270">
        <v>0</v>
      </c>
      <c r="M68" s="276">
        <v>45747</v>
      </c>
      <c r="N68" s="271">
        <v>0</v>
      </c>
      <c r="O68" s="271">
        <v>0</v>
      </c>
      <c r="P68" s="277">
        <v>500</v>
      </c>
      <c r="Q68" s="271" t="str">
        <v xml:space="preserve">QBSE015899 </v>
      </c>
      <c r="R68" s="271"/>
      <c r="S68" s="271">
        <f t="shared" ca="1" si="2"/>
        <v>0</v>
      </c>
      <c r="T68" s="271">
        <f t="shared" si="3"/>
        <v>1684</v>
      </c>
      <c r="U68" s="271"/>
      <c r="V68" s="271"/>
      <c r="W68" s="271"/>
      <c r="X68" s="271"/>
    </row>
    <row r="69" spans="1:24">
      <c r="A69" s="270" t="str">
        <v>CMA</v>
      </c>
      <c r="B69" s="271" t="str">
        <v>CONAKRYAmsterdam20</v>
      </c>
      <c r="C69" s="272" t="str">
        <v>GUI</v>
      </c>
      <c r="D69" s="272" t="str">
        <v>CONAKRY</v>
      </c>
      <c r="E69" s="273" t="str">
        <v>Amsterdam</v>
      </c>
      <c r="F69" s="274">
        <v>20</v>
      </c>
      <c r="G69" s="148">
        <v>825</v>
      </c>
      <c r="H69" s="270" t="str">
        <v>not included</v>
      </c>
      <c r="I69" s="274" t="str">
        <v>EUR</v>
      </c>
      <c r="J69" s="275">
        <v>19</v>
      </c>
      <c r="K69" s="275">
        <v>844</v>
      </c>
      <c r="L69" s="270">
        <v>0</v>
      </c>
      <c r="M69" s="276">
        <v>45747</v>
      </c>
      <c r="N69" s="271">
        <v>0</v>
      </c>
      <c r="O69" s="271">
        <v>0</v>
      </c>
      <c r="P69" s="277">
        <v>0</v>
      </c>
      <c r="Q69" s="271" t="str">
        <v>QCOCS0000002</v>
      </c>
      <c r="R69" s="271"/>
      <c r="S69" s="271">
        <f t="shared" ca="1" si="2"/>
        <v>0</v>
      </c>
      <c r="T69" s="271">
        <f t="shared" si="3"/>
        <v>844</v>
      </c>
      <c r="U69" s="271"/>
      <c r="V69" s="271"/>
      <c r="W69" s="271"/>
      <c r="X69" s="271"/>
    </row>
    <row r="70" spans="1:24">
      <c r="A70" s="270" t="str">
        <v>CMA</v>
      </c>
      <c r="B70" s="271" t="str">
        <v>CONAKRYAmsterdam40</v>
      </c>
      <c r="C70" s="272" t="str">
        <v>GUI</v>
      </c>
      <c r="D70" s="272" t="str">
        <v>CONAKRY</v>
      </c>
      <c r="E70" s="273" t="str">
        <v>Amsterdam</v>
      </c>
      <c r="F70" s="274">
        <v>40</v>
      </c>
      <c r="G70" s="148">
        <v>1200</v>
      </c>
      <c r="H70" s="270" t="str">
        <v>not included</v>
      </c>
      <c r="I70" s="274" t="str">
        <v>EUR</v>
      </c>
      <c r="J70" s="275">
        <v>38</v>
      </c>
      <c r="K70" s="275">
        <v>1238</v>
      </c>
      <c r="L70" s="270">
        <v>0</v>
      </c>
      <c r="M70" s="276">
        <v>45747</v>
      </c>
      <c r="N70" s="271">
        <v>0</v>
      </c>
      <c r="O70" s="271">
        <v>0</v>
      </c>
      <c r="P70" s="277">
        <v>0</v>
      </c>
      <c r="Q70" s="271" t="str">
        <v>QCOCS0000002</v>
      </c>
      <c r="R70" s="271"/>
      <c r="S70" s="271">
        <f t="shared" ca="1" si="2"/>
        <v>0</v>
      </c>
      <c r="T70" s="271">
        <f t="shared" si="3"/>
        <v>1238</v>
      </c>
      <c r="U70" s="271"/>
      <c r="V70" s="271"/>
      <c r="W70" s="271"/>
      <c r="X70" s="271"/>
    </row>
    <row r="71" spans="1:24">
      <c r="A71" s="270" t="str">
        <v>CMA</v>
      </c>
      <c r="B71" s="271" t="str">
        <v>CONAKRYANTWERP20</v>
      </c>
      <c r="C71" s="272" t="str">
        <v>GUI</v>
      </c>
      <c r="D71" s="272" t="str">
        <v>CONAKRY</v>
      </c>
      <c r="E71" s="273" t="str">
        <v>ANTWERP</v>
      </c>
      <c r="F71" s="274">
        <v>20</v>
      </c>
      <c r="G71" s="148">
        <v>825</v>
      </c>
      <c r="H71" s="270" t="str">
        <v>not included</v>
      </c>
      <c r="I71" s="274" t="str">
        <v>EUR</v>
      </c>
      <c r="J71" s="275">
        <v>60</v>
      </c>
      <c r="K71" s="275">
        <v>885</v>
      </c>
      <c r="L71" s="148">
        <v>0</v>
      </c>
      <c r="M71" s="276">
        <v>45930</v>
      </c>
      <c r="N71" s="271">
        <v>0</v>
      </c>
      <c r="O71">
        <v>0</v>
      </c>
      <c r="P71">
        <v>0</v>
      </c>
      <c r="Q71" s="271" t="str">
        <v>QCOCS0000002</v>
      </c>
      <c r="R71" s="271"/>
      <c r="S71" s="271">
        <f t="shared" ca="1" si="2"/>
        <v>1</v>
      </c>
      <c r="T71" s="271">
        <f t="shared" si="3"/>
        <v>885</v>
      </c>
      <c r="U71" s="271"/>
      <c r="V71" s="271"/>
      <c r="W71" s="271"/>
      <c r="X71" s="271"/>
    </row>
    <row r="72" spans="1:24">
      <c r="A72" s="270" t="str">
        <v>CMA</v>
      </c>
      <c r="B72" s="271" t="str">
        <v>CONAKRYANTWERP40</v>
      </c>
      <c r="C72" s="272" t="str">
        <v>GUI</v>
      </c>
      <c r="D72" s="272" t="str">
        <v>CONAKRY</v>
      </c>
      <c r="E72" s="273" t="str">
        <v>ANTWERP</v>
      </c>
      <c r="F72" s="274">
        <v>40</v>
      </c>
      <c r="G72" s="148">
        <v>1200</v>
      </c>
      <c r="H72" s="270" t="str">
        <v>not included</v>
      </c>
      <c r="I72" s="274" t="str">
        <v>EUR</v>
      </c>
      <c r="J72" s="275">
        <v>100</v>
      </c>
      <c r="K72" s="275">
        <v>1300</v>
      </c>
      <c r="L72" s="148">
        <v>0</v>
      </c>
      <c r="M72" s="276">
        <v>45930</v>
      </c>
      <c r="N72" s="271">
        <v>0</v>
      </c>
      <c r="O72">
        <v>0</v>
      </c>
      <c r="P72">
        <v>0</v>
      </c>
      <c r="Q72" s="271" t="str">
        <v>QCOCS0000002</v>
      </c>
      <c r="R72" s="271"/>
      <c r="S72" s="271">
        <f t="shared" ca="1" si="2"/>
        <v>1</v>
      </c>
      <c r="T72" s="271">
        <f t="shared" si="3"/>
        <v>1300</v>
      </c>
      <c r="U72" s="271"/>
      <c r="V72" s="271"/>
      <c r="W72" s="271"/>
      <c r="X72" s="271"/>
    </row>
    <row r="73" spans="1:24">
      <c r="A73" s="270" t="str">
        <v>CMA</v>
      </c>
      <c r="B73" s="271" t="str">
        <v>CONAKRYBARCELONA20</v>
      </c>
      <c r="C73" s="272" t="str">
        <v>GUI</v>
      </c>
      <c r="D73" s="272" t="str">
        <v>CONAKRY</v>
      </c>
      <c r="E73" s="273" t="str">
        <v>BARCELONA</v>
      </c>
      <c r="F73" s="274">
        <v>20</v>
      </c>
      <c r="G73" s="148">
        <v>900</v>
      </c>
      <c r="H73" s="270" t="str">
        <v>not included</v>
      </c>
      <c r="I73" s="274" t="str">
        <v>EUR</v>
      </c>
      <c r="J73" s="275">
        <v>235</v>
      </c>
      <c r="K73" s="275">
        <v>1135</v>
      </c>
      <c r="L73" s="148">
        <v>0</v>
      </c>
      <c r="M73" s="276">
        <v>45930</v>
      </c>
      <c r="N73" s="271">
        <v>0</v>
      </c>
      <c r="O73">
        <v>0</v>
      </c>
      <c r="P73">
        <v>0</v>
      </c>
      <c r="Q73" s="271" t="str">
        <v>QCOCS0000002</v>
      </c>
      <c r="R73" s="271"/>
      <c r="S73" s="271">
        <f t="shared" ca="1" si="2"/>
        <v>1</v>
      </c>
      <c r="T73" s="271">
        <f t="shared" si="3"/>
        <v>1135</v>
      </c>
      <c r="U73" s="271"/>
      <c r="V73" s="271"/>
      <c r="W73" s="271"/>
      <c r="X73" s="271"/>
    </row>
    <row r="74" spans="1:24">
      <c r="A74" s="270" t="str">
        <v>CMA</v>
      </c>
      <c r="B74" s="271" t="str">
        <v>CONAKRYBARCELONA40</v>
      </c>
      <c r="C74" s="272" t="str">
        <v>GUI</v>
      </c>
      <c r="D74" s="272" t="str">
        <v>CONAKRY</v>
      </c>
      <c r="E74" s="273" t="str">
        <v>BARCELONA</v>
      </c>
      <c r="F74" s="274">
        <v>40</v>
      </c>
      <c r="G74" s="148">
        <v>1350</v>
      </c>
      <c r="H74" s="270" t="str">
        <v>not included</v>
      </c>
      <c r="I74" s="274" t="str">
        <v>EUR</v>
      </c>
      <c r="J74" s="275">
        <v>335</v>
      </c>
      <c r="K74" s="275">
        <v>1685</v>
      </c>
      <c r="L74" s="148">
        <v>0</v>
      </c>
      <c r="M74" s="276">
        <v>45930</v>
      </c>
      <c r="N74" s="271">
        <v>0</v>
      </c>
      <c r="O74">
        <v>0</v>
      </c>
      <c r="P74">
        <v>0</v>
      </c>
      <c r="Q74" s="271" t="str">
        <v>QCOCS0000002</v>
      </c>
      <c r="R74" s="271"/>
      <c r="S74" s="271">
        <f t="shared" ca="1" si="2"/>
        <v>1</v>
      </c>
      <c r="T74" s="271">
        <f t="shared" si="3"/>
        <v>1685</v>
      </c>
      <c r="U74" s="271"/>
      <c r="V74" s="271"/>
      <c r="W74" s="271"/>
      <c r="X74" s="271"/>
    </row>
    <row r="75" spans="1:24">
      <c r="A75" s="270" t="str">
        <v>CMA</v>
      </c>
      <c r="B75" s="271" t="str">
        <v>CONAKRYHAMBURG20</v>
      </c>
      <c r="C75" s="272" t="str">
        <v>GUI</v>
      </c>
      <c r="D75" s="272" t="str">
        <v>CONAKRY</v>
      </c>
      <c r="E75" s="273" t="str">
        <v>HAMBURG</v>
      </c>
      <c r="F75" s="274">
        <v>20</v>
      </c>
      <c r="G75" s="148">
        <v>850</v>
      </c>
      <c r="H75" s="270" t="str">
        <v>not included</v>
      </c>
      <c r="I75" s="274" t="str">
        <v>EUR</v>
      </c>
      <c r="J75" s="275">
        <v>60</v>
      </c>
      <c r="K75" s="275">
        <v>910</v>
      </c>
      <c r="L75" s="148">
        <v>0</v>
      </c>
      <c r="M75" s="276">
        <v>45930</v>
      </c>
      <c r="N75" s="271">
        <v>0</v>
      </c>
      <c r="O75">
        <v>0</v>
      </c>
      <c r="P75">
        <v>0</v>
      </c>
      <c r="Q75" s="271" t="str">
        <v>QCOCS0000002</v>
      </c>
      <c r="R75" s="271"/>
      <c r="S75" s="271">
        <f t="shared" ca="1" si="2"/>
        <v>1</v>
      </c>
      <c r="T75" s="271">
        <f t="shared" si="3"/>
        <v>910</v>
      </c>
      <c r="U75" s="271"/>
      <c r="V75" s="271"/>
      <c r="W75" s="271"/>
      <c r="X75" s="271"/>
    </row>
    <row r="76" spans="1:24">
      <c r="A76" s="270" t="str">
        <v>CMA</v>
      </c>
      <c r="B76" s="271" t="str">
        <v>CONAKRYHAMBURG40</v>
      </c>
      <c r="C76" s="272" t="str">
        <v>GUI</v>
      </c>
      <c r="D76" s="279" t="str">
        <v>CONAKRY</v>
      </c>
      <c r="E76" s="280" t="str">
        <v>HAMBURG</v>
      </c>
      <c r="F76" s="281">
        <v>40</v>
      </c>
      <c r="G76" s="148">
        <v>1150</v>
      </c>
      <c r="H76" s="270" t="str">
        <v>not included</v>
      </c>
      <c r="I76" s="274" t="str">
        <v>EUR</v>
      </c>
      <c r="J76" s="275">
        <v>100</v>
      </c>
      <c r="K76" s="275">
        <v>1250</v>
      </c>
      <c r="L76" s="148">
        <v>0</v>
      </c>
      <c r="M76" s="276">
        <v>45930</v>
      </c>
      <c r="N76" s="271">
        <v>0</v>
      </c>
      <c r="O76">
        <v>0</v>
      </c>
      <c r="P76">
        <v>0</v>
      </c>
      <c r="Q76" s="271" t="str">
        <v>QCOCS0000002</v>
      </c>
      <c r="R76" s="271"/>
      <c r="S76" s="271">
        <f t="shared" ca="1" si="2"/>
        <v>1</v>
      </c>
      <c r="T76" s="271">
        <f t="shared" si="3"/>
        <v>1250</v>
      </c>
      <c r="U76" s="271"/>
      <c r="V76" s="271"/>
      <c r="W76" s="271"/>
      <c r="X76" s="271"/>
    </row>
    <row r="77" spans="1:24">
      <c r="A77" s="270" t="str">
        <v>CMA</v>
      </c>
      <c r="B77" s="271" t="str">
        <v>CONAKRYPASIR GUDANG20</v>
      </c>
      <c r="C77" s="272" t="str">
        <v>GUI</v>
      </c>
      <c r="D77" s="279" t="str">
        <v>CONAKRY</v>
      </c>
      <c r="E77" s="280" t="str">
        <v>PASIR GUDANG</v>
      </c>
      <c r="F77" s="281">
        <v>20</v>
      </c>
      <c r="G77" s="148">
        <v>750</v>
      </c>
      <c r="H77" s="270" t="str">
        <v>not included</v>
      </c>
      <c r="I77" s="274" t="str">
        <v>USD</v>
      </c>
      <c r="J77" s="275">
        <v>0</v>
      </c>
      <c r="K77" s="275">
        <v>750</v>
      </c>
      <c r="L77" s="148">
        <v>0</v>
      </c>
      <c r="M77" s="276">
        <v>45747</v>
      </c>
      <c r="N77" s="271">
        <v>0</v>
      </c>
      <c r="O77">
        <v>0</v>
      </c>
      <c r="P77">
        <v>0</v>
      </c>
      <c r="Q77" s="271" t="str">
        <v>QCOCS0000002</v>
      </c>
      <c r="R77" s="271"/>
      <c r="S77" s="271">
        <f t="shared" ca="1" si="2"/>
        <v>0</v>
      </c>
      <c r="T77" s="271">
        <f t="shared" si="3"/>
        <v>750</v>
      </c>
      <c r="U77" s="271"/>
      <c r="V77" s="271"/>
      <c r="W77" s="271"/>
      <c r="X77" s="271"/>
    </row>
    <row r="78" spans="1:24">
      <c r="A78" s="270" t="str">
        <v>CMA</v>
      </c>
      <c r="B78" s="271" t="str">
        <v>CONAKRYPASIR GUDANG40</v>
      </c>
      <c r="C78" s="272" t="str">
        <v>GUI</v>
      </c>
      <c r="D78" s="279" t="str">
        <v>CONAKRY</v>
      </c>
      <c r="E78" s="280" t="str">
        <v>PASIR GUDANG</v>
      </c>
      <c r="F78" s="281">
        <v>40</v>
      </c>
      <c r="G78" s="148">
        <v>1000</v>
      </c>
      <c r="H78" s="270" t="str">
        <v>not included</v>
      </c>
      <c r="I78" s="274" t="str">
        <v>USD</v>
      </c>
      <c r="J78" s="275">
        <v>0</v>
      </c>
      <c r="K78" s="275">
        <v>1000</v>
      </c>
      <c r="L78" s="148">
        <v>0</v>
      </c>
      <c r="M78" s="276">
        <v>45747</v>
      </c>
      <c r="N78" s="271">
        <v>0</v>
      </c>
      <c r="O78">
        <v>0</v>
      </c>
      <c r="P78">
        <v>0</v>
      </c>
      <c r="Q78" s="271" t="str">
        <v>QCOCS0000002</v>
      </c>
      <c r="R78" s="271"/>
      <c r="S78" s="271">
        <f t="shared" ca="1" si="2"/>
        <v>0</v>
      </c>
      <c r="T78" s="271">
        <f t="shared" si="3"/>
        <v>1000</v>
      </c>
      <c r="U78" s="271"/>
      <c r="V78" s="271"/>
      <c r="W78" s="271"/>
      <c r="X78" s="271"/>
    </row>
    <row r="79" spans="1:24">
      <c r="A79" s="270" t="str">
        <v>CMA</v>
      </c>
      <c r="B79" s="271" t="str">
        <v>CONAKRYPTP20</v>
      </c>
      <c r="C79" s="272" t="str">
        <v>GUI</v>
      </c>
      <c r="D79" s="272" t="str">
        <v>CONAKRY</v>
      </c>
      <c r="E79" s="273" t="str">
        <v>PTP</v>
      </c>
      <c r="F79" s="274">
        <v>20</v>
      </c>
      <c r="G79" s="148">
        <v>750</v>
      </c>
      <c r="H79" s="270" t="str">
        <v>not included</v>
      </c>
      <c r="I79" s="274" t="str">
        <v>USD</v>
      </c>
      <c r="J79" s="275">
        <v>0</v>
      </c>
      <c r="K79" s="275">
        <v>750</v>
      </c>
      <c r="L79" s="148">
        <v>0</v>
      </c>
      <c r="M79" s="276">
        <v>45930</v>
      </c>
      <c r="N79" s="271">
        <v>0</v>
      </c>
      <c r="O79">
        <v>0</v>
      </c>
      <c r="P79">
        <v>0</v>
      </c>
      <c r="Q79" s="271" t="str">
        <v>QCOCS0000002</v>
      </c>
      <c r="R79" s="271"/>
      <c r="S79" s="271">
        <f t="shared" ca="1" si="2"/>
        <v>1</v>
      </c>
      <c r="T79" s="271">
        <f t="shared" si="3"/>
        <v>750</v>
      </c>
      <c r="U79" s="271"/>
      <c r="V79" s="271"/>
      <c r="W79" s="271"/>
      <c r="X79" s="271"/>
    </row>
    <row r="80" spans="1:24">
      <c r="A80" s="270" t="str">
        <v>CMA</v>
      </c>
      <c r="B80" s="271" t="str">
        <v>CONAKRYPTP40</v>
      </c>
      <c r="C80" s="272" t="str">
        <v>GUI</v>
      </c>
      <c r="D80" s="282" t="str">
        <v>CONAKRY</v>
      </c>
      <c r="E80" s="283" t="str">
        <v>PTP</v>
      </c>
      <c r="F80" s="3">
        <v>40</v>
      </c>
      <c r="G80" s="148">
        <v>1000</v>
      </c>
      <c r="H80" s="270" t="str">
        <v>not included</v>
      </c>
      <c r="I80" s="274" t="str">
        <v>USD</v>
      </c>
      <c r="J80" s="275">
        <v>0</v>
      </c>
      <c r="K80" s="275">
        <v>1000</v>
      </c>
      <c r="L80" s="148">
        <v>0</v>
      </c>
      <c r="M80" s="276">
        <v>45930</v>
      </c>
      <c r="N80" s="271">
        <v>0</v>
      </c>
      <c r="O80">
        <v>0</v>
      </c>
      <c r="P80">
        <v>0</v>
      </c>
      <c r="Q80" s="271" t="str">
        <v>QCOCS0000002</v>
      </c>
      <c r="R80" s="271"/>
      <c r="S80" s="271">
        <f t="shared" ca="1" si="2"/>
        <v>1</v>
      </c>
      <c r="T80" s="271">
        <f t="shared" si="3"/>
        <v>1000</v>
      </c>
      <c r="U80" s="271"/>
      <c r="V80" s="271"/>
      <c r="W80" s="271"/>
      <c r="X80" s="271"/>
    </row>
    <row r="81" spans="1:24">
      <c r="A81" s="270" t="str">
        <v>CMA</v>
      </c>
      <c r="B81" s="271" t="str">
        <v>CONAKRYROTTERDAM20</v>
      </c>
      <c r="C81" s="272" t="str">
        <v>GUI</v>
      </c>
      <c r="D81" s="282" t="str">
        <v>CONAKRY</v>
      </c>
      <c r="E81" s="283" t="str">
        <v>ROTTERDAM</v>
      </c>
      <c r="F81" s="3">
        <v>20</v>
      </c>
      <c r="G81" s="148">
        <v>1195</v>
      </c>
      <c r="H81" s="270" t="str">
        <v>not included</v>
      </c>
      <c r="I81" s="274" t="str">
        <v>EUR</v>
      </c>
      <c r="J81" s="275">
        <v>19</v>
      </c>
      <c r="K81" s="275">
        <v>1214</v>
      </c>
      <c r="L81" s="148">
        <v>0</v>
      </c>
      <c r="M81" s="276">
        <v>45747</v>
      </c>
      <c r="N81" s="271">
        <v>0</v>
      </c>
      <c r="O81">
        <v>0</v>
      </c>
      <c r="P81">
        <v>0</v>
      </c>
      <c r="Q81" s="271" t="str">
        <v>QCOCS0000002</v>
      </c>
      <c r="R81" s="271"/>
      <c r="S81" s="271">
        <f t="shared" ca="1" si="2"/>
        <v>0</v>
      </c>
      <c r="T81" s="271">
        <f t="shared" si="3"/>
        <v>1214</v>
      </c>
      <c r="U81" s="271"/>
      <c r="V81" s="271"/>
      <c r="W81" s="271"/>
      <c r="X81" s="271"/>
    </row>
    <row r="82" spans="1:24">
      <c r="A82" s="270" t="str">
        <v>CMA</v>
      </c>
      <c r="B82" s="271" t="str">
        <v>CONAKRYROTTERDAM40</v>
      </c>
      <c r="C82" s="272" t="str">
        <v>GUI</v>
      </c>
      <c r="D82" s="272" t="str">
        <v>CONAKRY</v>
      </c>
      <c r="E82" s="273" t="str">
        <v>ROTTERDAM</v>
      </c>
      <c r="F82" s="4">
        <v>40</v>
      </c>
      <c r="G82" s="148">
        <v>1695</v>
      </c>
      <c r="H82" s="270" t="str">
        <v>not included</v>
      </c>
      <c r="I82" s="274" t="str">
        <v>EUR</v>
      </c>
      <c r="J82" s="275">
        <v>38</v>
      </c>
      <c r="K82" s="275">
        <v>1733</v>
      </c>
      <c r="L82" s="148">
        <v>0</v>
      </c>
      <c r="M82" s="276">
        <v>45747</v>
      </c>
      <c r="N82" s="271">
        <v>0</v>
      </c>
      <c r="O82">
        <v>0</v>
      </c>
      <c r="P82">
        <v>0</v>
      </c>
      <c r="Q82" s="271" t="str">
        <v>QCOCS0000002</v>
      </c>
      <c r="R82" s="271"/>
      <c r="S82" s="271">
        <f t="shared" ca="1" si="2"/>
        <v>0</v>
      </c>
      <c r="T82" s="271">
        <f t="shared" si="3"/>
        <v>1733</v>
      </c>
      <c r="U82" s="271"/>
      <c r="V82" s="271"/>
      <c r="W82" s="271"/>
      <c r="X82" s="271"/>
    </row>
    <row r="83" spans="1:24">
      <c r="A83" s="270" t="str">
        <v>CMA</v>
      </c>
      <c r="B83" s="271" t="str">
        <v>CONAKRYSZCZECIN20</v>
      </c>
      <c r="C83" s="272" t="str">
        <v>GUI</v>
      </c>
      <c r="D83" s="272" t="str">
        <v>CONAKRY</v>
      </c>
      <c r="E83" s="273" t="str">
        <v>SZCZECIN</v>
      </c>
      <c r="F83" s="275">
        <v>20</v>
      </c>
      <c r="G83" s="148">
        <v>1550</v>
      </c>
      <c r="H83" s="270" t="str">
        <v>not included</v>
      </c>
      <c r="I83" s="275" t="str">
        <v>EUR</v>
      </c>
      <c r="J83" s="275">
        <v>19</v>
      </c>
      <c r="K83" s="275">
        <v>1569</v>
      </c>
      <c r="L83" s="148">
        <v>0</v>
      </c>
      <c r="M83" s="276">
        <v>45657</v>
      </c>
      <c r="N83" s="271">
        <v>0</v>
      </c>
      <c r="O83">
        <v>0</v>
      </c>
      <c r="P83">
        <v>0</v>
      </c>
      <c r="Q83" s="271" t="str">
        <v>QCOCS0000002</v>
      </c>
      <c r="R83" s="271"/>
      <c r="S83" s="271">
        <f t="shared" ca="1" si="2"/>
        <v>0</v>
      </c>
      <c r="T83" s="271">
        <f t="shared" si="3"/>
        <v>1569</v>
      </c>
      <c r="U83" s="271"/>
      <c r="V83" s="271"/>
      <c r="W83" s="271"/>
      <c r="X83" s="271"/>
    </row>
    <row r="84" spans="1:24">
      <c r="A84" s="270" t="str">
        <v>CMA</v>
      </c>
      <c r="B84" s="271" t="str">
        <v>CONAKRYSZCZECIN40</v>
      </c>
      <c r="C84" s="272" t="str">
        <v>GUI</v>
      </c>
      <c r="D84" s="272" t="str">
        <v>CONAKRY</v>
      </c>
      <c r="E84" s="273" t="str">
        <v>SZCZECIN</v>
      </c>
      <c r="F84" s="275">
        <v>40</v>
      </c>
      <c r="G84" s="148">
        <v>2400</v>
      </c>
      <c r="H84" s="270" t="str">
        <v>not included</v>
      </c>
      <c r="I84" s="275" t="str">
        <v>EUR</v>
      </c>
      <c r="J84" s="275">
        <v>38</v>
      </c>
      <c r="K84" s="275">
        <v>2438</v>
      </c>
      <c r="L84" s="148">
        <v>0</v>
      </c>
      <c r="M84" s="276">
        <v>45657</v>
      </c>
      <c r="N84" s="271">
        <v>0</v>
      </c>
      <c r="O84">
        <v>0</v>
      </c>
      <c r="P84">
        <v>0</v>
      </c>
      <c r="Q84" s="271" t="str">
        <v>QCOCS0000002</v>
      </c>
      <c r="R84" s="271"/>
      <c r="S84" s="271">
        <f t="shared" ca="1" si="2"/>
        <v>0</v>
      </c>
      <c r="T84" s="271">
        <f t="shared" si="3"/>
        <v>2438</v>
      </c>
      <c r="U84" s="271"/>
      <c r="V84" s="271"/>
      <c r="W84" s="271"/>
      <c r="X84" s="271"/>
    </row>
    <row r="85" spans="1:24">
      <c r="A85" s="270" t="str">
        <v>CMA</v>
      </c>
      <c r="B85" s="271" t="str">
        <v>CONAKRYVALENCIA20</v>
      </c>
      <c r="C85" s="272" t="str">
        <v>GUI</v>
      </c>
      <c r="D85" s="272" t="str">
        <v>CONAKRY</v>
      </c>
      <c r="E85" s="273" t="str">
        <v>VALENCIA</v>
      </c>
      <c r="F85" s="275">
        <v>20</v>
      </c>
      <c r="G85" s="148">
        <v>800</v>
      </c>
      <c r="H85" s="270" t="str">
        <v>not included</v>
      </c>
      <c r="I85" s="275" t="str">
        <v>EUR</v>
      </c>
      <c r="J85" s="275">
        <v>235</v>
      </c>
      <c r="K85" s="275">
        <v>1035</v>
      </c>
      <c r="L85" s="148">
        <v>0</v>
      </c>
      <c r="M85" s="276">
        <v>45930</v>
      </c>
      <c r="N85" s="271">
        <v>0</v>
      </c>
      <c r="O85">
        <v>0</v>
      </c>
      <c r="P85">
        <v>0</v>
      </c>
      <c r="Q85" s="271" t="str">
        <v>QCOCS0000002</v>
      </c>
      <c r="R85" s="271"/>
      <c r="S85" s="271">
        <f t="shared" ca="1" si="2"/>
        <v>1</v>
      </c>
      <c r="T85" s="271">
        <f t="shared" si="3"/>
        <v>1035</v>
      </c>
      <c r="U85" s="271"/>
      <c r="V85" s="271"/>
      <c r="W85" s="271"/>
      <c r="X85" s="271"/>
    </row>
    <row r="86" spans="1:24">
      <c r="A86" s="270" t="str">
        <v>CMA</v>
      </c>
      <c r="B86" s="271" t="str">
        <v>CONAKRYVALENCIA40</v>
      </c>
      <c r="C86" s="272" t="str">
        <v>GUI</v>
      </c>
      <c r="D86" s="272" t="str">
        <v>CONAKRY</v>
      </c>
      <c r="E86" s="273" t="str">
        <v>VALENCIA</v>
      </c>
      <c r="F86" s="275">
        <v>40</v>
      </c>
      <c r="G86" s="148">
        <v>1200</v>
      </c>
      <c r="H86" s="270" t="str">
        <v>not included</v>
      </c>
      <c r="I86" s="275" t="str">
        <v>EUR</v>
      </c>
      <c r="J86" s="275">
        <v>335</v>
      </c>
      <c r="K86" s="275">
        <v>1535</v>
      </c>
      <c r="L86" s="148">
        <v>0</v>
      </c>
      <c r="M86" s="276">
        <v>45930</v>
      </c>
      <c r="N86" s="271">
        <v>0</v>
      </c>
      <c r="O86">
        <v>0</v>
      </c>
      <c r="P86">
        <v>0</v>
      </c>
      <c r="Q86" s="271" t="str">
        <v>QCOCS0000002</v>
      </c>
      <c r="R86" s="271"/>
      <c r="S86" s="271">
        <f t="shared" ca="1" si="2"/>
        <v>1</v>
      </c>
      <c r="T86" s="271">
        <f t="shared" si="3"/>
        <v>1535</v>
      </c>
      <c r="U86" s="271"/>
      <c r="V86" s="271"/>
      <c r="W86" s="271"/>
      <c r="X86" s="271"/>
    </row>
    <row r="87" spans="1:24">
      <c r="A87" s="270" t="str">
        <v>CMA</v>
      </c>
      <c r="B87" s="271" t="str">
        <v>CONAKRYWELLINGTON40</v>
      </c>
      <c r="C87" s="272" t="str">
        <v>GUI</v>
      </c>
      <c r="D87" s="272" t="str">
        <v>CONAKRY</v>
      </c>
      <c r="E87" s="273" t="str">
        <v>WELLINGTON</v>
      </c>
      <c r="F87" s="275">
        <v>40</v>
      </c>
      <c r="G87" s="148">
        <v>1600</v>
      </c>
      <c r="H87" s="270" t="str">
        <v>not included</v>
      </c>
      <c r="I87" s="275" t="str">
        <v>USD</v>
      </c>
      <c r="J87" s="275">
        <v>0</v>
      </c>
      <c r="K87" s="275">
        <v>1600</v>
      </c>
      <c r="L87" s="148">
        <v>0</v>
      </c>
      <c r="M87" s="276">
        <v>45838</v>
      </c>
      <c r="N87" s="271">
        <v>0</v>
      </c>
      <c r="O87">
        <v>0</v>
      </c>
      <c r="P87">
        <v>0</v>
      </c>
      <c r="Q87" s="271" t="str">
        <v>QCOCS0000002</v>
      </c>
      <c r="R87" s="271"/>
      <c r="S87" s="271">
        <f t="shared" ca="1" si="2"/>
        <v>0</v>
      </c>
      <c r="T87" s="271">
        <f t="shared" si="3"/>
        <v>1600</v>
      </c>
      <c r="U87" s="271"/>
      <c r="V87" s="271"/>
      <c r="W87" s="271"/>
      <c r="X87" s="271"/>
    </row>
    <row r="88" spans="1:24">
      <c r="A88" s="270" t="str">
        <v>CMA</v>
      </c>
      <c r="B88" s="271" t="str">
        <v>DIEGO SUAREZANTWERP40</v>
      </c>
      <c r="C88" s="272" t="str">
        <v>MAD</v>
      </c>
      <c r="D88" s="272" t="str">
        <v>DIEGO SUAREZ</v>
      </c>
      <c r="E88" s="273" t="str">
        <v>ANTWERP</v>
      </c>
      <c r="F88" s="275">
        <v>40</v>
      </c>
      <c r="G88" s="148">
        <v>4400</v>
      </c>
      <c r="H88" s="270" t="str">
        <v>not included</v>
      </c>
      <c r="I88" s="275" t="str">
        <v>USD</v>
      </c>
      <c r="J88" s="275">
        <v>192</v>
      </c>
      <c r="K88" s="275">
        <v>4592</v>
      </c>
      <c r="L88">
        <v>0</v>
      </c>
      <c r="M88" s="276">
        <v>45657</v>
      </c>
      <c r="N88" s="271">
        <v>0</v>
      </c>
      <c r="O88">
        <v>0</v>
      </c>
      <c r="P88">
        <v>0</v>
      </c>
      <c r="Q88" t="str">
        <v>QCOCS0000002</v>
      </c>
      <c r="S88" s="271">
        <f t="shared" ca="1" si="2"/>
        <v>0</v>
      </c>
      <c r="T88" s="271">
        <f t="shared" si="3"/>
        <v>4592</v>
      </c>
      <c r="V88" s="271"/>
      <c r="W88" s="271"/>
      <c r="X88" s="271"/>
    </row>
    <row r="89" spans="1:24">
      <c r="A89" s="270" t="str">
        <v>CMA</v>
      </c>
      <c r="B89" s="271" t="str">
        <v>DIEGO SUAREZANTWERP40</v>
      </c>
      <c r="C89" s="272" t="str">
        <v>MAD</v>
      </c>
      <c r="D89" s="272" t="str">
        <v>DIEGO SUAREZ</v>
      </c>
      <c r="E89" s="273" t="str">
        <v>ANTWERP</v>
      </c>
      <c r="F89" s="275">
        <v>40</v>
      </c>
      <c r="G89" s="148">
        <v>4400</v>
      </c>
      <c r="H89" s="270" t="str">
        <v>not included</v>
      </c>
      <c r="I89" s="275" t="str">
        <v>USD</v>
      </c>
      <c r="J89" s="275">
        <v>146</v>
      </c>
      <c r="K89" s="275">
        <v>4546</v>
      </c>
      <c r="L89">
        <v>0</v>
      </c>
      <c r="M89" s="276">
        <v>45657</v>
      </c>
      <c r="N89" s="271">
        <v>0</v>
      </c>
      <c r="O89">
        <v>0</v>
      </c>
      <c r="P89">
        <v>0</v>
      </c>
      <c r="Q89" t="str">
        <v>QCOCS0000002</v>
      </c>
      <c r="S89" s="271">
        <f t="shared" ca="1" si="2"/>
        <v>0</v>
      </c>
      <c r="T89" s="271">
        <f t="shared" si="3"/>
        <v>4546</v>
      </c>
      <c r="V89" s="271"/>
      <c r="W89" s="271"/>
      <c r="X89" s="271"/>
    </row>
    <row r="90" spans="1:24">
      <c r="A90" s="270" t="str">
        <v>CMA</v>
      </c>
      <c r="B90" s="271" t="str">
        <v>DIEGO SUAREZBARCELONA40</v>
      </c>
      <c r="C90" s="272" t="str">
        <v>MAD</v>
      </c>
      <c r="D90" s="272" t="str">
        <v>DIEGO SUAREZ</v>
      </c>
      <c r="E90" s="273" t="str">
        <v>BARCELONA</v>
      </c>
      <c r="F90" s="275">
        <v>40</v>
      </c>
      <c r="G90" s="148">
        <v>4850</v>
      </c>
      <c r="H90" s="270" t="str">
        <v>not included</v>
      </c>
      <c r="I90" s="275" t="str">
        <v>USD</v>
      </c>
      <c r="J90" s="275">
        <v>146</v>
      </c>
      <c r="K90" s="275">
        <v>4996</v>
      </c>
      <c r="L90">
        <v>0</v>
      </c>
      <c r="M90" s="276">
        <v>45657</v>
      </c>
      <c r="N90" s="271">
        <v>0</v>
      </c>
      <c r="O90">
        <v>0</v>
      </c>
      <c r="P90">
        <v>0</v>
      </c>
      <c r="Q90" t="str">
        <v>QCOCS0000002</v>
      </c>
      <c r="S90" s="271">
        <f t="shared" ca="1" si="2"/>
        <v>0</v>
      </c>
      <c r="T90" s="271">
        <f t="shared" si="3"/>
        <v>4996</v>
      </c>
      <c r="V90" s="271"/>
      <c r="W90" s="271"/>
      <c r="X90" s="271"/>
    </row>
    <row r="91" spans="1:24">
      <c r="A91" s="270" t="str">
        <v>CMA</v>
      </c>
      <c r="B91" s="271" t="str">
        <v>DIEGO SUAREZPASIR GUDANG40</v>
      </c>
      <c r="C91" s="272" t="str">
        <v>MAD</v>
      </c>
      <c r="D91" s="272" t="str">
        <v>DIEGO SUAREZ</v>
      </c>
      <c r="E91" s="273" t="str">
        <v>PASIR GUDANG</v>
      </c>
      <c r="F91" s="275">
        <v>40</v>
      </c>
      <c r="G91" s="148">
        <v>2800</v>
      </c>
      <c r="H91" s="270" t="str">
        <v>not included</v>
      </c>
      <c r="I91" s="275" t="str">
        <v>USD</v>
      </c>
      <c r="J91" s="275">
        <v>192</v>
      </c>
      <c r="K91" s="275">
        <v>2992</v>
      </c>
      <c r="L91">
        <v>0</v>
      </c>
      <c r="M91" s="276">
        <v>45657</v>
      </c>
      <c r="N91" s="271">
        <v>0</v>
      </c>
      <c r="O91">
        <v>0</v>
      </c>
      <c r="P91">
        <v>0</v>
      </c>
      <c r="Q91" t="str">
        <v>QCOCS0000002</v>
      </c>
      <c r="S91" s="271">
        <f t="shared" ca="1" si="2"/>
        <v>0</v>
      </c>
      <c r="T91" s="271">
        <f t="shared" si="3"/>
        <v>2992</v>
      </c>
      <c r="V91" s="271"/>
      <c r="W91" s="271"/>
      <c r="X91" s="271"/>
    </row>
    <row r="92" spans="1:24">
      <c r="A92" s="270" t="str">
        <v>CMA</v>
      </c>
      <c r="B92" s="271" t="str">
        <v>DIEGO SUAREZROTTERDAM40</v>
      </c>
      <c r="C92" s="272" t="str">
        <v>MAD</v>
      </c>
      <c r="D92" s="272" t="str">
        <v>DIEGO SUAREZ</v>
      </c>
      <c r="E92" s="273" t="str">
        <v>ROTTERDAM</v>
      </c>
      <c r="F92" s="275">
        <v>40</v>
      </c>
      <c r="G92" s="148">
        <v>4400</v>
      </c>
      <c r="H92" s="270" t="str">
        <v>not included</v>
      </c>
      <c r="I92" s="275" t="str">
        <v>USD</v>
      </c>
      <c r="J92" s="275">
        <v>146</v>
      </c>
      <c r="K92" s="275">
        <v>4546</v>
      </c>
      <c r="L92">
        <v>0</v>
      </c>
      <c r="M92" s="276">
        <v>45657</v>
      </c>
      <c r="N92" s="271">
        <v>0</v>
      </c>
      <c r="O92">
        <v>0</v>
      </c>
      <c r="P92">
        <v>0</v>
      </c>
      <c r="Q92" t="str">
        <v>QCOCS0000002</v>
      </c>
      <c r="S92" s="271">
        <f t="shared" ca="1" si="2"/>
        <v>0</v>
      </c>
      <c r="T92" s="271">
        <f t="shared" si="3"/>
        <v>4546</v>
      </c>
      <c r="V92" s="271"/>
      <c r="W92" s="271"/>
      <c r="X92" s="271"/>
    </row>
    <row r="93" spans="1:24">
      <c r="A93" s="270" t="str">
        <v>CMA</v>
      </c>
      <c r="B93" s="271" t="str">
        <v>DOUALAAmsterdam20</v>
      </c>
      <c r="C93" s="272" t="str">
        <v>CAM</v>
      </c>
      <c r="D93" s="272" t="str">
        <v>DOUALA</v>
      </c>
      <c r="E93" s="273" t="str">
        <v>Amsterdam</v>
      </c>
      <c r="F93" s="275">
        <v>20</v>
      </c>
      <c r="G93" s="148">
        <v>850</v>
      </c>
      <c r="H93" s="270" t="str">
        <v>not included</v>
      </c>
      <c r="I93" s="275" t="str">
        <v>EUR</v>
      </c>
      <c r="J93" s="275">
        <v>19</v>
      </c>
      <c r="K93" s="275">
        <v>869</v>
      </c>
      <c r="L93">
        <v>0</v>
      </c>
      <c r="M93" s="276">
        <v>45657</v>
      </c>
      <c r="N93" s="271">
        <v>0</v>
      </c>
      <c r="O93" t="str">
        <v>Via Antwerp</v>
      </c>
      <c r="P93">
        <v>0</v>
      </c>
      <c r="Q93" t="str">
        <v>QCOCS0000002</v>
      </c>
      <c r="S93" s="271">
        <f t="shared" ca="1" si="2"/>
        <v>0</v>
      </c>
      <c r="T93" s="271">
        <f t="shared" si="3"/>
        <v>869</v>
      </c>
      <c r="V93" s="271"/>
      <c r="W93" s="271"/>
      <c r="X93" s="271"/>
    </row>
    <row r="94" spans="1:24">
      <c r="A94" s="270" t="str">
        <v>CMA</v>
      </c>
      <c r="B94" s="271" t="str">
        <v>DOUALAAmsterdam40</v>
      </c>
      <c r="C94" s="272" t="str">
        <v>CAM</v>
      </c>
      <c r="D94" s="272" t="str">
        <v>DOUALA</v>
      </c>
      <c r="E94" s="273" t="str">
        <v>Amsterdam</v>
      </c>
      <c r="F94" s="274">
        <v>40</v>
      </c>
      <c r="G94" s="270">
        <v>1450</v>
      </c>
      <c r="H94" s="270" t="str">
        <v>not included</v>
      </c>
      <c r="I94" s="274" t="str">
        <v>EUR</v>
      </c>
      <c r="J94" s="275">
        <v>38</v>
      </c>
      <c r="K94" s="275">
        <v>1488</v>
      </c>
      <c r="L94" s="270">
        <v>0</v>
      </c>
      <c r="M94" s="276">
        <v>45657</v>
      </c>
      <c r="N94" s="271">
        <v>0</v>
      </c>
      <c r="O94" s="271" t="str">
        <v>Via Antwerp</v>
      </c>
      <c r="P94" s="277">
        <v>0</v>
      </c>
      <c r="Q94" s="284" t="str">
        <v>QCOCS0000002</v>
      </c>
      <c r="R94" s="284"/>
      <c r="S94" s="271">
        <f t="shared" ca="1" si="2"/>
        <v>0</v>
      </c>
      <c r="T94" s="271">
        <f t="shared" si="3"/>
        <v>1488</v>
      </c>
      <c r="U94" s="284"/>
      <c r="V94" s="284"/>
      <c r="W94" s="271"/>
      <c r="X94" s="271"/>
    </row>
    <row r="95" spans="1:24">
      <c r="A95" s="270" t="str">
        <v>CMA</v>
      </c>
      <c r="B95" s="271" t="str">
        <v>DOUALAAmsterdam20</v>
      </c>
      <c r="C95" s="272" t="str">
        <v>CAM</v>
      </c>
      <c r="D95" s="272" t="str">
        <v>DOUALA</v>
      </c>
      <c r="E95" s="273" t="str">
        <v>Amsterdam</v>
      </c>
      <c r="F95" s="274">
        <v>20</v>
      </c>
      <c r="G95" s="271">
        <v>1100</v>
      </c>
      <c r="H95" s="270" t="str">
        <v>not included</v>
      </c>
      <c r="I95" s="281" t="str">
        <v>EUR</v>
      </c>
      <c r="J95" s="275">
        <v>194</v>
      </c>
      <c r="K95" s="275">
        <v>1294</v>
      </c>
      <c r="L95" s="270">
        <v>0</v>
      </c>
      <c r="M95" s="276">
        <v>45657</v>
      </c>
      <c r="N95" s="271">
        <v>0</v>
      </c>
      <c r="O95" s="271" t="str">
        <v>Via Rotterdam</v>
      </c>
      <c r="P95" s="277">
        <v>0</v>
      </c>
      <c r="Q95" s="284" t="str">
        <v>QCOCS0000002</v>
      </c>
      <c r="R95" s="284"/>
      <c r="S95" s="271">
        <f t="shared" ca="1" si="2"/>
        <v>0</v>
      </c>
      <c r="T95" s="271">
        <f t="shared" si="3"/>
        <v>1294</v>
      </c>
      <c r="U95" s="284"/>
      <c r="V95" s="284"/>
      <c r="W95" s="271"/>
      <c r="X95" s="271"/>
    </row>
    <row r="96" spans="1:24">
      <c r="A96" s="270" t="str">
        <v>CMA</v>
      </c>
      <c r="B96" s="271" t="str">
        <v>DOUALAAmsterdam40</v>
      </c>
      <c r="C96" s="272" t="str">
        <v>CAM</v>
      </c>
      <c r="D96" s="272" t="str">
        <v>DOUALA</v>
      </c>
      <c r="E96" s="273" t="str">
        <v>Amsterdam</v>
      </c>
      <c r="F96" s="274">
        <v>40</v>
      </c>
      <c r="G96" s="271">
        <v>1400</v>
      </c>
      <c r="H96" s="271" t="str">
        <v>not included</v>
      </c>
      <c r="I96" s="281" t="str">
        <v>EUR</v>
      </c>
      <c r="J96" s="275">
        <v>288</v>
      </c>
      <c r="K96" s="275">
        <v>1688</v>
      </c>
      <c r="L96" s="270">
        <v>0</v>
      </c>
      <c r="M96" s="276">
        <v>45657</v>
      </c>
      <c r="N96" s="271">
        <v>0</v>
      </c>
      <c r="O96" s="271" t="str">
        <v>Via Rotterdam</v>
      </c>
      <c r="P96" s="285">
        <v>0</v>
      </c>
      <c r="Q96" s="284" t="str">
        <v>QCOCS0000002</v>
      </c>
      <c r="R96" s="284"/>
      <c r="S96" s="271">
        <f t="shared" ca="1" si="2"/>
        <v>0</v>
      </c>
      <c r="T96" s="271">
        <f t="shared" si="3"/>
        <v>1688</v>
      </c>
      <c r="U96" s="284"/>
      <c r="V96" s="284"/>
      <c r="W96" s="271"/>
      <c r="X96" s="271"/>
    </row>
    <row r="97" spans="1:24">
      <c r="A97" s="270" t="str">
        <v>CMA</v>
      </c>
      <c r="B97" s="271" t="str">
        <v>DOUALAANTWERP20</v>
      </c>
      <c r="C97" s="272" t="str">
        <v>CAM</v>
      </c>
      <c r="D97" s="272" t="str">
        <v>DOUALA</v>
      </c>
      <c r="E97" s="273" t="str">
        <v>ANTWERP</v>
      </c>
      <c r="F97" s="274">
        <v>20</v>
      </c>
      <c r="G97" s="271">
        <v>575</v>
      </c>
      <c r="H97" s="270" t="str">
        <v>not included</v>
      </c>
      <c r="I97" s="281" t="str">
        <v>EUR</v>
      </c>
      <c r="J97" s="275">
        <v>19</v>
      </c>
      <c r="K97" s="275">
        <v>594</v>
      </c>
      <c r="L97" s="270">
        <v>0</v>
      </c>
      <c r="M97" s="276">
        <v>45657</v>
      </c>
      <c r="N97" s="271">
        <v>0</v>
      </c>
      <c r="O97" s="271">
        <v>0</v>
      </c>
      <c r="P97" s="277">
        <v>0</v>
      </c>
      <c r="Q97" s="284" t="str">
        <v>QCOCS0000002</v>
      </c>
      <c r="R97" s="284"/>
      <c r="S97" s="271">
        <f t="shared" ca="1" si="2"/>
        <v>0</v>
      </c>
      <c r="T97" s="271">
        <f t="shared" si="3"/>
        <v>594</v>
      </c>
      <c r="U97" s="284"/>
      <c r="V97" s="284"/>
      <c r="W97" s="271"/>
      <c r="X97" s="271"/>
    </row>
    <row r="98" spans="1:24">
      <c r="A98" s="270" t="str">
        <v>CMA</v>
      </c>
      <c r="B98" s="271" t="str">
        <v>DOUALAANTWERP40</v>
      </c>
      <c r="C98" s="272" t="str">
        <v>CAM</v>
      </c>
      <c r="D98" s="272" t="str">
        <v>DOUALA</v>
      </c>
      <c r="E98" s="273" t="str">
        <v>ANTWERP</v>
      </c>
      <c r="F98" s="274">
        <v>40</v>
      </c>
      <c r="G98" s="271">
        <v>900</v>
      </c>
      <c r="H98" s="270" t="str">
        <v>not included</v>
      </c>
      <c r="I98" s="281" t="str">
        <v>EUR</v>
      </c>
      <c r="J98" s="275">
        <v>38</v>
      </c>
      <c r="K98" s="275">
        <v>938</v>
      </c>
      <c r="L98" s="270">
        <v>0</v>
      </c>
      <c r="M98" s="276">
        <v>45657</v>
      </c>
      <c r="N98" s="271">
        <v>0</v>
      </c>
      <c r="O98" s="271">
        <v>0</v>
      </c>
      <c r="P98" s="277">
        <v>0</v>
      </c>
      <c r="Q98" s="284" t="str">
        <v>QCOCS0000002</v>
      </c>
      <c r="R98" s="284"/>
      <c r="S98" s="271">
        <f t="shared" ca="1" si="2"/>
        <v>0</v>
      </c>
      <c r="T98" s="271">
        <f t="shared" si="3"/>
        <v>938</v>
      </c>
      <c r="U98" s="284"/>
      <c r="V98" s="284"/>
      <c r="W98" s="271"/>
      <c r="X98" s="271"/>
    </row>
    <row r="99" spans="1:24">
      <c r="A99" s="270" t="str">
        <v>CMA</v>
      </c>
      <c r="B99" s="271" t="str">
        <v>DOUALABARCELONA20</v>
      </c>
      <c r="C99" s="272" t="str">
        <v>CAM</v>
      </c>
      <c r="D99" s="272" t="str">
        <v>DOUALA</v>
      </c>
      <c r="E99" s="273" t="str">
        <v>BARCELONA</v>
      </c>
      <c r="F99" s="274">
        <v>20</v>
      </c>
      <c r="G99" s="271">
        <v>900</v>
      </c>
      <c r="H99" s="271" t="str">
        <v>not included</v>
      </c>
      <c r="I99" s="281" t="str">
        <v>EUR</v>
      </c>
      <c r="J99" s="275">
        <v>19</v>
      </c>
      <c r="K99" s="275">
        <v>919</v>
      </c>
      <c r="L99" s="270">
        <v>0</v>
      </c>
      <c r="M99" s="276">
        <v>45657</v>
      </c>
      <c r="N99" s="271">
        <v>0</v>
      </c>
      <c r="O99" s="271">
        <v>0</v>
      </c>
      <c r="P99" s="277">
        <v>0</v>
      </c>
      <c r="Q99" s="284" t="str">
        <v>QCOCS0000002</v>
      </c>
      <c r="R99" s="284"/>
      <c r="S99" s="271">
        <f t="shared" ca="1" si="2"/>
        <v>0</v>
      </c>
      <c r="T99" s="271">
        <f t="shared" si="3"/>
        <v>919</v>
      </c>
      <c r="U99" s="284"/>
      <c r="V99" s="284"/>
      <c r="W99" s="271"/>
      <c r="X99" s="271"/>
    </row>
    <row r="100" spans="1:24">
      <c r="A100" s="270" t="str">
        <v>CMA</v>
      </c>
      <c r="B100" s="271" t="str">
        <v>DOUALABARCELONA40</v>
      </c>
      <c r="C100" s="272" t="str">
        <v>CAM</v>
      </c>
      <c r="D100" s="272" t="str">
        <v>DOUALA</v>
      </c>
      <c r="E100" s="273" t="str">
        <v>BARCELONA</v>
      </c>
      <c r="F100" s="274">
        <v>40</v>
      </c>
      <c r="G100" s="271">
        <v>1450</v>
      </c>
      <c r="H100" s="270" t="str">
        <v>not included</v>
      </c>
      <c r="I100" s="281" t="str">
        <v>EUR</v>
      </c>
      <c r="J100" s="275">
        <v>140</v>
      </c>
      <c r="K100" s="275">
        <v>1590</v>
      </c>
      <c r="L100" s="270">
        <v>0</v>
      </c>
      <c r="M100" s="276">
        <v>45930</v>
      </c>
      <c r="N100" s="271">
        <v>0</v>
      </c>
      <c r="O100" s="271">
        <v>0</v>
      </c>
      <c r="P100" s="277">
        <v>0</v>
      </c>
      <c r="Q100" s="284" t="str">
        <v>QCOCS0000002</v>
      </c>
      <c r="R100" s="284"/>
      <c r="S100" s="271">
        <f t="shared" ca="1" si="2"/>
        <v>1</v>
      </c>
      <c r="T100" s="271">
        <f t="shared" si="3"/>
        <v>1590</v>
      </c>
      <c r="U100" s="284"/>
      <c r="V100" s="284"/>
      <c r="W100" s="271"/>
      <c r="X100" s="271"/>
    </row>
    <row r="101" spans="1:24">
      <c r="A101" s="270" t="str">
        <v>CMA</v>
      </c>
      <c r="B101" s="271" t="str">
        <v>DOUALAGenoa20</v>
      </c>
      <c r="C101" s="272" t="str">
        <v>CAM</v>
      </c>
      <c r="D101" s="272" t="str">
        <v>DOUALA</v>
      </c>
      <c r="E101" s="273" t="str">
        <v>Genoa</v>
      </c>
      <c r="F101" s="274">
        <v>20</v>
      </c>
      <c r="G101" s="271">
        <v>650</v>
      </c>
      <c r="H101" s="270" t="str">
        <v>not included</v>
      </c>
      <c r="I101" s="281" t="str">
        <v>EUR</v>
      </c>
      <c r="J101" s="275">
        <v>19</v>
      </c>
      <c r="K101" s="275">
        <v>669</v>
      </c>
      <c r="L101" s="270">
        <v>0</v>
      </c>
      <c r="M101" s="276">
        <v>45657</v>
      </c>
      <c r="N101" s="271">
        <v>0</v>
      </c>
      <c r="O101" s="271">
        <v>0</v>
      </c>
      <c r="P101" s="285">
        <v>0</v>
      </c>
      <c r="Q101" s="284" t="str">
        <v>QCOCS0000002</v>
      </c>
      <c r="R101" s="284"/>
      <c r="S101" s="271">
        <f t="shared" ca="1" si="2"/>
        <v>0</v>
      </c>
      <c r="T101" s="271">
        <f t="shared" si="3"/>
        <v>669</v>
      </c>
      <c r="U101" s="284"/>
      <c r="V101" s="284"/>
      <c r="W101" s="271"/>
      <c r="X101" s="271"/>
    </row>
    <row r="102" spans="1:24">
      <c r="A102" s="270" t="str">
        <v>CMA</v>
      </c>
      <c r="B102" s="271" t="str">
        <v>DOUALAGenoa40</v>
      </c>
      <c r="C102" s="272" t="str">
        <v>CAM</v>
      </c>
      <c r="D102" s="272" t="str">
        <v>DOUALA</v>
      </c>
      <c r="E102" s="273" t="str">
        <v>Genoa</v>
      </c>
      <c r="F102" s="274">
        <v>40</v>
      </c>
      <c r="G102" s="271">
        <v>1100</v>
      </c>
      <c r="H102" s="270" t="str">
        <v>not included</v>
      </c>
      <c r="I102" s="281" t="str">
        <v>EUR</v>
      </c>
      <c r="J102" s="275">
        <v>38</v>
      </c>
      <c r="K102" s="275">
        <v>1138</v>
      </c>
      <c r="L102" s="270">
        <v>0</v>
      </c>
      <c r="M102" s="276">
        <v>45657</v>
      </c>
      <c r="N102" s="271">
        <v>0</v>
      </c>
      <c r="O102" s="271">
        <v>0</v>
      </c>
      <c r="P102" s="285">
        <v>0</v>
      </c>
      <c r="Q102" s="284" t="str">
        <v>QCOCS0000002</v>
      </c>
      <c r="R102" s="284"/>
      <c r="S102" s="271">
        <f t="shared" ca="1" si="2"/>
        <v>0</v>
      </c>
      <c r="T102" s="271">
        <f t="shared" si="3"/>
        <v>1138</v>
      </c>
      <c r="U102" s="284"/>
      <c r="V102" s="284"/>
      <c r="W102" s="271"/>
      <c r="X102" s="271"/>
    </row>
    <row r="103" spans="1:24">
      <c r="A103" s="270" t="str">
        <v>CMA</v>
      </c>
      <c r="B103" s="271" t="str">
        <v>DOUALAHAMBURG20</v>
      </c>
      <c r="C103" s="272" t="str">
        <v>CAM</v>
      </c>
      <c r="D103" s="272" t="str">
        <v>DOUALA</v>
      </c>
      <c r="E103" s="273" t="str">
        <v>HAMBURG</v>
      </c>
      <c r="F103" s="274">
        <v>20</v>
      </c>
      <c r="G103" s="271">
        <v>1000</v>
      </c>
      <c r="H103" s="270" t="str">
        <v>not included</v>
      </c>
      <c r="I103" s="281" t="str">
        <v>EUR</v>
      </c>
      <c r="J103" s="275">
        <v>19</v>
      </c>
      <c r="K103" s="275">
        <v>1019</v>
      </c>
      <c r="L103" s="270">
        <v>0</v>
      </c>
      <c r="M103" s="276">
        <v>45657</v>
      </c>
      <c r="N103" s="271">
        <v>0</v>
      </c>
      <c r="O103" s="271">
        <v>0</v>
      </c>
      <c r="P103" s="285">
        <v>0</v>
      </c>
      <c r="Q103" s="284" t="str">
        <v>QCOCS0000002</v>
      </c>
      <c r="R103" s="284"/>
      <c r="S103" s="271">
        <f t="shared" ca="1" si="2"/>
        <v>0</v>
      </c>
      <c r="T103" s="271">
        <f t="shared" si="3"/>
        <v>1019</v>
      </c>
      <c r="U103" s="284"/>
      <c r="V103" s="284"/>
      <c r="W103" s="271"/>
      <c r="X103" s="271"/>
    </row>
    <row r="104" spans="1:24">
      <c r="A104" s="270" t="str">
        <v>CMA</v>
      </c>
      <c r="B104" s="271" t="str">
        <v>DOUALAHAMBURG40</v>
      </c>
      <c r="C104" s="272" t="str">
        <v>CAM</v>
      </c>
      <c r="D104" s="272" t="str">
        <v>DOUALA</v>
      </c>
      <c r="E104" s="273" t="str">
        <v>HAMBURG</v>
      </c>
      <c r="F104" s="274">
        <v>40</v>
      </c>
      <c r="G104" s="271">
        <v>1400</v>
      </c>
      <c r="H104" s="270" t="str">
        <v>not included</v>
      </c>
      <c r="I104" s="281" t="str">
        <v>EUR</v>
      </c>
      <c r="J104" s="275">
        <v>38</v>
      </c>
      <c r="K104" s="275">
        <v>1438</v>
      </c>
      <c r="L104" s="270">
        <v>0</v>
      </c>
      <c r="M104" s="276">
        <v>45657</v>
      </c>
      <c r="N104" s="271">
        <v>0</v>
      </c>
      <c r="O104" s="271">
        <v>0</v>
      </c>
      <c r="P104" s="285">
        <v>0</v>
      </c>
      <c r="Q104" s="284" t="str">
        <v>QCOCS0000002</v>
      </c>
      <c r="R104" s="284"/>
      <c r="S104" s="271">
        <f t="shared" ca="1" si="2"/>
        <v>0</v>
      </c>
      <c r="T104" s="271">
        <f t="shared" si="3"/>
        <v>1438</v>
      </c>
      <c r="U104" s="284"/>
      <c r="V104" s="284"/>
      <c r="W104" s="271"/>
      <c r="X104" s="271"/>
    </row>
    <row r="105" spans="1:24">
      <c r="A105" s="270" t="str">
        <v>CMA</v>
      </c>
      <c r="B105" s="271" t="str">
        <v>DOUALAPASIR GUDANG20</v>
      </c>
      <c r="C105" s="272" t="str">
        <v>CAM</v>
      </c>
      <c r="D105" s="272" t="str">
        <v>DOUALA</v>
      </c>
      <c r="E105" s="273" t="str">
        <v>PASIR GUDANG</v>
      </c>
      <c r="F105" s="274">
        <v>20</v>
      </c>
      <c r="G105" s="271">
        <v>700</v>
      </c>
      <c r="H105" s="271" t="str">
        <v>not included</v>
      </c>
      <c r="I105" s="281" t="str">
        <v>USD</v>
      </c>
      <c r="J105" s="275">
        <v>0</v>
      </c>
      <c r="K105" s="275">
        <v>700</v>
      </c>
      <c r="L105" s="270">
        <v>0</v>
      </c>
      <c r="M105" s="276">
        <v>45657</v>
      </c>
      <c r="N105" s="271">
        <v>0</v>
      </c>
      <c r="O105" s="271">
        <v>0</v>
      </c>
      <c r="P105" s="285">
        <v>0</v>
      </c>
      <c r="Q105" s="284" t="str">
        <v>QCOCS0000002</v>
      </c>
      <c r="R105" s="284"/>
      <c r="S105" s="271">
        <f t="shared" ca="1" si="2"/>
        <v>0</v>
      </c>
      <c r="T105" s="271">
        <f t="shared" si="3"/>
        <v>700</v>
      </c>
      <c r="U105" s="284"/>
      <c r="V105" s="284"/>
      <c r="W105" s="271"/>
      <c r="X105" s="271"/>
    </row>
    <row r="106" spans="1:24">
      <c r="A106" s="270" t="str">
        <v>CMA</v>
      </c>
      <c r="B106" s="271" t="str">
        <v>DOUALAPASIR GUDANG40</v>
      </c>
      <c r="C106" s="272" t="str">
        <v>CAM</v>
      </c>
      <c r="D106" s="272" t="str">
        <v>DOUALA</v>
      </c>
      <c r="E106" s="273" t="str">
        <v>PASIR GUDANG</v>
      </c>
      <c r="F106" s="274">
        <v>40</v>
      </c>
      <c r="G106" s="286">
        <v>1000</v>
      </c>
      <c r="H106" s="271" t="str">
        <v>not included</v>
      </c>
      <c r="I106" s="281" t="str">
        <v>USD</v>
      </c>
      <c r="J106" s="275">
        <v>0</v>
      </c>
      <c r="K106" s="275">
        <v>1000</v>
      </c>
      <c r="L106" s="270">
        <v>0</v>
      </c>
      <c r="M106" s="276">
        <v>45657</v>
      </c>
      <c r="N106" s="271">
        <v>0</v>
      </c>
      <c r="O106" s="271">
        <v>0</v>
      </c>
      <c r="P106" s="285">
        <v>0</v>
      </c>
      <c r="Q106" s="284" t="str">
        <v>QCOCS0000002</v>
      </c>
      <c r="R106" s="284"/>
      <c r="S106" s="271">
        <f t="shared" ca="1" si="2"/>
        <v>0</v>
      </c>
      <c r="T106" s="271">
        <f t="shared" si="3"/>
        <v>1000</v>
      </c>
      <c r="U106" s="284"/>
      <c r="V106" s="284"/>
      <c r="W106" s="271"/>
      <c r="X106" s="271"/>
    </row>
    <row r="107" spans="1:24">
      <c r="A107" s="270" t="str">
        <v>CMA</v>
      </c>
      <c r="B107" s="271" t="str">
        <v>DOUALAPTP20</v>
      </c>
      <c r="C107" s="272" t="str">
        <v>CAM</v>
      </c>
      <c r="D107" s="272" t="str">
        <v>DOUALA</v>
      </c>
      <c r="E107" s="273" t="str">
        <v>PTP</v>
      </c>
      <c r="F107" s="274">
        <v>20</v>
      </c>
      <c r="G107" s="286">
        <v>745</v>
      </c>
      <c r="H107" s="271" t="str">
        <v>not included</v>
      </c>
      <c r="I107" s="281" t="str">
        <v>USD</v>
      </c>
      <c r="J107" s="275">
        <v>0</v>
      </c>
      <c r="K107" s="275">
        <v>745</v>
      </c>
      <c r="L107" s="270">
        <v>0</v>
      </c>
      <c r="M107" s="276">
        <v>45657</v>
      </c>
      <c r="N107" s="271">
        <v>0</v>
      </c>
      <c r="O107" s="271">
        <v>0</v>
      </c>
      <c r="P107" s="285">
        <v>0</v>
      </c>
      <c r="Q107" s="284" t="str">
        <v>QCOCS0000002</v>
      </c>
      <c r="R107" s="284"/>
      <c r="S107" s="271">
        <f t="shared" ca="1" si="2"/>
        <v>0</v>
      </c>
      <c r="T107" s="271">
        <f t="shared" si="3"/>
        <v>745</v>
      </c>
      <c r="U107" s="284"/>
      <c r="V107" s="284"/>
      <c r="W107" s="271"/>
      <c r="X107" s="271"/>
    </row>
    <row r="108" spans="1:24">
      <c r="A108" s="270" t="str">
        <v>CMA</v>
      </c>
      <c r="B108" s="271" t="str">
        <v>DOUALAPTP40</v>
      </c>
      <c r="C108" s="272" t="str">
        <v>CAM</v>
      </c>
      <c r="D108" s="272" t="str">
        <v>DOUALA</v>
      </c>
      <c r="E108" s="273" t="str">
        <v>PTP</v>
      </c>
      <c r="F108" s="274">
        <v>40</v>
      </c>
      <c r="G108" s="286">
        <v>1095</v>
      </c>
      <c r="H108" s="271" t="str">
        <v>not included</v>
      </c>
      <c r="I108" s="281" t="str">
        <v>USD</v>
      </c>
      <c r="J108" s="275">
        <v>0</v>
      </c>
      <c r="K108" s="275">
        <v>1095</v>
      </c>
      <c r="L108" s="270">
        <v>0</v>
      </c>
      <c r="M108" s="276">
        <v>45657</v>
      </c>
      <c r="N108" s="271">
        <v>0</v>
      </c>
      <c r="O108" s="271">
        <v>0</v>
      </c>
      <c r="P108" s="277">
        <v>0</v>
      </c>
      <c r="Q108" s="284" t="str">
        <v>QCOCS0000002</v>
      </c>
      <c r="R108" s="284"/>
      <c r="S108" s="271">
        <f t="shared" ca="1" si="2"/>
        <v>0</v>
      </c>
      <c r="T108" s="271">
        <f t="shared" si="3"/>
        <v>1095</v>
      </c>
      <c r="U108" s="284"/>
      <c r="V108" s="284"/>
      <c r="W108" s="271"/>
      <c r="X108" s="271"/>
    </row>
    <row r="109" spans="1:24">
      <c r="A109" s="270" t="str">
        <v>CMA</v>
      </c>
      <c r="B109" s="271" t="str">
        <v>DOUALAPTP20</v>
      </c>
      <c r="C109" s="272" t="str">
        <v>CAM</v>
      </c>
      <c r="D109" s="272" t="str">
        <v>DOUALA</v>
      </c>
      <c r="E109" s="273" t="str">
        <v>PTP</v>
      </c>
      <c r="F109" s="274">
        <v>20</v>
      </c>
      <c r="G109" s="271">
        <v>745</v>
      </c>
      <c r="H109" s="271" t="str">
        <v>not included</v>
      </c>
      <c r="I109" s="281" t="str">
        <v>USD</v>
      </c>
      <c r="J109" s="275">
        <v>0</v>
      </c>
      <c r="K109" s="275">
        <v>745</v>
      </c>
      <c r="L109" s="270">
        <v>0</v>
      </c>
      <c r="M109" s="276">
        <v>45657</v>
      </c>
      <c r="N109" s="271">
        <v>0</v>
      </c>
      <c r="O109" s="271">
        <v>0</v>
      </c>
      <c r="P109" s="277">
        <v>0</v>
      </c>
      <c r="Q109" s="284" t="str">
        <v>QCOCS0000002</v>
      </c>
      <c r="R109" s="284"/>
      <c r="S109" s="271">
        <f t="shared" ca="1" si="2"/>
        <v>0</v>
      </c>
      <c r="T109" s="271">
        <f t="shared" si="3"/>
        <v>745</v>
      </c>
      <c r="U109" s="284"/>
      <c r="V109" s="284"/>
      <c r="W109" s="271"/>
      <c r="X109" s="271"/>
    </row>
    <row r="110" spans="1:24">
      <c r="A110" s="270" t="str">
        <v>CMA</v>
      </c>
      <c r="B110" s="271" t="str">
        <v>DOUALAPTP40</v>
      </c>
      <c r="C110" s="272" t="str">
        <v>CAM</v>
      </c>
      <c r="D110" s="272" t="str">
        <v>DOUALA</v>
      </c>
      <c r="E110" s="273" t="str">
        <v>PTP</v>
      </c>
      <c r="F110" s="274">
        <v>40</v>
      </c>
      <c r="G110" s="286">
        <v>1095</v>
      </c>
      <c r="H110" s="271" t="str">
        <v>not included</v>
      </c>
      <c r="I110" s="281" t="str">
        <v>USD</v>
      </c>
      <c r="J110" s="275">
        <v>0</v>
      </c>
      <c r="K110" s="275">
        <v>1095</v>
      </c>
      <c r="L110" s="270">
        <v>0</v>
      </c>
      <c r="M110" s="276">
        <v>45657</v>
      </c>
      <c r="N110" s="271">
        <v>0</v>
      </c>
      <c r="O110" s="271">
        <v>0</v>
      </c>
      <c r="P110" s="277">
        <v>0</v>
      </c>
      <c r="Q110" s="284" t="str">
        <v>QCOCS0000002</v>
      </c>
      <c r="R110" s="284"/>
      <c r="S110" s="271">
        <f t="shared" ca="1" si="2"/>
        <v>0</v>
      </c>
      <c r="T110" s="271">
        <f t="shared" si="3"/>
        <v>1095</v>
      </c>
      <c r="U110" s="284"/>
      <c r="V110" s="284"/>
      <c r="W110" s="271"/>
      <c r="X110" s="271"/>
    </row>
    <row r="111" spans="1:24">
      <c r="A111" s="270" t="str">
        <v>CMA</v>
      </c>
      <c r="B111" s="271" t="str">
        <v>DOUALAROTTERDAM20</v>
      </c>
      <c r="C111" s="272" t="str">
        <v>CAM</v>
      </c>
      <c r="D111" s="272" t="str">
        <v>DOUALA</v>
      </c>
      <c r="E111" s="273" t="str">
        <v>ROTTERDAM</v>
      </c>
      <c r="F111" s="274">
        <v>20</v>
      </c>
      <c r="G111" s="286">
        <v>1100</v>
      </c>
      <c r="H111" s="271" t="str">
        <v>not included</v>
      </c>
      <c r="I111" s="281" t="str">
        <v>EUR</v>
      </c>
      <c r="J111" s="275">
        <v>19</v>
      </c>
      <c r="K111" s="275">
        <v>1119</v>
      </c>
      <c r="L111" s="270">
        <v>0</v>
      </c>
      <c r="M111" s="276">
        <v>45657</v>
      </c>
      <c r="N111" s="271">
        <v>0</v>
      </c>
      <c r="O111" s="271">
        <v>0</v>
      </c>
      <c r="P111" s="277">
        <v>0</v>
      </c>
      <c r="Q111" s="284" t="str">
        <v>QCOCS0000002</v>
      </c>
      <c r="R111" s="284"/>
      <c r="S111" s="271">
        <f t="shared" ca="1" si="2"/>
        <v>0</v>
      </c>
      <c r="T111" s="271">
        <f t="shared" si="3"/>
        <v>1119</v>
      </c>
      <c r="U111" s="284"/>
      <c r="V111" s="284"/>
      <c r="W111" s="271"/>
      <c r="X111" s="271"/>
    </row>
    <row r="112" spans="1:24">
      <c r="A112" s="270" t="str">
        <v>CMA</v>
      </c>
      <c r="B112" s="271" t="str">
        <v>DOUALAROTTERDAM40</v>
      </c>
      <c r="C112" s="272" t="str">
        <v>CAM</v>
      </c>
      <c r="D112" s="272" t="str">
        <v>DOUALA</v>
      </c>
      <c r="E112" s="273" t="str">
        <v>ROTTERDAM</v>
      </c>
      <c r="F112" s="274">
        <v>40</v>
      </c>
      <c r="G112" s="286">
        <v>1700</v>
      </c>
      <c r="H112" s="271" t="str">
        <v>not included</v>
      </c>
      <c r="I112" s="281" t="str">
        <v>EUR</v>
      </c>
      <c r="J112" s="275">
        <v>38</v>
      </c>
      <c r="K112" s="275">
        <v>1738</v>
      </c>
      <c r="L112" s="270">
        <v>0</v>
      </c>
      <c r="M112" s="276">
        <v>45657</v>
      </c>
      <c r="N112" s="271">
        <v>0</v>
      </c>
      <c r="O112" s="271">
        <v>0</v>
      </c>
      <c r="P112" s="277">
        <v>0</v>
      </c>
      <c r="Q112" s="284" t="str">
        <v>QCOCS0000002</v>
      </c>
      <c r="R112" s="284"/>
      <c r="S112" s="271">
        <f t="shared" ca="1" si="2"/>
        <v>0</v>
      </c>
      <c r="T112" s="271">
        <f t="shared" si="3"/>
        <v>1738</v>
      </c>
      <c r="U112" s="284"/>
      <c r="V112" s="284"/>
      <c r="W112" s="271"/>
      <c r="X112" s="271"/>
    </row>
    <row r="113" spans="1:24">
      <c r="A113" s="270" t="str">
        <v>CMA</v>
      </c>
      <c r="B113" s="271" t="str">
        <v>DOUALASurabaya40</v>
      </c>
      <c r="C113" s="272" t="str">
        <v>CAM</v>
      </c>
      <c r="D113" s="272" t="str">
        <v>DOUALA</v>
      </c>
      <c r="E113" s="273" t="str">
        <v>Surabaya</v>
      </c>
      <c r="F113" s="274">
        <v>40</v>
      </c>
      <c r="G113" s="286">
        <v>1150</v>
      </c>
      <c r="H113" s="271" t="str">
        <v>not included</v>
      </c>
      <c r="I113" s="281" t="str">
        <v>USD</v>
      </c>
      <c r="J113" s="275">
        <v>0</v>
      </c>
      <c r="K113" s="275">
        <v>1150</v>
      </c>
      <c r="L113" s="270">
        <v>0</v>
      </c>
      <c r="M113" s="276">
        <v>45657</v>
      </c>
      <c r="N113" s="271">
        <v>0</v>
      </c>
      <c r="O113" s="271">
        <v>0</v>
      </c>
      <c r="P113" s="277">
        <v>0</v>
      </c>
      <c r="Q113" s="284" t="str">
        <v>QCOCS0000002</v>
      </c>
      <c r="R113" s="284"/>
      <c r="S113" s="271">
        <f t="shared" ca="1" si="2"/>
        <v>0</v>
      </c>
      <c r="T113" s="271">
        <f t="shared" si="3"/>
        <v>1150</v>
      </c>
      <c r="U113" s="284"/>
      <c r="V113" s="284"/>
      <c r="W113" s="271"/>
      <c r="X113" s="271"/>
    </row>
    <row r="114" spans="1:24">
      <c r="A114" s="270" t="str">
        <v>CMA</v>
      </c>
      <c r="B114" s="271" t="str">
        <v>DOUALASZCZECIN20</v>
      </c>
      <c r="C114" s="272" t="str">
        <v>CAM</v>
      </c>
      <c r="D114" s="272" t="str">
        <v>DOUALA</v>
      </c>
      <c r="E114" s="273" t="str">
        <v>SZCZECIN</v>
      </c>
      <c r="F114" s="274">
        <v>20</v>
      </c>
      <c r="G114" s="271">
        <v>1400</v>
      </c>
      <c r="H114" s="271" t="str">
        <v>not included</v>
      </c>
      <c r="I114" s="281" t="str">
        <v>EUR</v>
      </c>
      <c r="J114" s="275">
        <v>19</v>
      </c>
      <c r="K114" s="275">
        <v>1419</v>
      </c>
      <c r="L114" s="270">
        <v>0</v>
      </c>
      <c r="M114" s="276">
        <v>45657</v>
      </c>
      <c r="N114" s="271">
        <v>0</v>
      </c>
      <c r="O114" s="271">
        <v>0</v>
      </c>
      <c r="P114" s="277">
        <v>0</v>
      </c>
      <c r="Q114" s="284" t="str">
        <v>QCOCS0000002</v>
      </c>
      <c r="R114" s="284"/>
      <c r="S114" s="271">
        <f t="shared" ca="1" si="2"/>
        <v>0</v>
      </c>
      <c r="T114" s="271">
        <f t="shared" si="3"/>
        <v>1419</v>
      </c>
      <c r="U114" s="284"/>
      <c r="V114" s="284"/>
      <c r="W114" s="271"/>
      <c r="X114" s="271"/>
    </row>
    <row r="115" spans="1:24">
      <c r="A115" s="270" t="str">
        <v>CMA</v>
      </c>
      <c r="B115" s="271" t="str">
        <v>DOUALASZCZECIN40</v>
      </c>
      <c r="C115" s="272" t="str">
        <v>CAM</v>
      </c>
      <c r="D115" s="272" t="str">
        <v>DOUALA</v>
      </c>
      <c r="E115" s="273" t="str">
        <v>SZCZECIN</v>
      </c>
      <c r="F115" s="274">
        <v>40</v>
      </c>
      <c r="G115" s="271">
        <v>2450</v>
      </c>
      <c r="H115" s="271" t="str">
        <v>not included</v>
      </c>
      <c r="I115" s="281" t="str">
        <v>EUR</v>
      </c>
      <c r="J115" s="275">
        <v>38</v>
      </c>
      <c r="K115" s="275">
        <v>2488</v>
      </c>
      <c r="L115" s="270">
        <v>0</v>
      </c>
      <c r="M115" s="276">
        <v>45657</v>
      </c>
      <c r="N115" s="271">
        <v>0</v>
      </c>
      <c r="O115" s="271">
        <v>0</v>
      </c>
      <c r="P115" s="285">
        <v>0</v>
      </c>
      <c r="Q115" s="284" t="str">
        <v>QCOCS0000002</v>
      </c>
      <c r="R115" s="284"/>
      <c r="S115" s="271">
        <f t="shared" ca="1" si="2"/>
        <v>0</v>
      </c>
      <c r="T115" s="271">
        <f t="shared" si="3"/>
        <v>2488</v>
      </c>
      <c r="U115" s="284"/>
      <c r="V115" s="284"/>
      <c r="W115" s="271"/>
      <c r="X115" s="271"/>
    </row>
    <row r="116" spans="1:24">
      <c r="A116" s="270" t="str">
        <v>CMA</v>
      </c>
      <c r="B116" s="271" t="str">
        <v>DOUALAVALENCIA20</v>
      </c>
      <c r="C116" s="272" t="str">
        <v>CAM</v>
      </c>
      <c r="D116" s="272" t="str">
        <v>DOUALA</v>
      </c>
      <c r="E116" s="273" t="str">
        <v>VALENCIA</v>
      </c>
      <c r="F116" s="274">
        <v>20</v>
      </c>
      <c r="G116" s="271">
        <v>700</v>
      </c>
      <c r="H116" s="270" t="str">
        <v>not included</v>
      </c>
      <c r="I116" s="281" t="str">
        <v>EUR</v>
      </c>
      <c r="J116" s="275">
        <v>19</v>
      </c>
      <c r="K116" s="275">
        <v>719</v>
      </c>
      <c r="L116" s="270">
        <v>0</v>
      </c>
      <c r="M116" s="276">
        <v>45657</v>
      </c>
      <c r="N116" s="271">
        <v>0</v>
      </c>
      <c r="O116" s="271">
        <v>0</v>
      </c>
      <c r="P116" s="277">
        <v>0</v>
      </c>
      <c r="Q116" s="284" t="str">
        <v>QCOCS0000002</v>
      </c>
      <c r="R116" s="284"/>
      <c r="S116" s="271">
        <f t="shared" ca="1" si="2"/>
        <v>0</v>
      </c>
      <c r="T116" s="271">
        <f t="shared" si="3"/>
        <v>719</v>
      </c>
      <c r="U116" s="284"/>
      <c r="V116" s="284"/>
      <c r="W116" s="271"/>
      <c r="X116" s="271"/>
    </row>
    <row r="117" spans="1:24">
      <c r="A117" s="270" t="str">
        <v>CMA</v>
      </c>
      <c r="B117" s="271" t="str">
        <v>DOUALAVALENCIA40</v>
      </c>
      <c r="C117" s="272" t="str">
        <v>CAM</v>
      </c>
      <c r="D117" s="272" t="str">
        <v>DOUALA</v>
      </c>
      <c r="E117" s="273" t="str">
        <v>VALENCIA</v>
      </c>
      <c r="F117" s="274">
        <v>40</v>
      </c>
      <c r="G117" s="286">
        <v>1100</v>
      </c>
      <c r="H117" s="271" t="str">
        <v>not included</v>
      </c>
      <c r="I117" s="281" t="str">
        <v>EUR</v>
      </c>
      <c r="J117" s="275">
        <v>38</v>
      </c>
      <c r="K117" s="275">
        <v>1138</v>
      </c>
      <c r="L117" s="270">
        <v>0</v>
      </c>
      <c r="M117" s="276">
        <v>45657</v>
      </c>
      <c r="N117" s="271">
        <v>0</v>
      </c>
      <c r="O117" s="271">
        <v>0</v>
      </c>
      <c r="P117" s="285">
        <v>0</v>
      </c>
      <c r="Q117" s="284" t="str">
        <v>QCOCS0000002</v>
      </c>
      <c r="R117" s="284"/>
      <c r="S117" s="271">
        <f t="shared" ca="1" si="2"/>
        <v>0</v>
      </c>
      <c r="T117" s="271">
        <f t="shared" si="3"/>
        <v>1138</v>
      </c>
      <c r="U117" s="284"/>
      <c r="V117" s="284"/>
      <c r="W117" s="271"/>
      <c r="X117" s="271"/>
    </row>
    <row r="118" spans="1:24">
      <c r="A118" s="270" t="str">
        <v>CMA</v>
      </c>
      <c r="B118" s="271" t="str">
        <v>DOUALAWELLINGTON40</v>
      </c>
      <c r="C118" s="272" t="str">
        <v>CAM</v>
      </c>
      <c r="D118" s="272" t="str">
        <v>DOUALA</v>
      </c>
      <c r="E118" s="273" t="str">
        <v>WELLINGTON</v>
      </c>
      <c r="F118" s="274">
        <v>40</v>
      </c>
      <c r="G118" s="271">
        <v>1600</v>
      </c>
      <c r="H118" s="270" t="str">
        <v>not included</v>
      </c>
      <c r="I118" s="281" t="str">
        <v>USD</v>
      </c>
      <c r="J118" s="275">
        <v>0</v>
      </c>
      <c r="K118" s="275">
        <v>1600</v>
      </c>
      <c r="L118" s="270">
        <v>0</v>
      </c>
      <c r="M118" s="276">
        <v>45838</v>
      </c>
      <c r="N118" s="271">
        <v>0</v>
      </c>
      <c r="O118" s="271">
        <v>0</v>
      </c>
      <c r="P118" s="277">
        <v>0</v>
      </c>
      <c r="Q118" s="284" t="str">
        <v>QCOCS0000002</v>
      </c>
      <c r="R118" s="284"/>
      <c r="S118" s="271">
        <f t="shared" ca="1" si="2"/>
        <v>0</v>
      </c>
      <c r="T118" s="271">
        <f t="shared" si="3"/>
        <v>1600</v>
      </c>
      <c r="U118" s="284"/>
      <c r="V118" s="284"/>
      <c r="W118" s="271"/>
      <c r="X118" s="271"/>
    </row>
    <row r="119" spans="1:24">
      <c r="A119" s="270" t="str">
        <v>CMA</v>
      </c>
      <c r="B119" s="271" t="str">
        <v>FREETOWNAmsterdam20</v>
      </c>
      <c r="C119" s="272" t="str">
        <v>SLE</v>
      </c>
      <c r="D119" s="272" t="str">
        <v>FREETOWN</v>
      </c>
      <c r="E119" s="273" t="str">
        <v>Amsterdam</v>
      </c>
      <c r="F119" s="274">
        <v>20</v>
      </c>
      <c r="G119" s="286">
        <v>1100</v>
      </c>
      <c r="H119" s="271" t="str">
        <v>not included</v>
      </c>
      <c r="I119" s="281" t="str">
        <v>EUR</v>
      </c>
      <c r="J119" s="275">
        <v>19</v>
      </c>
      <c r="K119" s="275">
        <v>1119</v>
      </c>
      <c r="L119" s="270">
        <v>0</v>
      </c>
      <c r="M119" s="276">
        <v>45747</v>
      </c>
      <c r="N119" s="271">
        <v>0</v>
      </c>
      <c r="O119" s="271" t="str">
        <v>Via Antwerp</v>
      </c>
      <c r="P119" s="277">
        <v>0</v>
      </c>
      <c r="Q119" s="284" t="str">
        <v>QCOCS0000002</v>
      </c>
      <c r="R119" s="284"/>
      <c r="S119" s="271">
        <f t="shared" ca="1" si="2"/>
        <v>0</v>
      </c>
      <c r="T119" s="271">
        <f t="shared" si="3"/>
        <v>1119</v>
      </c>
      <c r="U119" s="284"/>
      <c r="V119" s="284"/>
      <c r="W119" s="271"/>
      <c r="X119" s="271"/>
    </row>
    <row r="120" spans="1:24">
      <c r="A120" s="270" t="str">
        <v>CMA</v>
      </c>
      <c r="B120" s="271" t="str">
        <v>FREETOWNAmsterdam40</v>
      </c>
      <c r="C120" s="272" t="str">
        <v>SLE</v>
      </c>
      <c r="D120" s="272" t="str">
        <v>FREETOWN</v>
      </c>
      <c r="E120" s="273" t="str">
        <v>Amsterdam</v>
      </c>
      <c r="F120" s="274">
        <v>40</v>
      </c>
      <c r="G120" s="271">
        <v>1600</v>
      </c>
      <c r="H120" s="270" t="str">
        <v>not included</v>
      </c>
      <c r="I120" s="281" t="str">
        <v>EUR</v>
      </c>
      <c r="J120" s="275">
        <v>38</v>
      </c>
      <c r="K120" s="275">
        <v>1638</v>
      </c>
      <c r="L120" s="270">
        <v>0</v>
      </c>
      <c r="M120" s="276">
        <v>45747</v>
      </c>
      <c r="N120" s="271">
        <v>0</v>
      </c>
      <c r="O120" s="271" t="str">
        <v>Via Antwerp</v>
      </c>
      <c r="P120" s="277">
        <v>0</v>
      </c>
      <c r="Q120" s="284" t="str">
        <v>QCOCS0000002</v>
      </c>
      <c r="R120" s="284"/>
      <c r="S120" s="271">
        <f t="shared" ca="1" si="2"/>
        <v>0</v>
      </c>
      <c r="T120" s="271">
        <f t="shared" si="3"/>
        <v>1638</v>
      </c>
      <c r="U120" s="284"/>
      <c r="V120" s="284"/>
      <c r="W120" s="271"/>
      <c r="X120" s="271"/>
    </row>
    <row r="121" spans="1:24">
      <c r="A121" s="270" t="str">
        <v>CMA</v>
      </c>
      <c r="B121" s="271" t="str">
        <v>FREETOWNANTWERP20</v>
      </c>
      <c r="C121" s="272" t="str">
        <v>SLE</v>
      </c>
      <c r="D121" s="272" t="str">
        <v>FREETOWN</v>
      </c>
      <c r="E121" s="273" t="str">
        <v>ANTWERP</v>
      </c>
      <c r="F121" s="274">
        <v>20</v>
      </c>
      <c r="G121" s="286">
        <v>650</v>
      </c>
      <c r="H121" s="271" t="str">
        <v>not included</v>
      </c>
      <c r="I121" s="281" t="str">
        <v>EUR</v>
      </c>
      <c r="J121" s="275">
        <v>60</v>
      </c>
      <c r="K121" s="275">
        <v>710</v>
      </c>
      <c r="L121" s="270">
        <v>0</v>
      </c>
      <c r="M121" s="276">
        <v>45930</v>
      </c>
      <c r="N121" s="271">
        <v>0</v>
      </c>
      <c r="O121" s="271" t="str">
        <v>direct</v>
      </c>
      <c r="P121" s="277">
        <v>0</v>
      </c>
      <c r="Q121" s="284" t="str">
        <v>QCOCS0000002</v>
      </c>
      <c r="R121" s="284"/>
      <c r="S121" s="271">
        <f t="shared" ca="1" si="2"/>
        <v>1</v>
      </c>
      <c r="T121" s="271">
        <f t="shared" si="3"/>
        <v>710</v>
      </c>
      <c r="U121" s="284"/>
      <c r="V121" s="284"/>
      <c r="W121" s="271"/>
      <c r="X121" s="271"/>
    </row>
    <row r="122" spans="1:24">
      <c r="A122" s="270" t="str">
        <v>CMA</v>
      </c>
      <c r="B122" s="271" t="str">
        <v>FREETOWNANTWERP40</v>
      </c>
      <c r="C122" s="272" t="str">
        <v>SLE</v>
      </c>
      <c r="D122" s="272" t="str">
        <v>FREETOWN</v>
      </c>
      <c r="E122" s="273" t="str">
        <v>ANTWERP</v>
      </c>
      <c r="F122" s="274">
        <v>40</v>
      </c>
      <c r="G122" s="271">
        <v>1000</v>
      </c>
      <c r="H122" s="270" t="str">
        <v>not included</v>
      </c>
      <c r="I122" s="281" t="str">
        <v>EUR</v>
      </c>
      <c r="J122" s="275">
        <v>100</v>
      </c>
      <c r="K122" s="275">
        <v>1100</v>
      </c>
      <c r="L122" s="270">
        <v>0</v>
      </c>
      <c r="M122" s="276">
        <v>45930</v>
      </c>
      <c r="N122" s="271">
        <v>0</v>
      </c>
      <c r="O122" s="271" t="str">
        <v>direct</v>
      </c>
      <c r="P122" s="277">
        <v>0</v>
      </c>
      <c r="Q122" s="284" t="str">
        <v>QCOCS0000002</v>
      </c>
      <c r="R122" s="284"/>
      <c r="S122" s="271">
        <f t="shared" ca="1" si="2"/>
        <v>1</v>
      </c>
      <c r="T122" s="271">
        <f t="shared" si="3"/>
        <v>1100</v>
      </c>
      <c r="U122" s="284"/>
      <c r="V122" s="284"/>
      <c r="W122" s="271"/>
      <c r="X122" s="271"/>
    </row>
    <row r="123" spans="1:24">
      <c r="A123" s="270" t="str">
        <v>CMA</v>
      </c>
      <c r="B123" s="271" t="str">
        <v>FREETOWNBARCELONA20</v>
      </c>
      <c r="C123" s="272" t="str">
        <v>SLE</v>
      </c>
      <c r="D123" s="272" t="str">
        <v>FREETOWN</v>
      </c>
      <c r="E123" s="273" t="str">
        <v>BARCELONA</v>
      </c>
      <c r="F123" s="274">
        <v>20</v>
      </c>
      <c r="G123" s="286">
        <v>1150</v>
      </c>
      <c r="H123" s="271" t="str">
        <v>not included</v>
      </c>
      <c r="I123" s="281" t="str">
        <v>EUR</v>
      </c>
      <c r="J123" s="275">
        <v>80</v>
      </c>
      <c r="K123" s="275">
        <v>1230</v>
      </c>
      <c r="L123" s="270">
        <v>0</v>
      </c>
      <c r="M123" s="276">
        <v>45930</v>
      </c>
      <c r="N123" s="271">
        <v>0</v>
      </c>
      <c r="O123" s="271">
        <v>0</v>
      </c>
      <c r="P123" s="277">
        <v>0</v>
      </c>
      <c r="Q123" s="284" t="str">
        <v>QCOCS0000002</v>
      </c>
      <c r="R123" s="284"/>
      <c r="S123" s="271">
        <f t="shared" ca="1" si="2"/>
        <v>1</v>
      </c>
      <c r="T123" s="271">
        <f t="shared" si="3"/>
        <v>1230</v>
      </c>
      <c r="U123" s="284"/>
      <c r="V123" s="284"/>
      <c r="W123" s="271"/>
      <c r="X123" s="271"/>
    </row>
    <row r="124" spans="1:24">
      <c r="A124" s="270" t="str">
        <v>CMA</v>
      </c>
      <c r="B124" s="271" t="str">
        <v>FREETOWNBARCELONA40</v>
      </c>
      <c r="C124" s="272" t="str">
        <v>SLE</v>
      </c>
      <c r="D124" s="272" t="str">
        <v>FREETOWN</v>
      </c>
      <c r="E124" s="273" t="str">
        <v>BARCELONA</v>
      </c>
      <c r="F124" s="274">
        <v>40</v>
      </c>
      <c r="G124" s="271">
        <v>1700</v>
      </c>
      <c r="H124" s="270" t="str">
        <v>not included</v>
      </c>
      <c r="I124" s="281" t="str">
        <v>EUR</v>
      </c>
      <c r="J124" s="275">
        <v>140</v>
      </c>
      <c r="K124" s="275">
        <v>1840</v>
      </c>
      <c r="L124" s="270">
        <v>0</v>
      </c>
      <c r="M124" s="276">
        <v>45930</v>
      </c>
      <c r="N124" s="271">
        <v>0</v>
      </c>
      <c r="O124" s="271">
        <v>0</v>
      </c>
      <c r="P124" s="285">
        <v>0</v>
      </c>
      <c r="Q124" s="284" t="str">
        <v>QCOCS0000002</v>
      </c>
      <c r="R124" s="284"/>
      <c r="S124" s="271">
        <f t="shared" ca="1" si="2"/>
        <v>1</v>
      </c>
      <c r="T124" s="271">
        <f t="shared" si="3"/>
        <v>1840</v>
      </c>
      <c r="U124" s="284"/>
      <c r="V124" s="284"/>
      <c r="W124" s="271"/>
      <c r="X124" s="271"/>
    </row>
    <row r="125" spans="1:24">
      <c r="A125" s="270" t="str">
        <v>CMA</v>
      </c>
      <c r="B125" s="271" t="str">
        <v>FREETOWNGENOA20</v>
      </c>
      <c r="C125" s="272" t="str">
        <v>SLE</v>
      </c>
      <c r="D125" s="272" t="str">
        <v>FREETOWN</v>
      </c>
      <c r="E125" s="273" t="str">
        <v>GENOA</v>
      </c>
      <c r="F125" s="274">
        <v>20</v>
      </c>
      <c r="G125" s="286">
        <v>850</v>
      </c>
      <c r="H125" s="271" t="str">
        <v>not included</v>
      </c>
      <c r="I125" s="281" t="str">
        <v>EUR</v>
      </c>
      <c r="J125" s="275">
        <v>80</v>
      </c>
      <c r="K125" s="275">
        <v>930</v>
      </c>
      <c r="L125" s="270">
        <v>0</v>
      </c>
      <c r="M125" s="276">
        <v>45930</v>
      </c>
      <c r="N125" s="271">
        <v>0</v>
      </c>
      <c r="O125" s="271">
        <v>0</v>
      </c>
      <c r="P125" s="277">
        <v>0</v>
      </c>
      <c r="Q125" s="284" t="str">
        <v>QCOCS0000002</v>
      </c>
      <c r="R125" s="284"/>
      <c r="S125" s="271">
        <f t="shared" ca="1" si="2"/>
        <v>1</v>
      </c>
      <c r="T125" s="271">
        <f t="shared" si="3"/>
        <v>930</v>
      </c>
      <c r="U125" s="284"/>
      <c r="V125" s="284"/>
      <c r="W125" s="271"/>
      <c r="X125" s="271"/>
    </row>
    <row r="126" spans="1:24">
      <c r="A126" s="270" t="str">
        <v>CMA</v>
      </c>
      <c r="B126" s="271" t="str">
        <v>FREETOWNGENOA40</v>
      </c>
      <c r="C126" s="272" t="str">
        <v>SLE</v>
      </c>
      <c r="D126" s="272" t="str">
        <v>FREETOWN</v>
      </c>
      <c r="E126" s="273" t="str">
        <v>GENOA</v>
      </c>
      <c r="F126" s="274">
        <v>40</v>
      </c>
      <c r="G126" s="271">
        <v>1200</v>
      </c>
      <c r="H126" s="270" t="str">
        <v>not included</v>
      </c>
      <c r="I126" s="281" t="str">
        <v>EUR</v>
      </c>
      <c r="J126" s="275">
        <v>140</v>
      </c>
      <c r="K126" s="275">
        <v>1340</v>
      </c>
      <c r="L126" s="270">
        <v>0</v>
      </c>
      <c r="M126" s="276">
        <v>45930</v>
      </c>
      <c r="N126" s="271">
        <v>0</v>
      </c>
      <c r="O126" s="271">
        <v>0</v>
      </c>
      <c r="P126" s="285">
        <v>0</v>
      </c>
      <c r="Q126" s="284" t="str">
        <v>QCOCS0000002</v>
      </c>
      <c r="R126" s="284"/>
      <c r="S126" s="271">
        <f t="shared" ca="1" si="2"/>
        <v>1</v>
      </c>
      <c r="T126" s="271">
        <f t="shared" si="3"/>
        <v>1340</v>
      </c>
      <c r="U126" s="284"/>
      <c r="V126" s="284"/>
      <c r="W126" s="271"/>
      <c r="X126" s="271"/>
    </row>
    <row r="127" spans="1:24">
      <c r="A127" s="270" t="str">
        <v>CMA</v>
      </c>
      <c r="B127" s="271" t="str">
        <v>FREETOWNHAMBURG20</v>
      </c>
      <c r="C127" s="272" t="str">
        <v>SLE</v>
      </c>
      <c r="D127" s="272" t="str">
        <v>FREETOWN</v>
      </c>
      <c r="E127" s="273" t="str">
        <v>HAMBURG</v>
      </c>
      <c r="F127" s="274">
        <v>20</v>
      </c>
      <c r="G127" s="286">
        <v>1100</v>
      </c>
      <c r="H127" s="271" t="str">
        <v>not included</v>
      </c>
      <c r="I127" s="281" t="str">
        <v>EUR</v>
      </c>
      <c r="J127" s="275">
        <v>19</v>
      </c>
      <c r="K127" s="275">
        <v>1119</v>
      </c>
      <c r="L127" s="270">
        <v>0</v>
      </c>
      <c r="M127" s="276">
        <v>45747</v>
      </c>
      <c r="N127" s="271">
        <v>0</v>
      </c>
      <c r="O127" s="271">
        <v>0</v>
      </c>
      <c r="P127" s="277">
        <v>0</v>
      </c>
      <c r="Q127" s="284" t="str">
        <v>QCOCS0000002</v>
      </c>
      <c r="R127" s="284"/>
      <c r="S127" s="271">
        <f t="shared" ca="1" si="2"/>
        <v>0</v>
      </c>
      <c r="T127" s="271">
        <f t="shared" si="3"/>
        <v>1119</v>
      </c>
      <c r="U127" s="284"/>
      <c r="V127" s="284"/>
      <c r="W127" s="271"/>
      <c r="X127" s="271"/>
    </row>
    <row r="128" spans="1:24">
      <c r="A128" s="270" t="str">
        <v>CMA</v>
      </c>
      <c r="B128" s="271" t="str">
        <v>FREETOWNHAMBURG40</v>
      </c>
      <c r="C128" s="272" t="str">
        <v>SLE</v>
      </c>
      <c r="D128" s="272" t="str">
        <v>FREETOWN</v>
      </c>
      <c r="E128" s="273" t="str">
        <v>HAMBURG</v>
      </c>
      <c r="F128" s="274">
        <v>40</v>
      </c>
      <c r="G128" s="271">
        <v>1550</v>
      </c>
      <c r="H128" s="270" t="str">
        <v>not included</v>
      </c>
      <c r="I128" s="281" t="str">
        <v>EUR</v>
      </c>
      <c r="J128" s="275">
        <v>38</v>
      </c>
      <c r="K128" s="275">
        <v>1588</v>
      </c>
      <c r="L128" s="270">
        <v>0</v>
      </c>
      <c r="M128" s="276">
        <v>45747</v>
      </c>
      <c r="N128" s="271">
        <v>0</v>
      </c>
      <c r="O128" s="271">
        <v>0</v>
      </c>
      <c r="P128" s="285">
        <v>0</v>
      </c>
      <c r="Q128" s="284" t="str">
        <v>QCOCS0000002</v>
      </c>
      <c r="R128" s="284"/>
      <c r="S128" s="271">
        <f t="shared" ca="1" si="2"/>
        <v>0</v>
      </c>
      <c r="T128" s="271">
        <f t="shared" si="3"/>
        <v>1588</v>
      </c>
      <c r="U128" s="284"/>
      <c r="V128" s="284"/>
      <c r="W128" s="271"/>
      <c r="X128" s="271"/>
    </row>
    <row r="129" spans="1:24">
      <c r="A129" s="270" t="str">
        <v>CMA</v>
      </c>
      <c r="B129" s="271" t="str">
        <v>FREETOWNPASIR GUDANG20</v>
      </c>
      <c r="C129" s="272" t="str">
        <v>SLE</v>
      </c>
      <c r="D129" s="272" t="str">
        <v>FREETOWN</v>
      </c>
      <c r="E129" s="273" t="str">
        <v>PASIR GUDANG</v>
      </c>
      <c r="F129" s="274">
        <v>20</v>
      </c>
      <c r="G129" s="286">
        <v>850</v>
      </c>
      <c r="H129" s="271" t="str">
        <v>not included</v>
      </c>
      <c r="I129" s="281" t="str">
        <v>USD</v>
      </c>
      <c r="J129" s="275">
        <v>0</v>
      </c>
      <c r="K129" s="275">
        <v>850</v>
      </c>
      <c r="L129" s="270">
        <v>0</v>
      </c>
      <c r="M129" s="276">
        <v>45747</v>
      </c>
      <c r="N129" s="271">
        <v>0</v>
      </c>
      <c r="O129" s="271">
        <v>0</v>
      </c>
      <c r="P129" s="277">
        <v>0</v>
      </c>
      <c r="Q129" s="284" t="str">
        <v>QCOCS0000002</v>
      </c>
      <c r="R129" s="284"/>
      <c r="S129" s="271">
        <f t="shared" ca="1" si="2"/>
        <v>0</v>
      </c>
      <c r="T129" s="271">
        <f t="shared" si="3"/>
        <v>850</v>
      </c>
      <c r="U129" s="284"/>
      <c r="V129" s="284"/>
      <c r="W129" s="271"/>
      <c r="X129" s="271"/>
    </row>
    <row r="130" spans="1:24">
      <c r="A130" s="270" t="str">
        <v>CMA</v>
      </c>
      <c r="B130" s="271" t="str">
        <v>FREETOWNPASIR GUDANG40</v>
      </c>
      <c r="C130" s="272" t="str">
        <v>SLE</v>
      </c>
      <c r="D130" s="272" t="str">
        <v>FREETOWN</v>
      </c>
      <c r="E130" s="273" t="str">
        <v>PASIR GUDANG</v>
      </c>
      <c r="F130" s="274">
        <v>40</v>
      </c>
      <c r="G130" s="271">
        <v>1200</v>
      </c>
      <c r="H130" s="271" t="str">
        <v>not included</v>
      </c>
      <c r="I130" s="281" t="str">
        <v>USD</v>
      </c>
      <c r="J130" s="275">
        <v>0</v>
      </c>
      <c r="K130" s="275">
        <v>1200</v>
      </c>
      <c r="L130" s="270">
        <v>0</v>
      </c>
      <c r="M130" s="276">
        <v>45747</v>
      </c>
      <c r="N130" s="271">
        <v>0</v>
      </c>
      <c r="O130" s="271">
        <v>0</v>
      </c>
      <c r="P130" s="277">
        <v>0</v>
      </c>
      <c r="Q130" s="284" t="str">
        <v>QCOCS0000002</v>
      </c>
      <c r="R130" s="284"/>
      <c r="S130" s="271">
        <f t="shared" ca="1" si="2"/>
        <v>0</v>
      </c>
      <c r="T130" s="271">
        <f t="shared" si="3"/>
        <v>1200</v>
      </c>
      <c r="U130" s="284"/>
      <c r="V130" s="284"/>
      <c r="W130" s="271"/>
      <c r="X130" s="271"/>
    </row>
    <row r="131" spans="1:24">
      <c r="A131" s="270" t="str">
        <v>CMA</v>
      </c>
      <c r="B131" s="271" t="str">
        <v>FREETOWNPTP20</v>
      </c>
      <c r="C131" s="272" t="str">
        <v>SLE</v>
      </c>
      <c r="D131" s="272" t="str">
        <v>FREETOWN</v>
      </c>
      <c r="E131" s="273" t="str">
        <v>PTP</v>
      </c>
      <c r="F131" s="274">
        <v>20</v>
      </c>
      <c r="G131" s="286">
        <v>850</v>
      </c>
      <c r="H131" s="271" t="str">
        <v>not included</v>
      </c>
      <c r="I131" s="281" t="str">
        <v>USD</v>
      </c>
      <c r="J131" s="275">
        <v>0</v>
      </c>
      <c r="K131" s="275">
        <v>850</v>
      </c>
      <c r="L131" s="270">
        <v>0</v>
      </c>
      <c r="M131" s="276">
        <v>45747</v>
      </c>
      <c r="N131" s="271">
        <v>0</v>
      </c>
      <c r="O131" s="271">
        <v>0</v>
      </c>
      <c r="P131" s="277">
        <v>0</v>
      </c>
      <c r="Q131" s="284" t="str">
        <v>QCOCS0000002</v>
      </c>
      <c r="R131" s="284"/>
      <c r="S131" s="271">
        <f t="shared" ref="S131:S194" ca="1" si="4">IF(M131&gt;TODAY(),1,0)</f>
        <v>0</v>
      </c>
      <c r="T131" s="271">
        <f t="shared" ref="T131:T194" si="5">G131+J131</f>
        <v>850</v>
      </c>
      <c r="U131" s="284"/>
      <c r="V131" s="284"/>
      <c r="W131" s="271"/>
      <c r="X131" s="271"/>
    </row>
    <row r="132" spans="1:24">
      <c r="A132" s="270" t="str">
        <v>CMA</v>
      </c>
      <c r="B132" s="271" t="str">
        <v>FREETOWNPTP40</v>
      </c>
      <c r="C132" s="272" t="str">
        <v>SLE</v>
      </c>
      <c r="D132" s="272" t="str">
        <v>FREETOWN</v>
      </c>
      <c r="E132" s="273" t="str">
        <v>PTP</v>
      </c>
      <c r="F132" s="274">
        <v>40</v>
      </c>
      <c r="G132" s="286">
        <v>1200</v>
      </c>
      <c r="H132" s="271" t="str">
        <v>not included</v>
      </c>
      <c r="I132" s="281" t="str">
        <v>USD</v>
      </c>
      <c r="J132" s="275">
        <v>0</v>
      </c>
      <c r="K132" s="275">
        <v>1200</v>
      </c>
      <c r="L132" s="270">
        <v>0</v>
      </c>
      <c r="M132" s="276">
        <v>45747</v>
      </c>
      <c r="N132" s="271">
        <v>0</v>
      </c>
      <c r="O132" s="271">
        <v>0</v>
      </c>
      <c r="P132" s="277">
        <v>0</v>
      </c>
      <c r="Q132" s="284" t="str">
        <v>QCOCS0000002</v>
      </c>
      <c r="R132" s="284"/>
      <c r="S132" s="271">
        <f t="shared" ca="1" si="4"/>
        <v>0</v>
      </c>
      <c r="T132" s="271">
        <f t="shared" si="5"/>
        <v>1200</v>
      </c>
      <c r="U132" s="284"/>
      <c r="V132" s="284"/>
      <c r="W132" s="271"/>
      <c r="X132" s="271"/>
    </row>
    <row r="133" spans="1:24">
      <c r="A133" s="270" t="str">
        <v>CMA</v>
      </c>
      <c r="B133" s="271" t="str">
        <v>FREETOWNROTTERDAM40</v>
      </c>
      <c r="C133" s="272" t="str">
        <v>SLE</v>
      </c>
      <c r="D133" s="272" t="str">
        <v>FREETOWN</v>
      </c>
      <c r="E133" s="273" t="str">
        <v>ROTTERDAM</v>
      </c>
      <c r="F133" s="274">
        <v>40</v>
      </c>
      <c r="G133" s="286">
        <v>1550</v>
      </c>
      <c r="H133" s="271" t="str">
        <v>not included</v>
      </c>
      <c r="I133" s="281" t="str">
        <v>EUR</v>
      </c>
      <c r="J133" s="275">
        <v>80</v>
      </c>
      <c r="K133" s="275">
        <v>1630</v>
      </c>
      <c r="L133" s="270">
        <v>0</v>
      </c>
      <c r="M133" s="276">
        <v>45838</v>
      </c>
      <c r="N133" s="271">
        <v>0</v>
      </c>
      <c r="O133" s="271">
        <v>0</v>
      </c>
      <c r="P133" s="277">
        <v>0</v>
      </c>
      <c r="Q133" s="284" t="str">
        <v>QCOCS0000002</v>
      </c>
      <c r="R133" s="284"/>
      <c r="S133" s="271">
        <f t="shared" ca="1" si="4"/>
        <v>0</v>
      </c>
      <c r="T133" s="271">
        <f t="shared" si="5"/>
        <v>1630</v>
      </c>
      <c r="U133" s="284"/>
      <c r="V133" s="284"/>
      <c r="W133" s="271"/>
      <c r="X133" s="271"/>
    </row>
    <row r="134" spans="1:24">
      <c r="A134" s="270" t="str">
        <v>CMA</v>
      </c>
      <c r="B134" s="271" t="str">
        <v>FREETOWNSURABAYA40</v>
      </c>
      <c r="C134" s="272" t="str">
        <v>SLE</v>
      </c>
      <c r="D134" s="272" t="str">
        <v>FREETOWN</v>
      </c>
      <c r="E134" s="273" t="str">
        <v>SURABAYA</v>
      </c>
      <c r="F134" s="274">
        <v>40</v>
      </c>
      <c r="G134" s="286">
        <v>1450</v>
      </c>
      <c r="H134" s="271" t="str">
        <v>not included</v>
      </c>
      <c r="I134" s="281" t="str">
        <v>USD</v>
      </c>
      <c r="J134" s="275">
        <v>0</v>
      </c>
      <c r="K134" s="275">
        <v>1450</v>
      </c>
      <c r="L134" s="270">
        <v>0</v>
      </c>
      <c r="M134" s="276">
        <v>45838</v>
      </c>
      <c r="N134" s="271">
        <v>0</v>
      </c>
      <c r="O134" s="271">
        <v>0</v>
      </c>
      <c r="P134" s="277">
        <v>0</v>
      </c>
      <c r="Q134" s="284" t="str">
        <v>QCOCS0000002</v>
      </c>
      <c r="R134" s="284"/>
      <c r="S134" s="271">
        <f t="shared" ca="1" si="4"/>
        <v>0</v>
      </c>
      <c r="T134" s="271">
        <f t="shared" si="5"/>
        <v>1450</v>
      </c>
      <c r="U134" s="284"/>
      <c r="V134" s="284"/>
      <c r="W134" s="271"/>
      <c r="X134" s="271"/>
    </row>
    <row r="135" spans="1:24">
      <c r="A135" s="270" t="str">
        <v>CMA</v>
      </c>
      <c r="B135" s="271" t="str">
        <v>FREETOWNSZCZECIN20</v>
      </c>
      <c r="C135" s="272" t="str">
        <v>SLE</v>
      </c>
      <c r="D135" s="272" t="str">
        <v>FREETOWN</v>
      </c>
      <c r="E135" s="273" t="str">
        <v>SZCZECIN</v>
      </c>
      <c r="F135" s="274">
        <v>20</v>
      </c>
      <c r="G135" s="286">
        <v>1300</v>
      </c>
      <c r="H135" s="271" t="str">
        <v>not included</v>
      </c>
      <c r="I135" s="281" t="str">
        <v>EUR</v>
      </c>
      <c r="J135" s="275">
        <v>19</v>
      </c>
      <c r="K135" s="275">
        <v>1319</v>
      </c>
      <c r="L135" s="270">
        <v>0</v>
      </c>
      <c r="M135" s="276">
        <v>45657</v>
      </c>
      <c r="N135" s="271">
        <v>0</v>
      </c>
      <c r="O135" s="271">
        <v>0</v>
      </c>
      <c r="P135" s="277">
        <v>0</v>
      </c>
      <c r="Q135" s="284" t="str">
        <v>QCOCS0000002</v>
      </c>
      <c r="R135" s="284"/>
      <c r="S135" s="271">
        <f t="shared" ca="1" si="4"/>
        <v>0</v>
      </c>
      <c r="T135" s="271">
        <f t="shared" si="5"/>
        <v>1319</v>
      </c>
      <c r="U135" s="284"/>
      <c r="V135" s="284"/>
      <c r="W135" s="271"/>
      <c r="X135" s="271"/>
    </row>
    <row r="136" spans="1:24">
      <c r="A136" s="270" t="str">
        <v>CMA</v>
      </c>
      <c r="B136" s="271" t="str">
        <v>FREETOWNSZCZECIN40</v>
      </c>
      <c r="C136" s="272" t="str">
        <v>SLE</v>
      </c>
      <c r="D136" s="272" t="str">
        <v>FREETOWN</v>
      </c>
      <c r="E136" s="273" t="str">
        <v>SZCZECIN</v>
      </c>
      <c r="F136" s="274">
        <v>40</v>
      </c>
      <c r="G136" s="286">
        <v>2500</v>
      </c>
      <c r="H136" s="271" t="str">
        <v>not included</v>
      </c>
      <c r="I136" s="281" t="str">
        <v>EUR</v>
      </c>
      <c r="J136" s="275">
        <v>38</v>
      </c>
      <c r="K136" s="275">
        <v>2538</v>
      </c>
      <c r="L136" s="270">
        <v>0</v>
      </c>
      <c r="M136" s="276">
        <v>45657</v>
      </c>
      <c r="N136" s="271">
        <v>0</v>
      </c>
      <c r="O136" s="271">
        <v>0</v>
      </c>
      <c r="P136" s="277">
        <v>0</v>
      </c>
      <c r="Q136" s="284" t="str">
        <v>QCOCS0000002</v>
      </c>
      <c r="R136" s="284"/>
      <c r="S136" s="271">
        <f t="shared" ca="1" si="4"/>
        <v>0</v>
      </c>
      <c r="T136" s="271">
        <f t="shared" si="5"/>
        <v>2538</v>
      </c>
      <c r="U136" s="284"/>
      <c r="V136" s="284"/>
      <c r="W136" s="271"/>
      <c r="X136" s="271"/>
    </row>
    <row r="137" spans="1:24">
      <c r="A137" s="270" t="str">
        <v>CMA</v>
      </c>
      <c r="B137" s="271" t="str">
        <v>FREETOWNVADO LIGURE40</v>
      </c>
      <c r="C137" s="272" t="str">
        <v>SLE</v>
      </c>
      <c r="D137" s="272" t="str">
        <v>FREETOWN</v>
      </c>
      <c r="E137" s="273" t="str">
        <v>VADO LIGURE</v>
      </c>
      <c r="F137" s="274">
        <v>40</v>
      </c>
      <c r="G137" s="271">
        <v>1600</v>
      </c>
      <c r="H137" s="271" t="str">
        <v>not included</v>
      </c>
      <c r="I137" s="281" t="str">
        <v>EUR</v>
      </c>
      <c r="J137" s="275">
        <v>242</v>
      </c>
      <c r="K137" s="275">
        <v>1842</v>
      </c>
      <c r="L137" s="270">
        <v>0</v>
      </c>
      <c r="M137" s="276">
        <v>45747</v>
      </c>
      <c r="N137" s="271">
        <v>0</v>
      </c>
      <c r="O137" s="271">
        <v>0</v>
      </c>
      <c r="P137" s="277">
        <v>0</v>
      </c>
      <c r="Q137" s="284" t="str">
        <v>QCOCS0000002</v>
      </c>
      <c r="R137" s="284"/>
      <c r="S137" s="271">
        <f t="shared" ca="1" si="4"/>
        <v>0</v>
      </c>
      <c r="T137" s="271">
        <f t="shared" si="5"/>
        <v>1842</v>
      </c>
      <c r="U137" s="284"/>
      <c r="V137" s="284"/>
      <c r="W137" s="271"/>
      <c r="X137" s="271"/>
    </row>
    <row r="138" spans="1:24">
      <c r="A138" s="270" t="str">
        <v>CMA</v>
      </c>
      <c r="B138" s="271" t="str">
        <v>FREETOWNVALENCIA20</v>
      </c>
      <c r="C138" s="272" t="str">
        <v>SLE</v>
      </c>
      <c r="D138" s="272" t="str">
        <v>FREETOWN</v>
      </c>
      <c r="E138" s="273" t="str">
        <v>VALENCIA</v>
      </c>
      <c r="F138" s="274">
        <v>20</v>
      </c>
      <c r="G138" s="286">
        <v>900</v>
      </c>
      <c r="H138" s="271" t="str">
        <v>not included</v>
      </c>
      <c r="I138" s="281" t="str">
        <v>EUR</v>
      </c>
      <c r="J138" s="275">
        <v>19</v>
      </c>
      <c r="K138" s="275">
        <v>919</v>
      </c>
      <c r="L138" s="270">
        <v>0</v>
      </c>
      <c r="M138" s="276">
        <v>45747</v>
      </c>
      <c r="N138" s="271">
        <v>0</v>
      </c>
      <c r="O138" s="271">
        <v>0</v>
      </c>
      <c r="P138" s="277">
        <v>0</v>
      </c>
      <c r="Q138" s="284" t="str">
        <v>QCOCS0000002</v>
      </c>
      <c r="R138" s="284"/>
      <c r="S138" s="271">
        <f t="shared" ca="1" si="4"/>
        <v>0</v>
      </c>
      <c r="T138" s="271">
        <f t="shared" si="5"/>
        <v>919</v>
      </c>
      <c r="U138" s="284"/>
      <c r="V138" s="284"/>
      <c r="W138" s="271"/>
      <c r="X138" s="271"/>
    </row>
    <row r="139" spans="1:24">
      <c r="A139" s="270" t="str">
        <v>CMA</v>
      </c>
      <c r="B139" s="271" t="str">
        <v>FREETOWNVALENCIA40</v>
      </c>
      <c r="C139" s="272" t="str">
        <v>SLE</v>
      </c>
      <c r="D139" s="272" t="str">
        <v>FREETOWN</v>
      </c>
      <c r="E139" s="273" t="str">
        <v>VALENCIA</v>
      </c>
      <c r="F139" s="274">
        <v>40</v>
      </c>
      <c r="G139" s="286">
        <v>1300</v>
      </c>
      <c r="H139" s="271" t="str">
        <v>not included</v>
      </c>
      <c r="I139" s="281" t="str">
        <v>EUR</v>
      </c>
      <c r="J139" s="275">
        <v>38</v>
      </c>
      <c r="K139" s="275">
        <v>1338</v>
      </c>
      <c r="L139" s="270">
        <v>0</v>
      </c>
      <c r="M139" s="276">
        <v>45747</v>
      </c>
      <c r="N139" s="271">
        <v>0</v>
      </c>
      <c r="O139" s="271">
        <v>0</v>
      </c>
      <c r="P139" s="277">
        <v>0</v>
      </c>
      <c r="Q139" s="284" t="str">
        <v>QCOCS0000002</v>
      </c>
      <c r="R139" s="284"/>
      <c r="S139" s="271">
        <f t="shared" ca="1" si="4"/>
        <v>0</v>
      </c>
      <c r="T139" s="271">
        <f t="shared" si="5"/>
        <v>1338</v>
      </c>
      <c r="U139" s="284"/>
      <c r="V139" s="284"/>
      <c r="W139" s="271"/>
      <c r="X139" s="271"/>
    </row>
    <row r="140" spans="1:24">
      <c r="A140" s="270" t="str">
        <v>CMA</v>
      </c>
      <c r="B140" s="271" t="str">
        <v>FREETOWNWELLINGTON40</v>
      </c>
      <c r="C140" s="272" t="str">
        <v>SLE</v>
      </c>
      <c r="D140" s="272" t="str">
        <v>FREETOWN</v>
      </c>
      <c r="E140" s="273" t="str">
        <v>WELLINGTON</v>
      </c>
      <c r="F140" s="274">
        <v>40</v>
      </c>
      <c r="G140" s="271">
        <v>1700</v>
      </c>
      <c r="H140" s="271" t="str">
        <v>not included</v>
      </c>
      <c r="I140" s="281" t="str">
        <v>USD</v>
      </c>
      <c r="J140" s="275">
        <v>0</v>
      </c>
      <c r="K140" s="275">
        <v>1700</v>
      </c>
      <c r="L140" s="270">
        <v>0</v>
      </c>
      <c r="M140" s="276">
        <v>45747</v>
      </c>
      <c r="N140" s="271">
        <v>0</v>
      </c>
      <c r="O140" s="271">
        <v>0</v>
      </c>
      <c r="P140" s="277">
        <v>0</v>
      </c>
      <c r="Q140" s="284" t="str">
        <v>QCOCS0000002</v>
      </c>
      <c r="R140" s="284"/>
      <c r="S140" s="271">
        <f t="shared" ca="1" si="4"/>
        <v>0</v>
      </c>
      <c r="T140" s="271">
        <f t="shared" si="5"/>
        <v>1700</v>
      </c>
      <c r="U140" s="284"/>
      <c r="V140" s="284"/>
      <c r="W140" s="271"/>
      <c r="X140" s="271"/>
    </row>
    <row r="141" spans="1:24">
      <c r="A141" s="270" t="str">
        <v>CMA</v>
      </c>
      <c r="B141" s="271" t="str">
        <v>FREETOWNPhiladelphia40</v>
      </c>
      <c r="C141" s="272" t="str">
        <v>SLE</v>
      </c>
      <c r="D141" s="272" t="str">
        <v>FREETOWN</v>
      </c>
      <c r="E141" s="273" t="str">
        <v>Philadelphia</v>
      </c>
      <c r="F141" s="274">
        <v>40</v>
      </c>
      <c r="G141" s="271">
        <v>4400</v>
      </c>
      <c r="H141" s="271" t="str">
        <v>not included</v>
      </c>
      <c r="I141" s="281" t="str">
        <v>USD</v>
      </c>
      <c r="J141" s="275">
        <v>0</v>
      </c>
      <c r="K141" s="275">
        <v>4400</v>
      </c>
      <c r="L141" s="270">
        <v>0</v>
      </c>
      <c r="M141" s="276">
        <v>45747</v>
      </c>
      <c r="N141" s="271">
        <v>0</v>
      </c>
      <c r="O141" s="271">
        <v>0</v>
      </c>
      <c r="P141" s="277">
        <v>0</v>
      </c>
      <c r="Q141" s="284" t="str">
        <v>Demander à Audrey d'accepter les taux avec CMA</v>
      </c>
      <c r="R141" s="284"/>
      <c r="S141" s="271">
        <f t="shared" ca="1" si="4"/>
        <v>0</v>
      </c>
      <c r="T141" s="271">
        <f t="shared" si="5"/>
        <v>4400</v>
      </c>
      <c r="U141" s="284"/>
      <c r="V141" s="284"/>
      <c r="W141" s="271"/>
      <c r="X141" s="271"/>
    </row>
    <row r="142" spans="1:24">
      <c r="A142" s="270" t="str">
        <v>CMA</v>
      </c>
      <c r="B142" s="271" t="str">
        <v>KampalaAmsterdam40</v>
      </c>
      <c r="C142" s="272" t="str">
        <v>UGA</v>
      </c>
      <c r="D142" s="272" t="str">
        <v>Kampala</v>
      </c>
      <c r="E142" s="273" t="str">
        <v>Amsterdam</v>
      </c>
      <c r="F142" s="274">
        <v>40</v>
      </c>
      <c r="G142" s="271">
        <v>3100</v>
      </c>
      <c r="H142" s="271" t="str">
        <v>not included</v>
      </c>
      <c r="I142" s="281" t="str">
        <v>USD</v>
      </c>
      <c r="J142" s="275">
        <v>2197</v>
      </c>
      <c r="K142" s="275">
        <v>5297</v>
      </c>
      <c r="L142" s="270">
        <v>0</v>
      </c>
      <c r="M142" s="276">
        <v>45838</v>
      </c>
      <c r="N142" s="271">
        <v>0</v>
      </c>
      <c r="O142" s="271">
        <v>0</v>
      </c>
      <c r="P142" s="277">
        <v>0</v>
      </c>
      <c r="Q142" s="284" t="str">
        <v>QCOCS0000002</v>
      </c>
      <c r="R142" s="284"/>
      <c r="S142" s="271">
        <f t="shared" ca="1" si="4"/>
        <v>0</v>
      </c>
      <c r="T142" s="271">
        <f t="shared" si="5"/>
        <v>5297</v>
      </c>
      <c r="U142" s="284"/>
      <c r="V142" s="284"/>
      <c r="W142" s="271"/>
      <c r="X142" s="271"/>
    </row>
    <row r="143" spans="1:24">
      <c r="A143" s="270" t="str">
        <v>CMA</v>
      </c>
      <c r="B143" s="271" t="str">
        <v>KampalaAntwerp40</v>
      </c>
      <c r="C143" s="272" t="str">
        <v>UGA</v>
      </c>
      <c r="D143" s="272" t="str">
        <v>Kampala</v>
      </c>
      <c r="E143" s="273" t="str">
        <v>Antwerp</v>
      </c>
      <c r="F143" s="274">
        <v>40</v>
      </c>
      <c r="G143" s="270">
        <v>2000</v>
      </c>
      <c r="H143" s="270" t="str">
        <v>not included</v>
      </c>
      <c r="I143" s="274" t="str">
        <v>USD</v>
      </c>
      <c r="J143" s="275">
        <v>1899</v>
      </c>
      <c r="K143" s="275">
        <v>3899</v>
      </c>
      <c r="L143" s="270">
        <v>0</v>
      </c>
      <c r="M143" s="276">
        <v>45838</v>
      </c>
      <c r="N143" s="271">
        <v>0</v>
      </c>
      <c r="O143" s="271">
        <v>0</v>
      </c>
      <c r="P143" s="277">
        <v>0</v>
      </c>
      <c r="Q143" s="284" t="str">
        <v>QCOCS0000002</v>
      </c>
      <c r="R143" s="284"/>
      <c r="S143" s="271">
        <f t="shared" ca="1" si="4"/>
        <v>0</v>
      </c>
      <c r="T143" s="271">
        <f t="shared" si="5"/>
        <v>3899</v>
      </c>
      <c r="U143" s="284"/>
      <c r="V143" s="284"/>
      <c r="W143" s="271"/>
      <c r="X143" s="271"/>
    </row>
    <row r="144" spans="1:24">
      <c r="A144" s="270" t="str">
        <v>CMA</v>
      </c>
      <c r="B144" s="271" t="str">
        <v>KampalaBarcelona40</v>
      </c>
      <c r="C144" s="272" t="str">
        <v>UGA</v>
      </c>
      <c r="D144" s="272" t="str">
        <v>Kampala</v>
      </c>
      <c r="E144" s="273" t="str">
        <v>Barcelona</v>
      </c>
      <c r="F144" s="274">
        <v>40</v>
      </c>
      <c r="G144" s="271">
        <v>2000</v>
      </c>
      <c r="H144" s="271" t="str">
        <v>not included</v>
      </c>
      <c r="I144" s="281" t="str">
        <v>USD</v>
      </c>
      <c r="J144" s="275">
        <v>1811</v>
      </c>
      <c r="K144" s="275">
        <v>3811</v>
      </c>
      <c r="L144" s="270">
        <v>0</v>
      </c>
      <c r="M144" s="276">
        <v>45838</v>
      </c>
      <c r="N144" s="271">
        <v>0</v>
      </c>
      <c r="O144" s="271">
        <v>0</v>
      </c>
      <c r="P144" s="277">
        <v>0</v>
      </c>
      <c r="Q144" s="284" t="str">
        <v>QCOCS0000002</v>
      </c>
      <c r="R144" s="284"/>
      <c r="S144" s="271">
        <f t="shared" ca="1" si="4"/>
        <v>0</v>
      </c>
      <c r="T144" s="271">
        <f t="shared" si="5"/>
        <v>3811</v>
      </c>
      <c r="U144" s="284"/>
      <c r="V144" s="284"/>
      <c r="W144" s="271"/>
      <c r="X144" s="271"/>
    </row>
    <row r="145" spans="1:24">
      <c r="A145" s="270" t="str">
        <v>CMA</v>
      </c>
      <c r="B145" s="271" t="str">
        <v>KampalaPASIR GUDANG40</v>
      </c>
      <c r="C145" s="272" t="str">
        <v>UGA</v>
      </c>
      <c r="D145" s="272" t="str">
        <v>Kampala</v>
      </c>
      <c r="E145" s="273" t="str">
        <v>PASIR GUDANG</v>
      </c>
      <c r="F145" s="274">
        <v>40</v>
      </c>
      <c r="G145" s="271">
        <v>650</v>
      </c>
      <c r="H145" s="271" t="str">
        <v>not included</v>
      </c>
      <c r="I145" s="281" t="str">
        <v>USD</v>
      </c>
      <c r="J145" s="275">
        <v>1848</v>
      </c>
      <c r="K145" s="275">
        <v>2498</v>
      </c>
      <c r="L145" s="270">
        <v>0</v>
      </c>
      <c r="M145" s="276">
        <v>45838</v>
      </c>
      <c r="N145" s="271">
        <v>0</v>
      </c>
      <c r="O145" s="271">
        <v>0</v>
      </c>
      <c r="P145" s="277">
        <v>0</v>
      </c>
      <c r="Q145" s="284" t="str">
        <v>QCOCS0000002</v>
      </c>
      <c r="R145" s="284"/>
      <c r="S145" s="271">
        <f t="shared" ca="1" si="4"/>
        <v>0</v>
      </c>
      <c r="T145" s="271">
        <f t="shared" si="5"/>
        <v>2498</v>
      </c>
      <c r="U145" s="284"/>
      <c r="V145" s="284"/>
      <c r="W145" s="271"/>
      <c r="X145" s="271"/>
    </row>
    <row r="146" spans="1:24">
      <c r="A146" s="270" t="str">
        <v>CMA</v>
      </c>
      <c r="B146" s="271" t="str">
        <v>KampalaPTP40</v>
      </c>
      <c r="C146" s="272" t="str">
        <v>UGA</v>
      </c>
      <c r="D146" s="272" t="str">
        <v>Kampala</v>
      </c>
      <c r="E146" s="273" t="str">
        <v>PTP</v>
      </c>
      <c r="F146" s="274">
        <v>40</v>
      </c>
      <c r="G146" s="286">
        <v>300</v>
      </c>
      <c r="H146" s="271" t="str">
        <v>not included</v>
      </c>
      <c r="I146" s="281" t="str">
        <v>USD</v>
      </c>
      <c r="J146" s="275">
        <v>1848</v>
      </c>
      <c r="K146" s="275">
        <v>2148</v>
      </c>
      <c r="L146" s="270">
        <v>0</v>
      </c>
      <c r="M146" s="276">
        <v>45838</v>
      </c>
      <c r="N146" s="271">
        <v>0</v>
      </c>
      <c r="O146" s="271">
        <v>0</v>
      </c>
      <c r="P146" s="285">
        <v>0</v>
      </c>
      <c r="Q146" s="284" t="str">
        <v>QCOCS0000002</v>
      </c>
      <c r="R146" s="284"/>
      <c r="S146" s="271">
        <f t="shared" ca="1" si="4"/>
        <v>0</v>
      </c>
      <c r="T146" s="271">
        <f t="shared" si="5"/>
        <v>2148</v>
      </c>
      <c r="U146" s="284"/>
      <c r="V146" s="284"/>
      <c r="W146" s="271"/>
      <c r="X146" s="271"/>
    </row>
    <row r="147" spans="1:24">
      <c r="A147" s="270" t="str">
        <v>CMA</v>
      </c>
      <c r="B147" s="271" t="str">
        <v>KampalaSINGAPORE40</v>
      </c>
      <c r="C147" s="272" t="str">
        <v>UGA</v>
      </c>
      <c r="D147" s="272" t="str">
        <v>Kampala</v>
      </c>
      <c r="E147" s="273" t="str">
        <v>SINGAPORE</v>
      </c>
      <c r="F147" s="274">
        <v>40</v>
      </c>
      <c r="G147" s="286">
        <v>1000</v>
      </c>
      <c r="H147" s="271" t="str">
        <v>not included</v>
      </c>
      <c r="I147" s="281" t="str">
        <v>USD</v>
      </c>
      <c r="J147" s="275">
        <v>1848</v>
      </c>
      <c r="K147" s="275">
        <v>2848</v>
      </c>
      <c r="L147" s="270">
        <v>0</v>
      </c>
      <c r="M147" s="276">
        <v>45838</v>
      </c>
      <c r="N147" s="271">
        <v>0</v>
      </c>
      <c r="O147" s="271">
        <v>0</v>
      </c>
      <c r="P147" s="285">
        <v>0</v>
      </c>
      <c r="Q147" s="284" t="str">
        <v>QCOCS0000002</v>
      </c>
      <c r="R147" s="284"/>
      <c r="S147" s="271">
        <f t="shared" ca="1" si="4"/>
        <v>0</v>
      </c>
      <c r="T147" s="271">
        <f t="shared" si="5"/>
        <v>2848</v>
      </c>
      <c r="U147" s="284"/>
      <c r="V147" s="284"/>
      <c r="W147" s="271"/>
      <c r="X147" s="271"/>
    </row>
    <row r="148" spans="1:24">
      <c r="A148" s="270" t="str">
        <v>CMA</v>
      </c>
      <c r="B148" s="271" t="str">
        <v>KampalaSurabaya40 HC</v>
      </c>
      <c r="C148" s="272" t="str">
        <v>UGA</v>
      </c>
      <c r="D148" s="272" t="str">
        <v>Kampala</v>
      </c>
      <c r="E148" s="273" t="str">
        <v>Surabaya</v>
      </c>
      <c r="F148" s="274" t="str">
        <v>40 HC</v>
      </c>
      <c r="G148" s="286">
        <v>400</v>
      </c>
      <c r="H148" s="271" t="str">
        <v>not included</v>
      </c>
      <c r="I148" s="281" t="str">
        <v>USD</v>
      </c>
      <c r="J148" s="275">
        <v>1848</v>
      </c>
      <c r="K148" s="275">
        <v>2248</v>
      </c>
      <c r="L148" s="270">
        <v>0</v>
      </c>
      <c r="M148" s="276">
        <v>45838</v>
      </c>
      <c r="N148" s="271">
        <v>0</v>
      </c>
      <c r="O148" s="271">
        <v>0</v>
      </c>
      <c r="P148" s="277">
        <v>0</v>
      </c>
      <c r="Q148" s="284" t="str">
        <v>QCOCS0000002 / 40 ST container only</v>
      </c>
      <c r="R148" s="284"/>
      <c r="S148" s="271">
        <f t="shared" ca="1" si="4"/>
        <v>0</v>
      </c>
      <c r="T148" s="271">
        <f t="shared" si="5"/>
        <v>2248</v>
      </c>
      <c r="U148" s="284"/>
      <c r="V148" s="284"/>
      <c r="W148" s="271"/>
      <c r="X148" s="271"/>
    </row>
    <row r="149" spans="1:24">
      <c r="A149" s="270" t="str">
        <v>CMA</v>
      </c>
      <c r="B149" s="271" t="str">
        <v>KampalaSurabaya40 ST</v>
      </c>
      <c r="C149" s="272" t="str">
        <v>UGA</v>
      </c>
      <c r="D149" s="272" t="str">
        <v>Kampala</v>
      </c>
      <c r="E149" s="273" t="str">
        <v>Surabaya</v>
      </c>
      <c r="F149" s="274" t="str">
        <v>40 ST</v>
      </c>
      <c r="G149" s="286">
        <v>1100</v>
      </c>
      <c r="H149" s="271" t="str">
        <v>not included</v>
      </c>
      <c r="I149" s="281" t="str">
        <v>USD</v>
      </c>
      <c r="J149" s="275">
        <v>1848</v>
      </c>
      <c r="K149" s="275">
        <v>2948</v>
      </c>
      <c r="L149" s="270">
        <v>0</v>
      </c>
      <c r="M149" s="276">
        <v>45838</v>
      </c>
      <c r="N149" s="271">
        <v>0</v>
      </c>
      <c r="O149" s="271">
        <v>0</v>
      </c>
      <c r="P149" s="277">
        <v>0</v>
      </c>
      <c r="Q149" s="284" t="str">
        <v>QCOCS0000002 / 40 HC container only</v>
      </c>
      <c r="R149" s="284"/>
      <c r="S149" s="271">
        <f t="shared" ca="1" si="4"/>
        <v>0</v>
      </c>
      <c r="T149" s="271">
        <f t="shared" si="5"/>
        <v>2948</v>
      </c>
      <c r="U149" s="284"/>
      <c r="V149" s="284"/>
      <c r="W149" s="271"/>
      <c r="X149" s="271"/>
    </row>
    <row r="150" spans="1:24">
      <c r="A150" s="270" t="str">
        <v>CMA</v>
      </c>
      <c r="B150" s="271" t="str">
        <v>KampalaValencia40</v>
      </c>
      <c r="C150" s="272" t="str">
        <v>UGA</v>
      </c>
      <c r="D150" s="272" t="str">
        <v>Kampala</v>
      </c>
      <c r="E150" s="273" t="str">
        <v>Valencia</v>
      </c>
      <c r="F150" s="274">
        <v>40</v>
      </c>
      <c r="G150" s="286">
        <v>2900</v>
      </c>
      <c r="H150" s="271" t="str">
        <v>not included</v>
      </c>
      <c r="I150" s="281" t="str">
        <v>USD</v>
      </c>
      <c r="J150" s="275">
        <v>1872</v>
      </c>
      <c r="K150" s="275">
        <v>4772</v>
      </c>
      <c r="L150" s="270">
        <v>0</v>
      </c>
      <c r="M150" s="276">
        <v>45838</v>
      </c>
      <c r="N150" s="271">
        <v>0</v>
      </c>
      <c r="O150" s="271">
        <v>0</v>
      </c>
      <c r="P150" s="277">
        <v>0</v>
      </c>
      <c r="Q150" s="284" t="str">
        <v>QCOCS0000002</v>
      </c>
      <c r="R150" s="284"/>
      <c r="S150" s="271">
        <f t="shared" ca="1" si="4"/>
        <v>0</v>
      </c>
      <c r="T150" s="271">
        <f t="shared" si="5"/>
        <v>4772</v>
      </c>
      <c r="U150" s="284"/>
      <c r="V150" s="284"/>
      <c r="W150" s="271"/>
      <c r="X150" s="271"/>
    </row>
    <row r="151" spans="1:24">
      <c r="A151" s="270" t="str">
        <v>CMA</v>
      </c>
      <c r="B151" s="271" t="str">
        <v>KampalaPhiladelphia40</v>
      </c>
      <c r="C151" s="272" t="str">
        <v>UGA</v>
      </c>
      <c r="D151" s="272" t="str">
        <v>Kampala</v>
      </c>
      <c r="E151" s="273" t="str">
        <v>Philadelphia</v>
      </c>
      <c r="F151" s="274">
        <v>40</v>
      </c>
      <c r="G151" s="271">
        <v>3200</v>
      </c>
      <c r="H151" s="271" t="str">
        <v>not included</v>
      </c>
      <c r="I151" s="281" t="str">
        <v>USD</v>
      </c>
      <c r="J151" s="275">
        <v>1848</v>
      </c>
      <c r="K151" s="275">
        <v>5048</v>
      </c>
      <c r="L151" s="270">
        <v>0</v>
      </c>
      <c r="M151" s="276">
        <v>45838</v>
      </c>
      <c r="N151" s="271">
        <v>0</v>
      </c>
      <c r="O151" s="271">
        <v>0</v>
      </c>
      <c r="P151" s="285">
        <v>0</v>
      </c>
      <c r="Q151" s="271" t="str">
        <v>QBSE015899</v>
      </c>
      <c r="R151" s="271"/>
      <c r="S151" s="271">
        <f t="shared" ca="1" si="4"/>
        <v>0</v>
      </c>
      <c r="T151" s="271">
        <f t="shared" si="5"/>
        <v>5048</v>
      </c>
      <c r="U151" s="271"/>
      <c r="V151" s="284"/>
      <c r="W151" s="271"/>
      <c r="X151" s="271"/>
    </row>
    <row r="152" spans="1:24">
      <c r="A152" s="270" t="str">
        <v>CMA</v>
      </c>
      <c r="B152" s="271" t="str">
        <v>KRIBIANTWERP20</v>
      </c>
      <c r="C152" s="272" t="str">
        <v>CAM</v>
      </c>
      <c r="D152" s="272" t="str">
        <v>KRIBI</v>
      </c>
      <c r="E152" s="273" t="str">
        <v>ANTWERP</v>
      </c>
      <c r="F152" s="274">
        <v>20</v>
      </c>
      <c r="G152" s="271">
        <v>525</v>
      </c>
      <c r="H152" s="271" t="str">
        <v>not included</v>
      </c>
      <c r="I152" s="281" t="str">
        <v>EUR</v>
      </c>
      <c r="J152" s="275">
        <v>19</v>
      </c>
      <c r="K152" s="275">
        <v>544</v>
      </c>
      <c r="L152" s="271">
        <v>0</v>
      </c>
      <c r="M152" s="276">
        <v>45657</v>
      </c>
      <c r="N152" s="271">
        <v>0</v>
      </c>
      <c r="O152" s="271">
        <v>0</v>
      </c>
      <c r="P152" s="271">
        <v>0</v>
      </c>
      <c r="Q152" s="271" t="str">
        <v>QCOCS0000002</v>
      </c>
      <c r="R152" s="271"/>
      <c r="S152" s="271">
        <f t="shared" ca="1" si="4"/>
        <v>0</v>
      </c>
      <c r="T152" s="271">
        <f t="shared" si="5"/>
        <v>544</v>
      </c>
      <c r="U152" s="271"/>
      <c r="V152" s="284"/>
      <c r="W152" s="271"/>
      <c r="X152" s="271"/>
    </row>
    <row r="153" spans="1:24">
      <c r="A153" s="270" t="str">
        <v>CMA</v>
      </c>
      <c r="B153" s="271" t="str">
        <v>KRIBIANTWERP40</v>
      </c>
      <c r="C153" s="272" t="str">
        <v>CAM</v>
      </c>
      <c r="D153" s="272" t="str">
        <v>KRIBI</v>
      </c>
      <c r="E153" s="273" t="str">
        <v>ANTWERP</v>
      </c>
      <c r="F153" s="274">
        <v>40</v>
      </c>
      <c r="G153" s="271">
        <v>850</v>
      </c>
      <c r="H153" s="271" t="str">
        <v>not included</v>
      </c>
      <c r="I153" s="281" t="str">
        <v>EUR</v>
      </c>
      <c r="J153" s="275">
        <v>38</v>
      </c>
      <c r="K153" s="275">
        <v>888</v>
      </c>
      <c r="L153" s="271">
        <v>0</v>
      </c>
      <c r="M153" s="276">
        <v>45657</v>
      </c>
      <c r="N153" s="271">
        <v>0</v>
      </c>
      <c r="O153" s="271">
        <v>0</v>
      </c>
      <c r="P153" s="271">
        <v>0</v>
      </c>
      <c r="Q153" s="271" t="str">
        <v>QCOCS0000002</v>
      </c>
      <c r="R153" s="271"/>
      <c r="S153" s="271">
        <f t="shared" ca="1" si="4"/>
        <v>0</v>
      </c>
      <c r="T153" s="271">
        <f t="shared" si="5"/>
        <v>888</v>
      </c>
      <c r="U153" s="271"/>
      <c r="V153" s="284"/>
      <c r="W153" s="271"/>
      <c r="X153" s="271"/>
    </row>
    <row r="154" spans="1:24">
      <c r="A154" s="270" t="str">
        <v>CMA</v>
      </c>
      <c r="B154" s="271" t="str">
        <v>KRIBIBARCELONA20</v>
      </c>
      <c r="C154" s="272" t="str">
        <v>CAM</v>
      </c>
      <c r="D154" s="272" t="str">
        <v>KRIBI</v>
      </c>
      <c r="E154" s="273" t="str">
        <v>BARCELONA</v>
      </c>
      <c r="F154" s="274">
        <v>20</v>
      </c>
      <c r="G154" s="271">
        <v>800</v>
      </c>
      <c r="H154" s="270" t="str">
        <v>not included</v>
      </c>
      <c r="I154" s="281" t="str">
        <v>EUR</v>
      </c>
      <c r="J154" s="275">
        <v>19</v>
      </c>
      <c r="K154" s="275">
        <v>819</v>
      </c>
      <c r="L154" s="270">
        <v>0</v>
      </c>
      <c r="M154" s="276">
        <v>45657</v>
      </c>
      <c r="N154" s="271">
        <v>0</v>
      </c>
      <c r="O154" s="271">
        <v>0</v>
      </c>
      <c r="P154" s="277">
        <v>0</v>
      </c>
      <c r="Q154" s="284" t="str">
        <v>QCOCS0000002</v>
      </c>
      <c r="R154" s="284"/>
      <c r="S154" s="271">
        <f t="shared" ca="1" si="4"/>
        <v>0</v>
      </c>
      <c r="T154" s="271">
        <f t="shared" si="5"/>
        <v>819</v>
      </c>
      <c r="U154" s="284"/>
      <c r="V154" s="284"/>
      <c r="W154" s="271"/>
      <c r="X154" s="271"/>
    </row>
    <row r="155" spans="1:24">
      <c r="A155" s="270" t="str">
        <v>CMA</v>
      </c>
      <c r="B155" s="271" t="str">
        <v>KRIBIBARCELONA40</v>
      </c>
      <c r="C155" s="272" t="str">
        <v>CAM</v>
      </c>
      <c r="D155" s="272" t="str">
        <v>KRIBI</v>
      </c>
      <c r="E155" s="273" t="str">
        <v>BARCELONA</v>
      </c>
      <c r="F155" s="274">
        <v>40</v>
      </c>
      <c r="G155" s="286">
        <v>1250</v>
      </c>
      <c r="H155" s="271" t="str">
        <v>not included</v>
      </c>
      <c r="I155" s="281" t="str">
        <v>EUR</v>
      </c>
      <c r="J155" s="275">
        <v>38</v>
      </c>
      <c r="K155" s="275">
        <v>1288</v>
      </c>
      <c r="L155" s="270">
        <v>0</v>
      </c>
      <c r="M155" s="276">
        <v>45657</v>
      </c>
      <c r="N155" s="271">
        <v>0</v>
      </c>
      <c r="O155" s="271">
        <v>0</v>
      </c>
      <c r="P155" s="285">
        <v>0</v>
      </c>
      <c r="Q155" s="284" t="str">
        <v>QCOCS0000002</v>
      </c>
      <c r="R155" s="284"/>
      <c r="S155" s="271">
        <f t="shared" ca="1" si="4"/>
        <v>0</v>
      </c>
      <c r="T155" s="271">
        <f t="shared" si="5"/>
        <v>1288</v>
      </c>
      <c r="U155" s="284"/>
      <c r="V155" s="284"/>
      <c r="W155" s="271"/>
      <c r="X155" s="271"/>
    </row>
    <row r="156" spans="1:24">
      <c r="A156" s="270" t="str">
        <v>CMA</v>
      </c>
      <c r="B156" s="271" t="str">
        <v>KRIBIHAMBURG20</v>
      </c>
      <c r="C156" s="272" t="str">
        <v>CAM</v>
      </c>
      <c r="D156" s="272" t="str">
        <v>KRIBI</v>
      </c>
      <c r="E156" s="273" t="str">
        <v>HAMBURG</v>
      </c>
      <c r="F156" s="274">
        <v>20</v>
      </c>
      <c r="G156" s="271">
        <v>900</v>
      </c>
      <c r="H156" s="271" t="str">
        <v>not included</v>
      </c>
      <c r="I156" s="281" t="str">
        <v>EUR</v>
      </c>
      <c r="J156" s="275">
        <v>19</v>
      </c>
      <c r="K156" s="275">
        <v>919</v>
      </c>
      <c r="L156" s="271">
        <v>0</v>
      </c>
      <c r="M156" s="276">
        <v>45657</v>
      </c>
      <c r="N156" s="271">
        <v>0</v>
      </c>
      <c r="O156" s="271">
        <v>0</v>
      </c>
      <c r="P156" s="271">
        <v>0</v>
      </c>
      <c r="Q156" s="271" t="str">
        <v>QCOCS0000002</v>
      </c>
      <c r="R156" s="271"/>
      <c r="S156" s="271">
        <f t="shared" ca="1" si="4"/>
        <v>0</v>
      </c>
      <c r="T156" s="271">
        <f t="shared" si="5"/>
        <v>919</v>
      </c>
      <c r="U156" s="271"/>
      <c r="V156" s="284"/>
      <c r="W156" s="271"/>
      <c r="X156" s="271"/>
    </row>
    <row r="157" spans="1:24">
      <c r="A157" s="270" t="str">
        <v>CMA</v>
      </c>
      <c r="B157" s="271" t="str">
        <v>KRIBIHAMBURG40</v>
      </c>
      <c r="C157" s="272" t="str">
        <v>CAM</v>
      </c>
      <c r="D157" s="272" t="str">
        <v>KRIBI</v>
      </c>
      <c r="E157" s="273" t="str">
        <v>HAMBURG</v>
      </c>
      <c r="F157" s="274">
        <v>40</v>
      </c>
      <c r="G157" s="271">
        <v>400</v>
      </c>
      <c r="H157" s="271" t="str">
        <v>not included</v>
      </c>
      <c r="I157" s="281" t="str">
        <v>EUR</v>
      </c>
      <c r="J157" s="275">
        <v>38</v>
      </c>
      <c r="K157" s="275">
        <v>438</v>
      </c>
      <c r="L157" s="271">
        <v>0</v>
      </c>
      <c r="M157" s="276">
        <v>45657</v>
      </c>
      <c r="N157" s="271">
        <v>0</v>
      </c>
      <c r="O157" s="271">
        <v>0</v>
      </c>
      <c r="P157" s="271">
        <v>0</v>
      </c>
      <c r="Q157" s="271" t="str">
        <v>QCOCS0000002</v>
      </c>
      <c r="R157" s="271"/>
      <c r="S157" s="271">
        <f t="shared" ca="1" si="4"/>
        <v>0</v>
      </c>
      <c r="T157" s="271">
        <f t="shared" si="5"/>
        <v>438</v>
      </c>
      <c r="U157" s="271"/>
      <c r="V157" s="284"/>
      <c r="W157" s="271"/>
      <c r="X157" s="271"/>
    </row>
    <row r="158" spans="1:24">
      <c r="A158" s="270" t="str">
        <v>CMA</v>
      </c>
      <c r="B158" s="271" t="str">
        <v>KRIBIPASIR GUDANG20</v>
      </c>
      <c r="C158" s="272" t="str">
        <v>CAM</v>
      </c>
      <c r="D158" s="272" t="str">
        <v>KRIBI</v>
      </c>
      <c r="E158" s="273" t="str">
        <v>PASIR GUDANG</v>
      </c>
      <c r="F158" s="274">
        <v>20</v>
      </c>
      <c r="G158" s="286">
        <v>895</v>
      </c>
      <c r="H158" s="271" t="str">
        <v>not included</v>
      </c>
      <c r="I158" s="281" t="str">
        <v>USD</v>
      </c>
      <c r="J158" s="275">
        <v>0</v>
      </c>
      <c r="K158" s="275">
        <v>895</v>
      </c>
      <c r="L158" s="270">
        <v>0</v>
      </c>
      <c r="M158" s="276">
        <v>45657</v>
      </c>
      <c r="N158" s="271">
        <v>0</v>
      </c>
      <c r="O158" s="271">
        <v>0</v>
      </c>
      <c r="P158" s="277">
        <v>0</v>
      </c>
      <c r="Q158" s="284" t="str">
        <v>QCOCS0000002</v>
      </c>
      <c r="R158" s="284"/>
      <c r="S158" s="271">
        <f t="shared" ca="1" si="4"/>
        <v>0</v>
      </c>
      <c r="T158" s="271">
        <f t="shared" si="5"/>
        <v>895</v>
      </c>
      <c r="U158" s="284"/>
      <c r="V158" s="284"/>
      <c r="W158" s="271"/>
      <c r="X158" s="271"/>
    </row>
    <row r="159" spans="1:24">
      <c r="A159" s="270" t="str">
        <v>CMA</v>
      </c>
      <c r="B159" s="271" t="str">
        <v>KRIBIPASIR GUDANG40</v>
      </c>
      <c r="C159" s="272" t="str">
        <v>CAM</v>
      </c>
      <c r="D159" s="272" t="str">
        <v>KRIBI</v>
      </c>
      <c r="E159" s="273" t="str">
        <v>PASIR GUDANG</v>
      </c>
      <c r="F159" s="274">
        <v>40</v>
      </c>
      <c r="G159" s="286">
        <v>1570</v>
      </c>
      <c r="H159" s="271" t="str">
        <v>not included</v>
      </c>
      <c r="I159" s="281" t="str">
        <v>USD</v>
      </c>
      <c r="J159" s="275">
        <v>0</v>
      </c>
      <c r="K159" s="275">
        <v>1570</v>
      </c>
      <c r="L159" s="270">
        <v>0</v>
      </c>
      <c r="M159" s="276">
        <v>45657</v>
      </c>
      <c r="N159" s="271">
        <v>0</v>
      </c>
      <c r="O159" s="271">
        <v>0</v>
      </c>
      <c r="P159" s="277">
        <v>0</v>
      </c>
      <c r="Q159" s="284" t="str">
        <v>QCOCS0000002</v>
      </c>
      <c r="R159" s="284"/>
      <c r="S159" s="271">
        <f t="shared" ca="1" si="4"/>
        <v>0</v>
      </c>
      <c r="T159" s="271">
        <f t="shared" si="5"/>
        <v>1570</v>
      </c>
      <c r="U159" s="284"/>
      <c r="V159" s="284"/>
      <c r="W159" s="271"/>
      <c r="X159" s="271"/>
    </row>
    <row r="160" spans="1:24">
      <c r="A160" s="270" t="str">
        <v>CMA</v>
      </c>
      <c r="B160" s="271" t="str">
        <v>KRIBIPASIR GUDANG20</v>
      </c>
      <c r="C160" s="272" t="str">
        <v>CAM</v>
      </c>
      <c r="D160" s="272" t="str">
        <v>KRIBI</v>
      </c>
      <c r="E160" s="273" t="str">
        <v>PASIR GUDANG</v>
      </c>
      <c r="F160" s="274">
        <v>20</v>
      </c>
      <c r="G160" s="271">
        <v>600</v>
      </c>
      <c r="H160" s="271" t="str">
        <v>not included</v>
      </c>
      <c r="I160" s="281" t="str">
        <v>USD</v>
      </c>
      <c r="J160" s="275">
        <v>0</v>
      </c>
      <c r="K160" s="275">
        <v>600</v>
      </c>
      <c r="L160" s="270">
        <v>0</v>
      </c>
      <c r="M160" s="276">
        <v>45657</v>
      </c>
      <c r="N160" s="271">
        <v>0</v>
      </c>
      <c r="O160" s="271">
        <v>0</v>
      </c>
      <c r="P160" s="285">
        <v>0</v>
      </c>
      <c r="Q160" s="271" t="str">
        <v>QCOCS0000002</v>
      </c>
      <c r="R160" s="271"/>
      <c r="S160" s="271">
        <f t="shared" ca="1" si="4"/>
        <v>0</v>
      </c>
      <c r="T160" s="271">
        <f t="shared" si="5"/>
        <v>600</v>
      </c>
      <c r="U160" s="271"/>
      <c r="V160" s="284"/>
      <c r="W160" s="271"/>
      <c r="X160" s="271"/>
    </row>
    <row r="161" spans="1:24">
      <c r="A161" s="270" t="str">
        <v>CMA</v>
      </c>
      <c r="B161" s="271" t="str">
        <v>KRIBIPASIR GUDANG40</v>
      </c>
      <c r="C161" s="272" t="str">
        <v>CAM</v>
      </c>
      <c r="D161" s="272" t="str">
        <v>KRIBI</v>
      </c>
      <c r="E161" s="273" t="str">
        <v>PASIR GUDANG</v>
      </c>
      <c r="F161" s="274">
        <v>40</v>
      </c>
      <c r="G161" s="271">
        <v>900</v>
      </c>
      <c r="H161" s="271" t="str">
        <v>not included</v>
      </c>
      <c r="I161" s="281" t="str">
        <v>USD</v>
      </c>
      <c r="J161" s="275">
        <v>0</v>
      </c>
      <c r="K161" s="275">
        <v>900</v>
      </c>
      <c r="L161" s="270">
        <v>0</v>
      </c>
      <c r="M161" s="276">
        <v>45657</v>
      </c>
      <c r="N161" s="271">
        <v>0</v>
      </c>
      <c r="O161" s="271">
        <v>0</v>
      </c>
      <c r="P161" s="285">
        <v>0</v>
      </c>
      <c r="Q161" s="271" t="str">
        <v>QCOCS0000002</v>
      </c>
      <c r="R161" s="271"/>
      <c r="S161" s="271">
        <f t="shared" ca="1" si="4"/>
        <v>0</v>
      </c>
      <c r="T161" s="271">
        <f t="shared" si="5"/>
        <v>900</v>
      </c>
      <c r="U161" s="271"/>
      <c r="V161" s="284"/>
      <c r="W161" s="271"/>
      <c r="X161" s="271"/>
    </row>
    <row r="162" spans="1:24">
      <c r="A162" s="270" t="str">
        <v>CMA</v>
      </c>
      <c r="B162" s="271" t="str">
        <v>KRIBIPTP20</v>
      </c>
      <c r="C162" s="272" t="str">
        <v>CAM</v>
      </c>
      <c r="D162" s="272" t="str">
        <v>KRIBI</v>
      </c>
      <c r="E162" s="273" t="str">
        <v>PTP</v>
      </c>
      <c r="F162" s="274">
        <v>20</v>
      </c>
      <c r="G162" s="271">
        <v>645</v>
      </c>
      <c r="H162" s="271" t="str">
        <v>not included</v>
      </c>
      <c r="I162" s="281" t="str">
        <v>USD</v>
      </c>
      <c r="J162" s="275">
        <v>0</v>
      </c>
      <c r="K162" s="275">
        <v>645</v>
      </c>
      <c r="L162" s="270">
        <v>0</v>
      </c>
      <c r="M162" s="276">
        <v>45657</v>
      </c>
      <c r="N162" s="271">
        <v>0</v>
      </c>
      <c r="O162" s="271">
        <v>0</v>
      </c>
      <c r="P162" s="285">
        <v>0</v>
      </c>
      <c r="Q162" s="287" t="str">
        <v>QCOCS0000002</v>
      </c>
      <c r="R162" s="287"/>
      <c r="S162" s="271">
        <f t="shared" ca="1" si="4"/>
        <v>0</v>
      </c>
      <c r="T162" s="271">
        <f t="shared" si="5"/>
        <v>645</v>
      </c>
      <c r="U162" s="287"/>
      <c r="V162" s="284"/>
      <c r="W162" s="271"/>
      <c r="X162" s="271"/>
    </row>
    <row r="163" spans="1:24">
      <c r="A163" s="270" t="str">
        <v>CMA</v>
      </c>
      <c r="B163" s="271" t="str">
        <v>KRIBIPTP40</v>
      </c>
      <c r="C163" s="272" t="str">
        <v>CAM</v>
      </c>
      <c r="D163" s="272" t="str">
        <v>KRIBI</v>
      </c>
      <c r="E163" s="273" t="str">
        <v>PTP</v>
      </c>
      <c r="F163" s="274">
        <v>40</v>
      </c>
      <c r="G163" s="271">
        <v>995</v>
      </c>
      <c r="H163" s="271" t="str">
        <v>not included</v>
      </c>
      <c r="I163" s="281" t="str">
        <v>USD</v>
      </c>
      <c r="J163" s="275">
        <v>0</v>
      </c>
      <c r="K163" s="275">
        <v>995</v>
      </c>
      <c r="L163" s="271">
        <v>0</v>
      </c>
      <c r="M163" s="276">
        <v>45657</v>
      </c>
      <c r="N163" s="271">
        <v>0</v>
      </c>
      <c r="O163" s="271">
        <v>0</v>
      </c>
      <c r="P163" s="271">
        <v>0</v>
      </c>
      <c r="Q163" s="271" t="str">
        <v>QCOCS0000002</v>
      </c>
      <c r="R163" s="271"/>
      <c r="S163" s="271">
        <f t="shared" ca="1" si="4"/>
        <v>0</v>
      </c>
      <c r="T163" s="271">
        <f t="shared" si="5"/>
        <v>995</v>
      </c>
      <c r="U163" s="271"/>
      <c r="V163" s="284"/>
      <c r="W163" s="271"/>
      <c r="X163" s="271"/>
    </row>
    <row r="164" spans="1:24">
      <c r="A164" s="270" t="str">
        <v>CMA</v>
      </c>
      <c r="B164" s="271" t="str">
        <v>KRIBIPTP20</v>
      </c>
      <c r="C164" s="272" t="str">
        <v>CAM</v>
      </c>
      <c r="D164" s="272" t="str">
        <v>KRIBI</v>
      </c>
      <c r="E164" s="273" t="str">
        <v>PTP</v>
      </c>
      <c r="F164" s="274">
        <v>20</v>
      </c>
      <c r="G164" s="271">
        <v>645</v>
      </c>
      <c r="H164" s="271" t="str">
        <v>not included</v>
      </c>
      <c r="I164" s="281" t="str">
        <v>USD</v>
      </c>
      <c r="J164" s="275">
        <v>0</v>
      </c>
      <c r="K164" s="275">
        <v>645</v>
      </c>
      <c r="L164" s="271">
        <v>0</v>
      </c>
      <c r="M164" s="276">
        <v>45657</v>
      </c>
      <c r="N164" s="271">
        <v>0</v>
      </c>
      <c r="O164" s="271">
        <v>0</v>
      </c>
      <c r="P164" s="271">
        <v>0</v>
      </c>
      <c r="Q164" s="271" t="str">
        <v>QCOCS0000002</v>
      </c>
      <c r="R164" s="271"/>
      <c r="S164" s="271">
        <f t="shared" ca="1" si="4"/>
        <v>0</v>
      </c>
      <c r="T164" s="271">
        <f t="shared" si="5"/>
        <v>645</v>
      </c>
      <c r="U164" s="271"/>
      <c r="V164" s="271"/>
      <c r="W164" s="271"/>
      <c r="X164" s="271"/>
    </row>
    <row r="165" spans="1:24">
      <c r="A165" s="270" t="str">
        <v>CMA</v>
      </c>
      <c r="B165" s="271" t="str">
        <v>KRIBIPTP40</v>
      </c>
      <c r="C165" s="272" t="str">
        <v>CAM</v>
      </c>
      <c r="D165" s="272" t="str">
        <v>KRIBI</v>
      </c>
      <c r="E165" s="273" t="str">
        <v>PTP</v>
      </c>
      <c r="F165" s="274">
        <v>40</v>
      </c>
      <c r="G165" s="271">
        <v>995</v>
      </c>
      <c r="H165" s="271" t="str">
        <v>not included</v>
      </c>
      <c r="I165" s="281" t="str">
        <v>USD</v>
      </c>
      <c r="J165" s="275">
        <v>0</v>
      </c>
      <c r="K165" s="275">
        <v>995</v>
      </c>
      <c r="L165" s="271">
        <v>0</v>
      </c>
      <c r="M165" s="276">
        <v>45657</v>
      </c>
      <c r="N165" s="271">
        <v>0</v>
      </c>
      <c r="O165" s="271">
        <v>0</v>
      </c>
      <c r="P165" s="271">
        <v>0</v>
      </c>
      <c r="Q165" s="271" t="str">
        <v>QCOCS0000002</v>
      </c>
      <c r="R165" s="271"/>
      <c r="S165" s="271">
        <f t="shared" ca="1" si="4"/>
        <v>0</v>
      </c>
      <c r="T165" s="271">
        <f t="shared" si="5"/>
        <v>995</v>
      </c>
      <c r="U165" s="271"/>
      <c r="V165" s="271"/>
      <c r="W165" s="271"/>
      <c r="X165" s="271"/>
    </row>
    <row r="166" spans="1:24">
      <c r="A166" s="270" t="str">
        <v>CMA</v>
      </c>
      <c r="B166" s="271" t="str">
        <v>KRIBISZCZECIN20</v>
      </c>
      <c r="C166" s="272" t="str">
        <v>CAM</v>
      </c>
      <c r="D166" s="272" t="str">
        <v>KRIBI</v>
      </c>
      <c r="E166" s="273" t="str">
        <v>SZCZECIN</v>
      </c>
      <c r="F166" s="274">
        <v>20</v>
      </c>
      <c r="G166" s="271">
        <v>1300</v>
      </c>
      <c r="H166" s="271" t="str">
        <v>not included</v>
      </c>
      <c r="I166" s="281" t="str">
        <v>EUR</v>
      </c>
      <c r="J166" s="275">
        <v>19</v>
      </c>
      <c r="K166" s="275">
        <v>1319</v>
      </c>
      <c r="L166" s="271">
        <v>0</v>
      </c>
      <c r="M166" s="276">
        <v>45657</v>
      </c>
      <c r="N166" s="271">
        <v>0</v>
      </c>
      <c r="O166" s="271">
        <v>0</v>
      </c>
      <c r="P166" s="271">
        <v>0</v>
      </c>
      <c r="Q166" s="271" t="str">
        <v>QCOCS0000002</v>
      </c>
      <c r="R166" s="271"/>
      <c r="S166" s="271">
        <f t="shared" ca="1" si="4"/>
        <v>0</v>
      </c>
      <c r="T166" s="271">
        <f t="shared" si="5"/>
        <v>1319</v>
      </c>
      <c r="U166" s="271"/>
      <c r="V166" s="284"/>
      <c r="W166" s="271"/>
      <c r="X166" s="271"/>
    </row>
    <row r="167" spans="1:24">
      <c r="A167" s="270" t="str">
        <v>CMA</v>
      </c>
      <c r="B167" s="271" t="str">
        <v>KRIBISZCZECIN40</v>
      </c>
      <c r="C167" s="272" t="str">
        <v>CAM</v>
      </c>
      <c r="D167" s="272" t="str">
        <v>KRIBI</v>
      </c>
      <c r="E167" s="273" t="str">
        <v>SZCZECIN</v>
      </c>
      <c r="F167" s="274">
        <v>40</v>
      </c>
      <c r="G167" s="271">
        <v>2350</v>
      </c>
      <c r="H167" s="271" t="str">
        <v>not included</v>
      </c>
      <c r="I167" s="281" t="str">
        <v>EUR</v>
      </c>
      <c r="J167" s="275">
        <v>38</v>
      </c>
      <c r="K167" s="275">
        <v>2388</v>
      </c>
      <c r="L167" s="271">
        <v>0</v>
      </c>
      <c r="M167" s="276">
        <v>45657</v>
      </c>
      <c r="N167" s="271">
        <v>0</v>
      </c>
      <c r="O167" s="271">
        <v>0</v>
      </c>
      <c r="P167" s="271">
        <v>0</v>
      </c>
      <c r="Q167" s="271" t="str">
        <v>QCOCS0000002</v>
      </c>
      <c r="R167" s="271"/>
      <c r="S167" s="271">
        <f t="shared" ca="1" si="4"/>
        <v>0</v>
      </c>
      <c r="T167" s="271">
        <f t="shared" si="5"/>
        <v>2388</v>
      </c>
      <c r="U167" s="271"/>
      <c r="V167" s="284"/>
      <c r="W167" s="271"/>
      <c r="X167" s="271"/>
    </row>
    <row r="168" spans="1:24">
      <c r="A168" s="270" t="str">
        <v>CMA</v>
      </c>
      <c r="B168" s="271" t="str">
        <v>KRIBIVALENCIA20</v>
      </c>
      <c r="C168" s="272" t="str">
        <v>CAM</v>
      </c>
      <c r="D168" s="272" t="str">
        <v>KRIBI</v>
      </c>
      <c r="E168" s="273" t="str">
        <v>VALENCIA</v>
      </c>
      <c r="F168" s="274">
        <v>20</v>
      </c>
      <c r="G168" s="271">
        <v>600</v>
      </c>
      <c r="H168" s="271" t="str">
        <v>not included</v>
      </c>
      <c r="I168" s="281" t="str">
        <v>EUR</v>
      </c>
      <c r="J168" s="275">
        <v>19</v>
      </c>
      <c r="K168" s="275">
        <v>619</v>
      </c>
      <c r="L168" s="271">
        <v>0</v>
      </c>
      <c r="M168" s="276">
        <v>45657</v>
      </c>
      <c r="N168" s="271">
        <v>0</v>
      </c>
      <c r="O168" s="271">
        <v>0</v>
      </c>
      <c r="P168" s="271">
        <v>0</v>
      </c>
      <c r="Q168" s="271" t="str">
        <v>QCOCS0000002</v>
      </c>
      <c r="R168" s="271"/>
      <c r="S168" s="271">
        <f t="shared" ca="1" si="4"/>
        <v>0</v>
      </c>
      <c r="T168" s="271">
        <f t="shared" si="5"/>
        <v>619</v>
      </c>
      <c r="U168" s="271"/>
      <c r="V168" s="284"/>
      <c r="W168" s="271"/>
      <c r="X168" s="271"/>
    </row>
    <row r="169" spans="1:24">
      <c r="A169" s="270" t="str">
        <v>CMA</v>
      </c>
      <c r="B169" s="271" t="str">
        <v>KRIBIVALENCIA40</v>
      </c>
      <c r="C169" s="272" t="str">
        <v>CAM</v>
      </c>
      <c r="D169" s="272" t="str">
        <v>KRIBI</v>
      </c>
      <c r="E169" s="273" t="str">
        <v>VALENCIA</v>
      </c>
      <c r="F169" s="274">
        <v>40</v>
      </c>
      <c r="G169" s="271">
        <v>950</v>
      </c>
      <c r="H169" s="271" t="str">
        <v>not included</v>
      </c>
      <c r="I169" s="281" t="str">
        <v>EUR</v>
      </c>
      <c r="J169" s="275">
        <v>38</v>
      </c>
      <c r="K169" s="275">
        <v>988</v>
      </c>
      <c r="L169" s="271">
        <v>0</v>
      </c>
      <c r="M169" s="276">
        <v>45657</v>
      </c>
      <c r="N169" s="271">
        <v>0</v>
      </c>
      <c r="O169" s="271">
        <v>0</v>
      </c>
      <c r="P169" s="271">
        <v>0</v>
      </c>
      <c r="Q169" s="271" t="str">
        <v>QCOCS0000002</v>
      </c>
      <c r="R169" s="271"/>
      <c r="S169" s="271">
        <f t="shared" ca="1" si="4"/>
        <v>0</v>
      </c>
      <c r="T169" s="271">
        <f t="shared" si="5"/>
        <v>988</v>
      </c>
      <c r="U169" s="271"/>
      <c r="V169" s="284"/>
      <c r="W169" s="271"/>
      <c r="X169" s="271"/>
    </row>
    <row r="170" spans="1:24">
      <c r="A170" s="270" t="str">
        <v>CMA</v>
      </c>
      <c r="B170" s="271" t="str">
        <v>KRIBIWELLINGTON40</v>
      </c>
      <c r="C170" s="272" t="str">
        <v>CAM</v>
      </c>
      <c r="D170" s="272" t="str">
        <v>KRIBI</v>
      </c>
      <c r="E170" s="273" t="str">
        <v>WELLINGTON</v>
      </c>
      <c r="F170" s="274">
        <v>40</v>
      </c>
      <c r="G170" s="271">
        <v>1300</v>
      </c>
      <c r="H170" s="271" t="str">
        <v>not included</v>
      </c>
      <c r="I170" s="281" t="str">
        <v>USD</v>
      </c>
      <c r="J170" s="275">
        <v>0</v>
      </c>
      <c r="K170" s="275">
        <v>1300</v>
      </c>
      <c r="L170" s="271">
        <v>0</v>
      </c>
      <c r="M170" s="276">
        <v>45838</v>
      </c>
      <c r="N170" s="271">
        <v>0</v>
      </c>
      <c r="O170" s="271">
        <v>0</v>
      </c>
      <c r="P170" s="271">
        <v>0</v>
      </c>
      <c r="Q170" s="271" t="str">
        <v>QCOCS0000002</v>
      </c>
      <c r="R170" s="271"/>
      <c r="S170" s="271">
        <f t="shared" ca="1" si="4"/>
        <v>0</v>
      </c>
      <c r="T170" s="271">
        <f t="shared" si="5"/>
        <v>1300</v>
      </c>
      <c r="U170" s="271"/>
      <c r="V170" s="284"/>
      <c r="W170" s="271"/>
      <c r="X170" s="271"/>
    </row>
    <row r="171" spans="1:24">
      <c r="A171" s="270" t="str">
        <v>CMA</v>
      </c>
      <c r="B171" s="271" t="str">
        <v>LEKKIAmsterdam20</v>
      </c>
      <c r="C171" s="272" t="str">
        <v>NIG</v>
      </c>
      <c r="D171" s="272" t="str">
        <v>LEKKI</v>
      </c>
      <c r="E171" s="273" t="str">
        <v>Amsterdam</v>
      </c>
      <c r="F171" s="274">
        <v>20</v>
      </c>
      <c r="G171" s="271">
        <v>750</v>
      </c>
      <c r="H171" s="271" t="str">
        <v>not included</v>
      </c>
      <c r="I171" s="281" t="str">
        <v>EUR</v>
      </c>
      <c r="J171" s="275">
        <v>194</v>
      </c>
      <c r="K171" s="275">
        <v>944</v>
      </c>
      <c r="L171" s="271">
        <v>0</v>
      </c>
      <c r="M171" s="276">
        <v>45747</v>
      </c>
      <c r="N171" s="271">
        <v>0</v>
      </c>
      <c r="O171" s="271" t="str">
        <v>Via Rotterdam</v>
      </c>
      <c r="P171" s="271">
        <v>0</v>
      </c>
      <c r="Q171" s="271" t="str">
        <v>QCOCS0000002</v>
      </c>
      <c r="R171" s="271"/>
      <c r="S171" s="271">
        <f t="shared" ca="1" si="4"/>
        <v>0</v>
      </c>
      <c r="T171" s="271">
        <f t="shared" si="5"/>
        <v>944</v>
      </c>
      <c r="U171" s="271"/>
      <c r="V171" s="284"/>
      <c r="W171" s="271"/>
      <c r="X171" s="271"/>
    </row>
    <row r="172" spans="1:24">
      <c r="A172" s="270" t="str">
        <v>CMA</v>
      </c>
      <c r="B172" s="271" t="str">
        <v>LEKKIAmsterdam40</v>
      </c>
      <c r="C172" s="272" t="str">
        <v>NIG</v>
      </c>
      <c r="D172" s="272" t="str">
        <v>LEKKI</v>
      </c>
      <c r="E172" s="273" t="str">
        <v>Amsterdam</v>
      </c>
      <c r="F172" s="274">
        <v>40</v>
      </c>
      <c r="G172" s="271">
        <v>1300</v>
      </c>
      <c r="H172" s="271" t="str">
        <v>not included</v>
      </c>
      <c r="I172" s="281" t="str">
        <v>EUR</v>
      </c>
      <c r="J172" s="275">
        <v>288</v>
      </c>
      <c r="K172" s="275">
        <v>1588</v>
      </c>
      <c r="L172" s="271">
        <v>0</v>
      </c>
      <c r="M172" s="276">
        <v>45747</v>
      </c>
      <c r="N172" s="271">
        <v>0</v>
      </c>
      <c r="O172" s="271" t="str">
        <v>Via Rotterdam</v>
      </c>
      <c r="P172" s="271">
        <v>0</v>
      </c>
      <c r="Q172" s="271" t="str">
        <v>QCOCS0000002</v>
      </c>
      <c r="R172" s="271"/>
      <c r="S172" s="271">
        <f t="shared" ca="1" si="4"/>
        <v>0</v>
      </c>
      <c r="T172" s="271">
        <f t="shared" si="5"/>
        <v>1588</v>
      </c>
      <c r="U172" s="271"/>
      <c r="V172" s="284"/>
      <c r="W172" s="271"/>
      <c r="X172" s="271"/>
    </row>
    <row r="173" spans="1:24">
      <c r="A173" s="270" t="str">
        <v>CMA</v>
      </c>
      <c r="B173" s="271" t="str">
        <v>LEKKIANTWERP20</v>
      </c>
      <c r="C173" s="272" t="str">
        <v>NIG</v>
      </c>
      <c r="D173" s="272" t="str">
        <v>LEKKI</v>
      </c>
      <c r="E173" s="273" t="str">
        <v>ANTWERP</v>
      </c>
      <c r="F173" s="274">
        <v>20</v>
      </c>
      <c r="G173" s="271">
        <v>350</v>
      </c>
      <c r="H173" s="271" t="str">
        <v>not included</v>
      </c>
      <c r="I173" s="281" t="str">
        <v>EUR</v>
      </c>
      <c r="J173" s="275">
        <v>19</v>
      </c>
      <c r="K173" s="275">
        <v>369</v>
      </c>
      <c r="L173" s="271">
        <v>0</v>
      </c>
      <c r="M173" s="276">
        <v>45747</v>
      </c>
      <c r="N173" s="271">
        <v>0</v>
      </c>
      <c r="O173" s="271">
        <v>0</v>
      </c>
      <c r="P173" s="271">
        <v>0</v>
      </c>
      <c r="Q173" s="271" t="str">
        <v>QCOCS0000002</v>
      </c>
      <c r="R173" s="271"/>
      <c r="S173" s="271">
        <f t="shared" ca="1" si="4"/>
        <v>0</v>
      </c>
      <c r="T173" s="271">
        <f t="shared" si="5"/>
        <v>369</v>
      </c>
      <c r="U173" s="271"/>
      <c r="V173" s="284"/>
      <c r="W173" s="271"/>
      <c r="X173" s="271"/>
    </row>
    <row r="174" spans="1:24">
      <c r="A174" s="270" t="str">
        <v>CMA</v>
      </c>
      <c r="B174" s="271" t="str">
        <v>LEKKIANTWERP40</v>
      </c>
      <c r="C174" s="272" t="str">
        <v>NIG</v>
      </c>
      <c r="D174" s="272" t="str">
        <v>LEKKI</v>
      </c>
      <c r="E174" s="273" t="str">
        <v>ANTWERP</v>
      </c>
      <c r="F174" s="274">
        <v>40</v>
      </c>
      <c r="G174" s="271">
        <v>650</v>
      </c>
      <c r="H174" s="271" t="str">
        <v>not included</v>
      </c>
      <c r="I174" s="281" t="str">
        <v>EUR</v>
      </c>
      <c r="J174" s="275">
        <v>38</v>
      </c>
      <c r="K174" s="275">
        <v>688</v>
      </c>
      <c r="L174" s="271">
        <v>0</v>
      </c>
      <c r="M174" s="276">
        <v>45747</v>
      </c>
      <c r="N174" s="271">
        <v>0</v>
      </c>
      <c r="O174" s="271">
        <v>0</v>
      </c>
      <c r="P174" s="271">
        <v>0</v>
      </c>
      <c r="Q174" s="271" t="str">
        <v>QCOCS0000002</v>
      </c>
      <c r="R174" s="271"/>
      <c r="S174" s="271">
        <f t="shared" ca="1" si="4"/>
        <v>0</v>
      </c>
      <c r="T174" s="271">
        <f t="shared" si="5"/>
        <v>688</v>
      </c>
      <c r="U174" s="271"/>
      <c r="V174" s="284"/>
      <c r="W174" s="271"/>
      <c r="X174" s="271"/>
    </row>
    <row r="175" spans="1:24">
      <c r="A175" s="270" t="str">
        <v>CMA</v>
      </c>
      <c r="B175" s="271" t="str">
        <v>LEKKIBARCELONA20</v>
      </c>
      <c r="C175" s="272" t="str">
        <v>NIG</v>
      </c>
      <c r="D175" s="272" t="str">
        <v>LEKKI</v>
      </c>
      <c r="E175" s="273" t="str">
        <v>BARCELONA</v>
      </c>
      <c r="F175" s="274">
        <v>20</v>
      </c>
      <c r="G175" s="271">
        <v>850</v>
      </c>
      <c r="H175" s="271" t="str">
        <v>not included</v>
      </c>
      <c r="I175" s="281" t="str">
        <v>EUR</v>
      </c>
      <c r="J175" s="275">
        <v>40</v>
      </c>
      <c r="K175" s="275">
        <v>890</v>
      </c>
      <c r="L175" s="271">
        <v>0</v>
      </c>
      <c r="M175" s="276">
        <v>45838</v>
      </c>
      <c r="N175" s="271">
        <v>0</v>
      </c>
      <c r="O175" s="271">
        <v>0</v>
      </c>
      <c r="P175" s="271">
        <v>0</v>
      </c>
      <c r="Q175" s="271" t="str">
        <v>QCOCS0000002</v>
      </c>
      <c r="R175" s="271"/>
      <c r="S175" s="271">
        <f t="shared" ca="1" si="4"/>
        <v>0</v>
      </c>
      <c r="T175" s="271">
        <f t="shared" si="5"/>
        <v>890</v>
      </c>
      <c r="U175" s="271"/>
      <c r="V175" s="284"/>
      <c r="W175" s="271"/>
      <c r="X175" s="271"/>
    </row>
    <row r="176" spans="1:24">
      <c r="A176" s="270" t="str">
        <v>CMA</v>
      </c>
      <c r="B176" s="271" t="str">
        <v>LEKKIBARCELONA40</v>
      </c>
      <c r="C176" s="272" t="str">
        <v>NIG</v>
      </c>
      <c r="D176" s="272" t="str">
        <v>LEKKI</v>
      </c>
      <c r="E176" s="273" t="str">
        <v>BARCELONA</v>
      </c>
      <c r="F176" s="274">
        <v>40</v>
      </c>
      <c r="G176" s="271">
        <v>1250</v>
      </c>
      <c r="H176" s="271" t="str">
        <v>not included</v>
      </c>
      <c r="I176" s="281" t="str">
        <v>EUR</v>
      </c>
      <c r="J176" s="275">
        <v>80</v>
      </c>
      <c r="K176" s="275">
        <v>1330</v>
      </c>
      <c r="L176" s="271">
        <v>0</v>
      </c>
      <c r="M176" s="276">
        <v>45838</v>
      </c>
      <c r="N176" s="271">
        <v>0</v>
      </c>
      <c r="O176" s="271">
        <v>0</v>
      </c>
      <c r="P176" s="271">
        <v>0</v>
      </c>
      <c r="Q176" s="271" t="str">
        <v>QCOCS0000002</v>
      </c>
      <c r="R176" s="271"/>
      <c r="S176" s="271">
        <f t="shared" ca="1" si="4"/>
        <v>0</v>
      </c>
      <c r="T176" s="271">
        <f t="shared" si="5"/>
        <v>1330</v>
      </c>
      <c r="U176" s="271"/>
      <c r="V176" s="284"/>
      <c r="W176" s="271"/>
      <c r="X176" s="271"/>
    </row>
    <row r="177" spans="1:24">
      <c r="A177" s="270" t="str">
        <v>CMA</v>
      </c>
      <c r="B177" s="271" t="str">
        <v>LEKKIHAMBURG20</v>
      </c>
      <c r="C177" s="272" t="str">
        <v>NIG</v>
      </c>
      <c r="D177" s="272" t="str">
        <v>LEKKI</v>
      </c>
      <c r="E177" s="273" t="str">
        <v>HAMBURG</v>
      </c>
      <c r="F177" s="274">
        <v>20</v>
      </c>
      <c r="G177" s="271">
        <v>800</v>
      </c>
      <c r="H177" s="271" t="str">
        <v>not included</v>
      </c>
      <c r="I177" s="281" t="str">
        <v>EUR</v>
      </c>
      <c r="J177" s="275">
        <v>19</v>
      </c>
      <c r="K177" s="275">
        <v>819</v>
      </c>
      <c r="L177" s="271">
        <v>0</v>
      </c>
      <c r="M177" s="276">
        <v>45747</v>
      </c>
      <c r="N177" s="271">
        <v>0</v>
      </c>
      <c r="O177" s="271">
        <v>0</v>
      </c>
      <c r="P177" s="271">
        <v>0</v>
      </c>
      <c r="Q177" s="271" t="str">
        <v>QCOCS0000002</v>
      </c>
      <c r="R177" s="271"/>
      <c r="S177" s="271">
        <f t="shared" ca="1" si="4"/>
        <v>0</v>
      </c>
      <c r="T177" s="271">
        <f t="shared" si="5"/>
        <v>819</v>
      </c>
      <c r="U177" s="271"/>
      <c r="V177" s="284"/>
      <c r="W177" s="271"/>
      <c r="X177" s="271"/>
    </row>
    <row r="178" spans="1:24">
      <c r="A178" s="270" t="str">
        <v>CMA</v>
      </c>
      <c r="B178" s="271" t="str">
        <v>LEKKIHAMBURG40</v>
      </c>
      <c r="C178" s="272" t="str">
        <v>NIG</v>
      </c>
      <c r="D178" s="272" t="str">
        <v>LEKKI</v>
      </c>
      <c r="E178" s="273" t="str">
        <v>HAMBURG</v>
      </c>
      <c r="F178" s="274">
        <v>40</v>
      </c>
      <c r="G178" s="271">
        <v>1200</v>
      </c>
      <c r="H178" s="271" t="str">
        <v>not included</v>
      </c>
      <c r="I178" s="281" t="str">
        <v>EUR</v>
      </c>
      <c r="J178" s="275">
        <v>38</v>
      </c>
      <c r="K178" s="275">
        <v>1238</v>
      </c>
      <c r="L178" s="271">
        <v>0</v>
      </c>
      <c r="M178" s="276">
        <v>45747</v>
      </c>
      <c r="N178" s="271">
        <v>0</v>
      </c>
      <c r="O178" s="271">
        <v>0</v>
      </c>
      <c r="P178" s="271">
        <v>0</v>
      </c>
      <c r="Q178" s="271" t="str">
        <v>QCOCS0000002</v>
      </c>
      <c r="R178" s="271"/>
      <c r="S178" s="271">
        <f t="shared" ca="1" si="4"/>
        <v>0</v>
      </c>
      <c r="T178" s="271">
        <f t="shared" si="5"/>
        <v>1238</v>
      </c>
      <c r="U178" s="271"/>
      <c r="V178" s="284"/>
      <c r="W178" s="271"/>
      <c r="X178" s="271"/>
    </row>
    <row r="179" spans="1:24">
      <c r="A179" s="270" t="str">
        <v>CMA</v>
      </c>
      <c r="B179" s="271" t="str">
        <v>LEKKIPASIR GUDANG20</v>
      </c>
      <c r="C179" s="272" t="str">
        <v>NIG</v>
      </c>
      <c r="D179" s="272" t="str">
        <v>LEKKI</v>
      </c>
      <c r="E179" s="273" t="str">
        <v>PASIR GUDANG</v>
      </c>
      <c r="F179" s="274">
        <v>20</v>
      </c>
      <c r="G179" s="271">
        <v>450</v>
      </c>
      <c r="H179" s="271" t="str">
        <v>not included</v>
      </c>
      <c r="I179" s="281" t="str">
        <v>USD</v>
      </c>
      <c r="J179" s="275">
        <v>0</v>
      </c>
      <c r="K179" s="275">
        <v>450</v>
      </c>
      <c r="L179" s="271">
        <v>0</v>
      </c>
      <c r="M179" s="276">
        <v>45747</v>
      </c>
      <c r="N179" s="271">
        <v>0</v>
      </c>
      <c r="O179" s="271">
        <v>0</v>
      </c>
      <c r="P179" s="271">
        <v>0</v>
      </c>
      <c r="Q179" s="271" t="str">
        <v>QCOCS0000002</v>
      </c>
      <c r="R179" s="271"/>
      <c r="S179" s="271">
        <f t="shared" ca="1" si="4"/>
        <v>0</v>
      </c>
      <c r="T179" s="271">
        <f t="shared" si="5"/>
        <v>450</v>
      </c>
      <c r="U179" s="271"/>
      <c r="V179" s="284"/>
      <c r="W179" s="271"/>
      <c r="X179" s="271"/>
    </row>
    <row r="180" spans="1:24">
      <c r="A180" s="270" t="str">
        <v>CMA</v>
      </c>
      <c r="B180" s="271" t="str">
        <v>LEKKIPASIR GUDANG40</v>
      </c>
      <c r="C180" s="272" t="str">
        <v>NIG</v>
      </c>
      <c r="D180" s="272" t="str">
        <v>LEKKI</v>
      </c>
      <c r="E180" s="273" t="str">
        <v>PASIR GUDANG</v>
      </c>
      <c r="F180" s="274">
        <v>40</v>
      </c>
      <c r="G180" s="271">
        <v>650</v>
      </c>
      <c r="H180" s="271" t="str">
        <v>not included</v>
      </c>
      <c r="I180" s="281" t="str">
        <v>USD</v>
      </c>
      <c r="J180" s="275">
        <v>0</v>
      </c>
      <c r="K180" s="275">
        <v>650</v>
      </c>
      <c r="L180" s="271">
        <v>0</v>
      </c>
      <c r="M180" s="276">
        <v>45747</v>
      </c>
      <c r="N180" s="271">
        <v>0</v>
      </c>
      <c r="O180" s="271">
        <v>0</v>
      </c>
      <c r="P180" s="271">
        <v>0</v>
      </c>
      <c r="Q180" s="271" t="str">
        <v>QCOCS0000002</v>
      </c>
      <c r="R180" s="271"/>
      <c r="S180" s="271">
        <f t="shared" ca="1" si="4"/>
        <v>0</v>
      </c>
      <c r="T180" s="271">
        <f t="shared" si="5"/>
        <v>650</v>
      </c>
      <c r="U180" s="271"/>
      <c r="V180" s="284"/>
      <c r="W180" s="271"/>
      <c r="X180" s="271"/>
    </row>
    <row r="181" spans="1:24">
      <c r="A181" s="270" t="str">
        <v>CMA</v>
      </c>
      <c r="B181" s="271" t="str">
        <v>LEKKIPTP40</v>
      </c>
      <c r="C181" s="272" t="str">
        <v>NIG</v>
      </c>
      <c r="D181" s="272" t="str">
        <v>LEKKI</v>
      </c>
      <c r="E181" s="273" t="str">
        <v>PTP</v>
      </c>
      <c r="F181" s="274">
        <v>40</v>
      </c>
      <c r="G181" s="271">
        <v>650</v>
      </c>
      <c r="H181" s="271" t="str">
        <v>not included</v>
      </c>
      <c r="I181" s="281" t="str">
        <v>USD</v>
      </c>
      <c r="J181" s="275">
        <v>0</v>
      </c>
      <c r="K181" s="275">
        <v>650</v>
      </c>
      <c r="L181" s="271">
        <v>0</v>
      </c>
      <c r="M181" s="276">
        <v>45747</v>
      </c>
      <c r="N181" s="271">
        <v>0</v>
      </c>
      <c r="O181" s="271">
        <v>0</v>
      </c>
      <c r="P181" s="271">
        <v>0</v>
      </c>
      <c r="Q181" s="271" t="str">
        <v>QCOCS0000002</v>
      </c>
      <c r="R181" s="271"/>
      <c r="S181" s="271">
        <f t="shared" ca="1" si="4"/>
        <v>0</v>
      </c>
      <c r="T181" s="271">
        <f t="shared" si="5"/>
        <v>650</v>
      </c>
      <c r="U181" s="271"/>
      <c r="V181" s="284"/>
      <c r="W181" s="271"/>
      <c r="X181" s="271"/>
    </row>
    <row r="182" spans="1:24">
      <c r="A182" s="270" t="str">
        <v>CMA</v>
      </c>
      <c r="B182" s="271" t="str">
        <v>LEKKIROTTERDAM20</v>
      </c>
      <c r="C182" s="272" t="str">
        <v>NIG</v>
      </c>
      <c r="D182" s="272" t="str">
        <v>LEKKI</v>
      </c>
      <c r="E182" s="273" t="str">
        <v>ROTTERDAM</v>
      </c>
      <c r="F182" s="274">
        <v>20</v>
      </c>
      <c r="G182" s="271">
        <v>700</v>
      </c>
      <c r="H182" s="271" t="str">
        <v>not included</v>
      </c>
      <c r="I182" s="281" t="str">
        <v>EUR</v>
      </c>
      <c r="J182" s="275">
        <v>19</v>
      </c>
      <c r="K182" s="275">
        <v>719</v>
      </c>
      <c r="L182" s="271">
        <v>0</v>
      </c>
      <c r="M182" s="276">
        <v>45747</v>
      </c>
      <c r="N182" s="271">
        <v>0</v>
      </c>
      <c r="O182" s="271">
        <v>0</v>
      </c>
      <c r="P182" s="271">
        <v>0</v>
      </c>
      <c r="Q182" s="271" t="str">
        <v>QCOCS0000002</v>
      </c>
      <c r="R182" s="271"/>
      <c r="S182" s="271">
        <f t="shared" ca="1" si="4"/>
        <v>0</v>
      </c>
      <c r="T182" s="271">
        <f t="shared" si="5"/>
        <v>719</v>
      </c>
      <c r="U182" s="271"/>
      <c r="V182" s="284"/>
      <c r="W182" s="271"/>
      <c r="X182" s="271"/>
    </row>
    <row r="183" spans="1:24">
      <c r="A183" s="270" t="str">
        <v>CMA</v>
      </c>
      <c r="B183" s="271" t="str">
        <v>LEKKIROTTERDAM40</v>
      </c>
      <c r="C183" s="272" t="str">
        <v>NIG</v>
      </c>
      <c r="D183" s="272" t="str">
        <v>LEKKI</v>
      </c>
      <c r="E183" s="273" t="str">
        <v>ROTTERDAM</v>
      </c>
      <c r="F183" s="274">
        <v>40</v>
      </c>
      <c r="G183" s="271">
        <v>1250</v>
      </c>
      <c r="H183" s="271" t="str">
        <v>not included</v>
      </c>
      <c r="I183" s="281" t="str">
        <v>EUR</v>
      </c>
      <c r="J183" s="275">
        <v>38</v>
      </c>
      <c r="K183" s="275">
        <v>1288</v>
      </c>
      <c r="L183" s="271">
        <v>0</v>
      </c>
      <c r="M183" s="276">
        <v>45747</v>
      </c>
      <c r="N183" s="271">
        <v>0</v>
      </c>
      <c r="O183" s="271">
        <v>0</v>
      </c>
      <c r="P183" s="271">
        <v>0</v>
      </c>
      <c r="Q183" s="271" t="str">
        <v>QCOCS0000002</v>
      </c>
      <c r="R183" s="271"/>
      <c r="S183" s="271">
        <f t="shared" ca="1" si="4"/>
        <v>0</v>
      </c>
      <c r="T183" s="271">
        <f t="shared" si="5"/>
        <v>1288</v>
      </c>
      <c r="U183" s="271"/>
      <c r="V183" s="284"/>
      <c r="W183" s="271"/>
      <c r="X183" s="271"/>
    </row>
    <row r="184" spans="1:24">
      <c r="A184" s="270" t="str">
        <v>CMA</v>
      </c>
      <c r="B184" s="271" t="str">
        <v>LEKKISZCZECIN20</v>
      </c>
      <c r="C184" s="272" t="str">
        <v>NIG</v>
      </c>
      <c r="D184" s="272" t="str">
        <v>LEKKI</v>
      </c>
      <c r="E184" s="273" t="str">
        <v>SZCZECIN</v>
      </c>
      <c r="F184" s="274">
        <v>20</v>
      </c>
      <c r="G184" s="271">
        <v>1375</v>
      </c>
      <c r="H184" s="271" t="str">
        <v>not included</v>
      </c>
      <c r="I184" s="281" t="str">
        <v>EUR</v>
      </c>
      <c r="J184" s="275">
        <v>19</v>
      </c>
      <c r="K184" s="275">
        <v>1394</v>
      </c>
      <c r="L184" s="271">
        <v>0</v>
      </c>
      <c r="M184" s="276">
        <v>45657</v>
      </c>
      <c r="N184" s="271">
        <v>0</v>
      </c>
      <c r="O184" s="271">
        <v>0</v>
      </c>
      <c r="P184" s="271">
        <v>0</v>
      </c>
      <c r="Q184" s="271" t="str">
        <v>QCOCS0000002</v>
      </c>
      <c r="R184" s="271"/>
      <c r="S184" s="271">
        <f t="shared" ca="1" si="4"/>
        <v>0</v>
      </c>
      <c r="T184" s="271">
        <f t="shared" si="5"/>
        <v>1394</v>
      </c>
      <c r="U184" s="271"/>
      <c r="V184" s="284"/>
      <c r="W184" s="271"/>
      <c r="X184" s="271"/>
    </row>
    <row r="185" spans="1:24">
      <c r="A185" s="270" t="str">
        <v>CMA</v>
      </c>
      <c r="B185" s="271" t="str">
        <v>LEKKISZCZECIN40</v>
      </c>
      <c r="C185" s="272" t="str">
        <v>NIG</v>
      </c>
      <c r="D185" s="272" t="str">
        <v>LEKKI</v>
      </c>
      <c r="E185" s="273" t="str">
        <v>SZCZECIN</v>
      </c>
      <c r="F185" s="274">
        <v>40</v>
      </c>
      <c r="G185" s="271">
        <v>2450</v>
      </c>
      <c r="H185" s="271" t="str">
        <v>not included</v>
      </c>
      <c r="I185" s="281" t="str">
        <v>EUR</v>
      </c>
      <c r="J185" s="275">
        <v>38</v>
      </c>
      <c r="K185" s="275">
        <v>2488</v>
      </c>
      <c r="L185" s="271">
        <v>0</v>
      </c>
      <c r="M185" s="276">
        <v>45657</v>
      </c>
      <c r="N185" s="271">
        <v>0</v>
      </c>
      <c r="O185" s="271">
        <v>0</v>
      </c>
      <c r="P185" s="271">
        <v>0</v>
      </c>
      <c r="Q185" s="271" t="str">
        <v>QCOCS0000002</v>
      </c>
      <c r="R185" s="271"/>
      <c r="S185" s="271">
        <f t="shared" ca="1" si="4"/>
        <v>0</v>
      </c>
      <c r="T185" s="271">
        <f t="shared" si="5"/>
        <v>2488</v>
      </c>
      <c r="U185" s="271"/>
      <c r="V185" s="284"/>
      <c r="W185" s="271"/>
      <c r="X185" s="271"/>
    </row>
    <row r="186" spans="1:24">
      <c r="A186" s="270" t="str">
        <v>CMA</v>
      </c>
      <c r="B186" s="271" t="str">
        <v>LEKKIVALENCIA20</v>
      </c>
      <c r="C186" s="272" t="str">
        <v>NIG</v>
      </c>
      <c r="D186" s="272" t="str">
        <v>LEKKI</v>
      </c>
      <c r="E186" s="273" t="str">
        <v>VALENCIA</v>
      </c>
      <c r="F186" s="274">
        <v>20</v>
      </c>
      <c r="G186" s="271">
        <v>700</v>
      </c>
      <c r="H186" s="271" t="str">
        <v>not included</v>
      </c>
      <c r="I186" s="281" t="str">
        <v>EUR</v>
      </c>
      <c r="J186" s="275">
        <v>40</v>
      </c>
      <c r="K186" s="275">
        <v>740</v>
      </c>
      <c r="L186" s="271">
        <v>0</v>
      </c>
      <c r="M186" s="276">
        <v>45838</v>
      </c>
      <c r="N186" s="271">
        <v>0</v>
      </c>
      <c r="O186" s="271">
        <v>0</v>
      </c>
      <c r="P186" s="271">
        <v>0</v>
      </c>
      <c r="Q186" s="271" t="str">
        <v>QCOCS0000002</v>
      </c>
      <c r="R186" s="271"/>
      <c r="S186" s="271">
        <f t="shared" ca="1" si="4"/>
        <v>0</v>
      </c>
      <c r="T186" s="271">
        <f t="shared" si="5"/>
        <v>740</v>
      </c>
      <c r="U186" s="271"/>
      <c r="V186" s="284"/>
      <c r="W186" s="271"/>
      <c r="X186" s="271"/>
    </row>
    <row r="187" spans="1:24">
      <c r="A187" s="270" t="str">
        <v>CMA</v>
      </c>
      <c r="B187" s="271" t="str">
        <v>LEKKIVALENCIA40</v>
      </c>
      <c r="C187" s="272" t="str">
        <v>NIG</v>
      </c>
      <c r="D187" s="272" t="str">
        <v>LEKKI</v>
      </c>
      <c r="E187" s="273" t="str">
        <v>VALENCIA</v>
      </c>
      <c r="F187" s="274">
        <v>40</v>
      </c>
      <c r="G187" s="271">
        <v>1050</v>
      </c>
      <c r="H187" s="271" t="str">
        <v>not included</v>
      </c>
      <c r="I187" s="281" t="str">
        <v>EUR</v>
      </c>
      <c r="J187" s="275">
        <v>80</v>
      </c>
      <c r="K187" s="275">
        <v>1130</v>
      </c>
      <c r="L187" s="271">
        <v>0</v>
      </c>
      <c r="M187" s="276">
        <v>45838</v>
      </c>
      <c r="N187" s="271">
        <v>0</v>
      </c>
      <c r="O187" s="271">
        <v>0</v>
      </c>
      <c r="P187" s="271">
        <v>0</v>
      </c>
      <c r="Q187" s="271" t="str">
        <v>QCOCS0000002</v>
      </c>
      <c r="R187" s="271"/>
      <c r="S187" s="271">
        <f t="shared" ca="1" si="4"/>
        <v>0</v>
      </c>
      <c r="T187" s="271">
        <f t="shared" si="5"/>
        <v>1130</v>
      </c>
      <c r="U187" s="271"/>
      <c r="V187" s="284"/>
      <c r="W187" s="271"/>
      <c r="X187" s="271"/>
    </row>
    <row r="188" spans="1:24">
      <c r="A188" s="270" t="str">
        <v>CMA</v>
      </c>
      <c r="B188" s="271" t="str">
        <v>LEKKIWELLINGTON40</v>
      </c>
      <c r="C188" s="272" t="str">
        <v>NIG</v>
      </c>
      <c r="D188" s="272" t="str">
        <v>LEKKI</v>
      </c>
      <c r="E188" s="273" t="str">
        <v>WELLINGTON</v>
      </c>
      <c r="F188" s="274">
        <v>40</v>
      </c>
      <c r="G188" s="271">
        <v>1300</v>
      </c>
      <c r="H188" s="271" t="str">
        <v>not included</v>
      </c>
      <c r="I188" s="281" t="str">
        <v>USD</v>
      </c>
      <c r="J188" s="275">
        <v>0</v>
      </c>
      <c r="K188" s="275">
        <v>1300</v>
      </c>
      <c r="L188" s="271">
        <v>0</v>
      </c>
      <c r="M188" s="276">
        <v>45747</v>
      </c>
      <c r="N188" s="271">
        <v>0</v>
      </c>
      <c r="O188" s="271">
        <v>0</v>
      </c>
      <c r="P188" s="271">
        <v>0</v>
      </c>
      <c r="Q188" s="271" t="str">
        <v>QCOCS0000002</v>
      </c>
      <c r="R188" s="271"/>
      <c r="S188" s="271">
        <f t="shared" ca="1" si="4"/>
        <v>0</v>
      </c>
      <c r="T188" s="271">
        <f t="shared" si="5"/>
        <v>1300</v>
      </c>
      <c r="U188" s="271"/>
      <c r="V188" s="284"/>
      <c r="W188" s="271"/>
      <c r="X188" s="271"/>
    </row>
    <row r="189" spans="1:24">
      <c r="A189" s="270" t="str">
        <v>CMA</v>
      </c>
      <c r="B189" s="271" t="str">
        <v>LOMEAmsterdam20</v>
      </c>
      <c r="C189" s="272" t="str">
        <v>TOG</v>
      </c>
      <c r="D189" s="272" t="str">
        <v>LOME</v>
      </c>
      <c r="E189" s="273" t="str">
        <v>Amsterdam</v>
      </c>
      <c r="F189" s="274">
        <v>20</v>
      </c>
      <c r="G189" s="271">
        <v>900</v>
      </c>
      <c r="H189" s="271" t="str">
        <v>not included</v>
      </c>
      <c r="I189" s="281" t="str">
        <v>EUR</v>
      </c>
      <c r="J189" s="275">
        <v>19</v>
      </c>
      <c r="K189" s="275">
        <v>919</v>
      </c>
      <c r="L189" s="271">
        <v>0</v>
      </c>
      <c r="M189" s="276">
        <v>45747</v>
      </c>
      <c r="N189" s="271">
        <v>0</v>
      </c>
      <c r="O189" s="271">
        <v>0</v>
      </c>
      <c r="P189" s="271">
        <v>0</v>
      </c>
      <c r="Q189" s="271" t="str">
        <v>QCOCS0000002</v>
      </c>
      <c r="R189" s="271"/>
      <c r="S189" s="271">
        <f t="shared" ca="1" si="4"/>
        <v>0</v>
      </c>
      <c r="T189" s="271">
        <f t="shared" si="5"/>
        <v>919</v>
      </c>
      <c r="U189" s="271"/>
      <c r="V189" s="271"/>
      <c r="W189" s="271"/>
      <c r="X189" s="271"/>
    </row>
    <row r="190" spans="1:24">
      <c r="A190" s="270" t="str">
        <v>CMA</v>
      </c>
      <c r="B190" s="271" t="str">
        <v>LOMEAmsterdam40</v>
      </c>
      <c r="C190" s="272" t="str">
        <v>TOG</v>
      </c>
      <c r="D190" s="272" t="str">
        <v>LOME</v>
      </c>
      <c r="E190" s="273" t="str">
        <v>Amsterdam</v>
      </c>
      <c r="F190" s="274">
        <v>40</v>
      </c>
      <c r="G190" s="271">
        <v>1400</v>
      </c>
      <c r="H190" s="271" t="str">
        <v>not included</v>
      </c>
      <c r="I190" s="281" t="str">
        <v>EUR</v>
      </c>
      <c r="J190" s="275">
        <v>288</v>
      </c>
      <c r="K190" s="275">
        <v>1688</v>
      </c>
      <c r="L190" s="271">
        <v>0</v>
      </c>
      <c r="M190" s="276">
        <v>45747</v>
      </c>
      <c r="N190" s="271">
        <v>0</v>
      </c>
      <c r="O190" s="271">
        <v>0</v>
      </c>
      <c r="P190" s="271">
        <v>0</v>
      </c>
      <c r="Q190" s="271" t="str">
        <v>QCOCS0000002</v>
      </c>
      <c r="R190" s="271"/>
      <c r="S190" s="271">
        <f t="shared" ca="1" si="4"/>
        <v>0</v>
      </c>
      <c r="T190" s="271">
        <f t="shared" si="5"/>
        <v>1688</v>
      </c>
      <c r="U190" s="271"/>
      <c r="V190" s="271"/>
      <c r="W190" s="271"/>
      <c r="X190" s="271"/>
    </row>
    <row r="191" spans="1:24">
      <c r="A191" s="270" t="str">
        <v>CMA</v>
      </c>
      <c r="B191" s="271" t="str">
        <v>LOMEANTWERP20</v>
      </c>
      <c r="C191" s="272" t="str">
        <v>TOG</v>
      </c>
      <c r="D191" s="272" t="str">
        <v>LOME</v>
      </c>
      <c r="E191" s="273" t="str">
        <v>ANTWERP</v>
      </c>
      <c r="F191" s="274">
        <v>20</v>
      </c>
      <c r="G191" s="271">
        <v>450</v>
      </c>
      <c r="H191" s="271" t="str">
        <v>not included</v>
      </c>
      <c r="I191" s="281" t="str">
        <v>EUR</v>
      </c>
      <c r="J191" s="275">
        <v>60</v>
      </c>
      <c r="K191" s="275">
        <v>510</v>
      </c>
      <c r="L191" s="271">
        <v>0</v>
      </c>
      <c r="M191" s="276">
        <v>45930</v>
      </c>
      <c r="N191" s="271">
        <v>0</v>
      </c>
      <c r="O191" s="271">
        <v>0</v>
      </c>
      <c r="P191" s="271">
        <v>0</v>
      </c>
      <c r="Q191" s="271" t="str">
        <v>QCOCS0000002</v>
      </c>
      <c r="R191" s="271"/>
      <c r="S191" s="271">
        <f t="shared" ca="1" si="4"/>
        <v>1</v>
      </c>
      <c r="T191" s="271">
        <f t="shared" si="5"/>
        <v>510</v>
      </c>
      <c r="U191" s="271"/>
      <c r="V191" s="284"/>
      <c r="W191" s="271"/>
      <c r="X191" s="271"/>
    </row>
    <row r="192" spans="1:24">
      <c r="A192" s="270" t="str">
        <v>CMA</v>
      </c>
      <c r="B192" s="271" t="str">
        <v>LOMEANTWERP40</v>
      </c>
      <c r="C192" s="272" t="str">
        <v>TOG</v>
      </c>
      <c r="D192" s="272" t="str">
        <v>LOME</v>
      </c>
      <c r="E192" s="273" t="str">
        <v>ANTWERP</v>
      </c>
      <c r="F192" s="274">
        <v>40</v>
      </c>
      <c r="G192" s="271">
        <v>700</v>
      </c>
      <c r="H192" s="271" t="str">
        <v>not included</v>
      </c>
      <c r="I192" s="281" t="str">
        <v>EUR</v>
      </c>
      <c r="J192" s="275">
        <v>100</v>
      </c>
      <c r="K192" s="275">
        <v>800</v>
      </c>
      <c r="L192" s="271">
        <v>0</v>
      </c>
      <c r="M192" s="276">
        <v>45930</v>
      </c>
      <c r="N192" s="271">
        <v>0</v>
      </c>
      <c r="O192" s="271">
        <v>0</v>
      </c>
      <c r="P192" s="271">
        <v>0</v>
      </c>
      <c r="Q192" s="271" t="str">
        <v>QCOCS0000002</v>
      </c>
      <c r="R192" s="271"/>
      <c r="S192" s="271">
        <f t="shared" ca="1" si="4"/>
        <v>1</v>
      </c>
      <c r="T192" s="271">
        <f t="shared" si="5"/>
        <v>800</v>
      </c>
      <c r="U192" s="271"/>
      <c r="V192" s="271"/>
      <c r="W192" s="271"/>
      <c r="X192" s="271"/>
    </row>
    <row r="193" spans="1:24">
      <c r="A193" s="270" t="str">
        <v>CMA</v>
      </c>
      <c r="B193" s="271" t="str">
        <v>LOMEBARCELONA20</v>
      </c>
      <c r="C193" s="272" t="str">
        <v>TOG</v>
      </c>
      <c r="D193" s="272" t="str">
        <v>LOME</v>
      </c>
      <c r="E193" s="273" t="str">
        <v>BARCELONA</v>
      </c>
      <c r="F193" s="274">
        <v>20</v>
      </c>
      <c r="G193" s="271">
        <v>850</v>
      </c>
      <c r="H193" s="271" t="str">
        <v>not included</v>
      </c>
      <c r="I193" s="281" t="str">
        <v>EUR</v>
      </c>
      <c r="J193" s="275">
        <v>80</v>
      </c>
      <c r="K193" s="275">
        <v>930</v>
      </c>
      <c r="L193" s="271">
        <v>0</v>
      </c>
      <c r="M193" s="276">
        <v>45930</v>
      </c>
      <c r="N193" s="271">
        <v>0</v>
      </c>
      <c r="O193" s="271">
        <v>0</v>
      </c>
      <c r="P193" s="271">
        <v>0</v>
      </c>
      <c r="Q193" s="271" t="str">
        <v>QCOCS0000002</v>
      </c>
      <c r="R193" s="271"/>
      <c r="S193" s="271">
        <f t="shared" ca="1" si="4"/>
        <v>1</v>
      </c>
      <c r="T193" s="271">
        <f t="shared" si="5"/>
        <v>930</v>
      </c>
      <c r="U193" s="271"/>
      <c r="V193" s="271"/>
      <c r="W193" s="271"/>
      <c r="X193" s="271"/>
    </row>
    <row r="194" spans="1:24">
      <c r="A194" s="270" t="str">
        <v>CMA</v>
      </c>
      <c r="B194" s="271" t="str">
        <v>LOMEBARCELONA40</v>
      </c>
      <c r="C194" s="272" t="str">
        <v>TOG</v>
      </c>
      <c r="D194" s="272" t="str">
        <v>LOME</v>
      </c>
      <c r="E194" s="273" t="str">
        <v>BARCELONA</v>
      </c>
      <c r="F194" s="274">
        <v>40</v>
      </c>
      <c r="G194" s="271">
        <v>1300</v>
      </c>
      <c r="H194" s="271" t="str">
        <v>not included</v>
      </c>
      <c r="I194" s="281" t="str">
        <v>EUR</v>
      </c>
      <c r="J194" s="275">
        <v>140</v>
      </c>
      <c r="K194" s="275">
        <v>1440</v>
      </c>
      <c r="L194" s="271">
        <v>0</v>
      </c>
      <c r="M194" s="276">
        <v>45930</v>
      </c>
      <c r="N194" s="271">
        <v>0</v>
      </c>
      <c r="O194" s="271">
        <v>0</v>
      </c>
      <c r="P194" s="271">
        <v>0</v>
      </c>
      <c r="Q194" s="271" t="str">
        <v>QCOCS0000002</v>
      </c>
      <c r="R194" s="271"/>
      <c r="S194" s="271">
        <f t="shared" ca="1" si="4"/>
        <v>1</v>
      </c>
      <c r="T194" s="271">
        <f t="shared" si="5"/>
        <v>1440</v>
      </c>
      <c r="U194" s="271"/>
      <c r="V194" s="284"/>
      <c r="W194" s="271"/>
      <c r="X194" s="271"/>
    </row>
    <row r="195" spans="1:24">
      <c r="A195" s="270" t="str">
        <v>CMA</v>
      </c>
      <c r="B195" s="271" t="str">
        <v>LomeGenoa40</v>
      </c>
      <c r="C195" s="272" t="str">
        <v>TOG</v>
      </c>
      <c r="D195" s="272" t="str">
        <v>Lome</v>
      </c>
      <c r="E195" s="273" t="str">
        <v>Genoa</v>
      </c>
      <c r="F195" s="274">
        <v>40</v>
      </c>
      <c r="G195" s="271">
        <v>800</v>
      </c>
      <c r="H195" s="271" t="str">
        <v>not included</v>
      </c>
      <c r="I195" s="281" t="str">
        <v>USD</v>
      </c>
      <c r="J195" s="275">
        <v>38</v>
      </c>
      <c r="K195" s="275">
        <v>838</v>
      </c>
      <c r="L195" s="271">
        <v>0</v>
      </c>
      <c r="M195" s="276">
        <v>45747</v>
      </c>
      <c r="N195" s="271">
        <v>0</v>
      </c>
      <c r="O195" s="271">
        <v>0</v>
      </c>
      <c r="P195" s="271">
        <v>0</v>
      </c>
      <c r="Q195" s="271" t="str">
        <v>QCOCS0000002</v>
      </c>
      <c r="R195" s="271"/>
      <c r="S195" s="271">
        <f t="shared" ref="S195:S258" ca="1" si="6">IF(M195&gt;TODAY(),1,0)</f>
        <v>0</v>
      </c>
      <c r="T195" s="271">
        <f t="shared" ref="T195:T258" si="7">G195+J195</f>
        <v>838</v>
      </c>
      <c r="U195" s="271"/>
      <c r="V195" s="284"/>
      <c r="W195" s="271"/>
      <c r="X195" s="271"/>
    </row>
    <row r="196" spans="1:24">
      <c r="A196" s="270" t="str">
        <v>CMA</v>
      </c>
      <c r="B196" s="271" t="str">
        <v>LOMEHAMBURG20</v>
      </c>
      <c r="C196" s="272" t="str">
        <v>TOG</v>
      </c>
      <c r="D196" s="272" t="str">
        <v>LOME</v>
      </c>
      <c r="E196" s="273" t="str">
        <v>HAMBURG</v>
      </c>
      <c r="F196" s="274">
        <v>20</v>
      </c>
      <c r="G196" s="271">
        <v>850</v>
      </c>
      <c r="H196" s="271" t="str">
        <v>not included</v>
      </c>
      <c r="I196" s="281" t="str">
        <v>EUR</v>
      </c>
      <c r="J196" s="275">
        <v>40</v>
      </c>
      <c r="K196" s="275">
        <v>890</v>
      </c>
      <c r="L196" s="271">
        <v>0</v>
      </c>
      <c r="M196" s="276">
        <v>45838</v>
      </c>
      <c r="N196" s="271">
        <v>0</v>
      </c>
      <c r="O196" s="271">
        <v>0</v>
      </c>
      <c r="P196" s="271">
        <v>0</v>
      </c>
      <c r="Q196" s="271" t="str">
        <v>QCOCS0000002</v>
      </c>
      <c r="R196" s="271"/>
      <c r="S196" s="271">
        <f t="shared" ca="1" si="6"/>
        <v>0</v>
      </c>
      <c r="T196" s="271">
        <f t="shared" si="7"/>
        <v>890</v>
      </c>
      <c r="U196" s="271"/>
      <c r="V196" s="284"/>
      <c r="W196" s="271"/>
      <c r="X196" s="271"/>
    </row>
    <row r="197" spans="1:24">
      <c r="A197" s="270" t="str">
        <v>CMA</v>
      </c>
      <c r="B197" s="271" t="str">
        <v>LOMEHAMBURG40</v>
      </c>
      <c r="C197" s="272" t="str">
        <v>TOG</v>
      </c>
      <c r="D197" s="272" t="str">
        <v>LOME</v>
      </c>
      <c r="E197" s="273" t="str">
        <v>HAMBURG</v>
      </c>
      <c r="F197" s="274">
        <v>40</v>
      </c>
      <c r="G197" s="271">
        <v>1200</v>
      </c>
      <c r="H197" s="271" t="str">
        <v>not included</v>
      </c>
      <c r="I197" s="281" t="str">
        <v>EUR</v>
      </c>
      <c r="J197" s="275">
        <v>80</v>
      </c>
      <c r="K197" s="275">
        <v>1280</v>
      </c>
      <c r="L197" s="271">
        <v>0</v>
      </c>
      <c r="M197" s="276">
        <v>45838</v>
      </c>
      <c r="N197" s="271">
        <v>0</v>
      </c>
      <c r="O197" s="271">
        <v>0</v>
      </c>
      <c r="P197" s="271">
        <v>0</v>
      </c>
      <c r="Q197" s="271" t="str">
        <v>QCOCS0000002</v>
      </c>
      <c r="R197" s="271"/>
      <c r="S197" s="271">
        <f t="shared" ca="1" si="6"/>
        <v>0</v>
      </c>
      <c r="T197" s="271">
        <f t="shared" si="7"/>
        <v>1280</v>
      </c>
      <c r="U197" s="271"/>
      <c r="V197" s="284"/>
      <c r="W197" s="271"/>
      <c r="X197" s="271"/>
    </row>
    <row r="198" spans="1:24">
      <c r="A198" s="270" t="str">
        <v>CMA</v>
      </c>
      <c r="B198" s="271" t="str">
        <v>LOMEPASIR GUDANG20</v>
      </c>
      <c r="C198" s="272" t="str">
        <v>TOG</v>
      </c>
      <c r="D198" s="272" t="str">
        <v>LOME</v>
      </c>
      <c r="E198" s="273" t="str">
        <v>PASIR GUDANG</v>
      </c>
      <c r="F198" s="274">
        <v>20</v>
      </c>
      <c r="G198" s="271">
        <v>650</v>
      </c>
      <c r="H198" s="271" t="str">
        <v>not included</v>
      </c>
      <c r="I198" s="281" t="str">
        <v>USD</v>
      </c>
      <c r="J198" s="275">
        <v>0</v>
      </c>
      <c r="K198" s="275">
        <v>650</v>
      </c>
      <c r="L198" s="271">
        <v>0</v>
      </c>
      <c r="M198" s="276">
        <v>45930</v>
      </c>
      <c r="N198" s="271">
        <v>0</v>
      </c>
      <c r="O198" s="271">
        <v>0</v>
      </c>
      <c r="P198" s="271">
        <v>0</v>
      </c>
      <c r="Q198" s="271" t="str">
        <v>QCOCS0000002</v>
      </c>
      <c r="R198" s="271"/>
      <c r="S198" s="271">
        <f t="shared" ca="1" si="6"/>
        <v>1</v>
      </c>
      <c r="T198" s="271">
        <f t="shared" si="7"/>
        <v>650</v>
      </c>
      <c r="U198" s="271"/>
      <c r="V198" s="284"/>
      <c r="W198" s="271"/>
      <c r="X198" s="271"/>
    </row>
    <row r="199" spans="1:24">
      <c r="A199" s="270" t="str">
        <v>CMA</v>
      </c>
      <c r="B199" s="271" t="str">
        <v>LOMEPASIR GUDANG40</v>
      </c>
      <c r="C199" s="272" t="str">
        <v>TOG</v>
      </c>
      <c r="D199" s="272" t="str">
        <v>LOME</v>
      </c>
      <c r="E199" s="273" t="str">
        <v>PASIR GUDANG</v>
      </c>
      <c r="F199" s="274">
        <v>40</v>
      </c>
      <c r="G199" s="271">
        <v>900</v>
      </c>
      <c r="H199" s="271" t="str">
        <v>not included</v>
      </c>
      <c r="I199" s="281" t="str">
        <v>USD</v>
      </c>
      <c r="J199" s="275">
        <v>0</v>
      </c>
      <c r="K199" s="275">
        <v>900</v>
      </c>
      <c r="L199" s="271">
        <v>0</v>
      </c>
      <c r="M199" s="276">
        <v>45930</v>
      </c>
      <c r="N199" s="271">
        <v>0</v>
      </c>
      <c r="O199" s="271">
        <v>0</v>
      </c>
      <c r="P199" s="271">
        <v>0</v>
      </c>
      <c r="Q199" s="271" t="str">
        <v>QCOCS0000002</v>
      </c>
      <c r="R199" s="271"/>
      <c r="S199" s="271">
        <f t="shared" ca="1" si="6"/>
        <v>1</v>
      </c>
      <c r="T199" s="271">
        <f t="shared" si="7"/>
        <v>900</v>
      </c>
      <c r="U199" s="271"/>
      <c r="V199" s="284"/>
      <c r="W199" s="271"/>
      <c r="X199" s="271"/>
    </row>
    <row r="200" spans="1:24">
      <c r="A200" s="270" t="str">
        <v>CMA</v>
      </c>
      <c r="B200" s="271" t="str">
        <v>LOMEPTP20</v>
      </c>
      <c r="C200" s="272" t="str">
        <v>TOG</v>
      </c>
      <c r="D200" s="272" t="str">
        <v>LOME</v>
      </c>
      <c r="E200" s="273" t="str">
        <v>PTP</v>
      </c>
      <c r="F200" s="274">
        <v>20</v>
      </c>
      <c r="G200" s="271">
        <v>650</v>
      </c>
      <c r="H200" s="271" t="str">
        <v>not included</v>
      </c>
      <c r="I200" s="281" t="str">
        <v>USD</v>
      </c>
      <c r="J200" s="275">
        <v>0</v>
      </c>
      <c r="K200" s="275">
        <v>745</v>
      </c>
      <c r="L200" s="271">
        <v>0</v>
      </c>
      <c r="M200" s="276">
        <v>45930</v>
      </c>
      <c r="N200" s="271">
        <v>0</v>
      </c>
      <c r="O200" s="271">
        <v>0</v>
      </c>
      <c r="P200" s="271">
        <v>0</v>
      </c>
      <c r="Q200" s="271" t="str">
        <v>QCOCS0000002</v>
      </c>
      <c r="R200" s="271"/>
      <c r="S200" s="271">
        <f t="shared" ca="1" si="6"/>
        <v>1</v>
      </c>
      <c r="T200" s="271">
        <f t="shared" si="7"/>
        <v>650</v>
      </c>
      <c r="U200" s="271"/>
      <c r="V200" s="284"/>
      <c r="W200" s="271"/>
      <c r="X200" s="271"/>
    </row>
    <row r="201" spans="1:24">
      <c r="A201" s="270" t="str">
        <v>CMA</v>
      </c>
      <c r="B201" s="271" t="str">
        <v>LOMEPTP40</v>
      </c>
      <c r="C201" s="272" t="str">
        <v>TOG</v>
      </c>
      <c r="D201" s="272" t="str">
        <v>LOME</v>
      </c>
      <c r="E201" s="273" t="str">
        <v>PTP</v>
      </c>
      <c r="F201" s="274">
        <v>40</v>
      </c>
      <c r="G201" s="271">
        <v>900</v>
      </c>
      <c r="H201" s="271" t="str">
        <v>not included</v>
      </c>
      <c r="I201" s="281" t="str">
        <v>USD</v>
      </c>
      <c r="J201" s="275">
        <v>31</v>
      </c>
      <c r="K201" s="275">
        <v>1726</v>
      </c>
      <c r="L201" s="271">
        <v>0</v>
      </c>
      <c r="M201" s="276">
        <v>45930</v>
      </c>
      <c r="N201" s="271">
        <v>0</v>
      </c>
      <c r="O201" s="271">
        <v>0</v>
      </c>
      <c r="P201" s="271">
        <v>0</v>
      </c>
      <c r="Q201" s="271" t="str">
        <v>QCOCS0000002</v>
      </c>
      <c r="R201" s="271"/>
      <c r="S201" s="271">
        <f t="shared" ca="1" si="6"/>
        <v>1</v>
      </c>
      <c r="T201" s="271">
        <f t="shared" si="7"/>
        <v>931</v>
      </c>
      <c r="U201" s="271"/>
      <c r="V201" s="284"/>
      <c r="W201" s="271"/>
      <c r="X201" s="271"/>
    </row>
    <row r="202" spans="1:24">
      <c r="A202" s="270" t="str">
        <v>CMA</v>
      </c>
      <c r="B202" s="271" t="str">
        <v>LOMEROTTERDAM20</v>
      </c>
      <c r="C202" s="272" t="str">
        <v>TOG</v>
      </c>
      <c r="D202" s="272" t="str">
        <v>LOME</v>
      </c>
      <c r="E202" s="273" t="str">
        <v>ROTTERDAM</v>
      </c>
      <c r="F202" s="274">
        <v>20</v>
      </c>
      <c r="G202" s="271">
        <v>745</v>
      </c>
      <c r="H202" s="271" t="str">
        <v>not included</v>
      </c>
      <c r="I202" s="281" t="str">
        <v>EUR</v>
      </c>
      <c r="J202" s="275">
        <v>19</v>
      </c>
      <c r="K202" s="275">
        <v>1119</v>
      </c>
      <c r="L202" s="271">
        <v>0</v>
      </c>
      <c r="M202" s="276">
        <v>45747</v>
      </c>
      <c r="N202" s="271">
        <v>0</v>
      </c>
      <c r="O202" s="271">
        <v>0</v>
      </c>
      <c r="P202" s="271">
        <v>0</v>
      </c>
      <c r="Q202" s="271" t="str">
        <v>QCOCS0000002</v>
      </c>
      <c r="R202" s="271"/>
      <c r="S202" s="271">
        <f t="shared" ca="1" si="6"/>
        <v>0</v>
      </c>
      <c r="T202" s="271">
        <f t="shared" si="7"/>
        <v>764</v>
      </c>
      <c r="U202" s="271"/>
      <c r="V202" s="284"/>
      <c r="W202" s="271"/>
      <c r="X202" s="271"/>
    </row>
    <row r="203" spans="1:24">
      <c r="A203" s="270" t="str">
        <v>CMA</v>
      </c>
      <c r="B203" s="271" t="str">
        <v>LOMEROTTERDAM40</v>
      </c>
      <c r="C203" s="272" t="str">
        <v>TOG</v>
      </c>
      <c r="D203" s="272" t="str">
        <v>LOME</v>
      </c>
      <c r="E203" s="273" t="str">
        <v>ROTTERDAM</v>
      </c>
      <c r="F203" s="274">
        <v>40</v>
      </c>
      <c r="G203" s="271">
        <v>1695</v>
      </c>
      <c r="H203" s="271" t="str">
        <v>not included</v>
      </c>
      <c r="I203" s="281" t="str">
        <v>EUR</v>
      </c>
      <c r="J203" s="275">
        <v>38</v>
      </c>
      <c r="K203" s="275">
        <v>2438</v>
      </c>
      <c r="L203" s="271">
        <v>0</v>
      </c>
      <c r="M203" s="276">
        <v>45747</v>
      </c>
      <c r="N203" s="271">
        <v>0</v>
      </c>
      <c r="O203" s="271">
        <v>0</v>
      </c>
      <c r="P203" s="271">
        <v>0</v>
      </c>
      <c r="Q203" s="271" t="str">
        <v>QCOCS0000002</v>
      </c>
      <c r="R203" s="271"/>
      <c r="S203" s="271">
        <f t="shared" ca="1" si="6"/>
        <v>0</v>
      </c>
      <c r="T203" s="271">
        <f t="shared" si="7"/>
        <v>1733</v>
      </c>
      <c r="U203" s="271"/>
      <c r="V203" s="284"/>
      <c r="W203" s="271"/>
      <c r="X203" s="271"/>
    </row>
    <row r="204" spans="1:24">
      <c r="A204" s="270" t="str">
        <v>CMA</v>
      </c>
      <c r="B204" s="271" t="str">
        <v>LOMESZCZECIN20</v>
      </c>
      <c r="C204" s="272" t="str">
        <v>TOG</v>
      </c>
      <c r="D204" s="272" t="str">
        <v>LOME</v>
      </c>
      <c r="E204" s="273" t="str">
        <v>SZCZECIN</v>
      </c>
      <c r="F204" s="274">
        <v>20</v>
      </c>
      <c r="G204" s="271">
        <v>1100</v>
      </c>
      <c r="H204" s="271" t="str">
        <v>not included</v>
      </c>
      <c r="I204" s="281" t="str">
        <v>EUR</v>
      </c>
      <c r="J204" s="275">
        <v>19</v>
      </c>
      <c r="K204" s="275">
        <v>1119</v>
      </c>
      <c r="L204" s="271">
        <v>0</v>
      </c>
      <c r="M204" s="276">
        <v>45657</v>
      </c>
      <c r="N204" s="271">
        <v>0</v>
      </c>
      <c r="O204" s="271">
        <v>0</v>
      </c>
      <c r="P204" s="271">
        <v>0</v>
      </c>
      <c r="Q204" s="271" t="str">
        <v>QCOCS0000002</v>
      </c>
      <c r="R204" s="271"/>
      <c r="S204" s="271">
        <f t="shared" ca="1" si="6"/>
        <v>0</v>
      </c>
      <c r="T204" s="271">
        <f t="shared" si="7"/>
        <v>1119</v>
      </c>
      <c r="U204" s="271"/>
      <c r="V204" s="284"/>
      <c r="W204" s="271"/>
      <c r="X204" s="271"/>
    </row>
    <row r="205" spans="1:24">
      <c r="A205" s="270" t="str">
        <v>CMA</v>
      </c>
      <c r="B205" s="271" t="str">
        <v>LOMESZCZECIN40</v>
      </c>
      <c r="C205" s="272" t="str">
        <v>TOG</v>
      </c>
      <c r="D205" s="272" t="str">
        <v>LOME</v>
      </c>
      <c r="E205" s="273" t="str">
        <v>SZCZECIN</v>
      </c>
      <c r="F205" s="274">
        <v>40</v>
      </c>
      <c r="G205" s="271">
        <v>2400</v>
      </c>
      <c r="H205" s="271" t="str">
        <v>not included</v>
      </c>
      <c r="I205" s="281" t="str">
        <v>EUR</v>
      </c>
      <c r="J205" s="275">
        <v>38</v>
      </c>
      <c r="K205" s="275">
        <v>2438</v>
      </c>
      <c r="L205" s="271">
        <v>0</v>
      </c>
      <c r="M205" s="276">
        <v>45657</v>
      </c>
      <c r="N205" s="271">
        <v>0</v>
      </c>
      <c r="O205" s="271">
        <v>0</v>
      </c>
      <c r="P205" s="271">
        <v>0</v>
      </c>
      <c r="Q205" s="271" t="str">
        <v>QCOCS0000002</v>
      </c>
      <c r="R205" s="271"/>
      <c r="S205" s="271">
        <f t="shared" ca="1" si="6"/>
        <v>0</v>
      </c>
      <c r="T205" s="271">
        <f t="shared" si="7"/>
        <v>2438</v>
      </c>
      <c r="U205" s="271"/>
      <c r="V205" s="284"/>
      <c r="W205" s="271"/>
      <c r="X205" s="271"/>
    </row>
    <row r="206" spans="1:24">
      <c r="A206" s="270" t="str">
        <v>CMA</v>
      </c>
      <c r="B206" s="271" t="str">
        <v>LOMEVADO LIGURE40</v>
      </c>
      <c r="C206" s="272" t="str">
        <v>TOG</v>
      </c>
      <c r="D206" s="272" t="str">
        <v>LOME</v>
      </c>
      <c r="E206" s="273" t="str">
        <v>VADO LIGURE</v>
      </c>
      <c r="F206" s="274">
        <v>40</v>
      </c>
      <c r="G206" s="271">
        <v>1300</v>
      </c>
      <c r="H206" s="271" t="str">
        <v>not included</v>
      </c>
      <c r="I206" s="281" t="str">
        <v>EUR</v>
      </c>
      <c r="J206" s="275">
        <v>242</v>
      </c>
      <c r="K206" s="275">
        <v>1542</v>
      </c>
      <c r="L206" s="271">
        <v>0</v>
      </c>
      <c r="M206" s="276">
        <v>45657</v>
      </c>
      <c r="N206" s="271">
        <v>0</v>
      </c>
      <c r="O206" s="271">
        <v>0</v>
      </c>
      <c r="P206" s="271">
        <v>0</v>
      </c>
      <c r="Q206" s="271" t="str">
        <v>QCOCS0000002</v>
      </c>
      <c r="R206" s="271"/>
      <c r="S206" s="271">
        <f t="shared" ca="1" si="6"/>
        <v>0</v>
      </c>
      <c r="T206" s="271">
        <f t="shared" si="7"/>
        <v>1542</v>
      </c>
      <c r="U206" s="271"/>
      <c r="V206" s="284"/>
      <c r="W206" s="271"/>
      <c r="X206" s="271"/>
    </row>
    <row r="207" spans="1:24">
      <c r="A207" s="270" t="str">
        <v>CMA</v>
      </c>
      <c r="B207" s="271" t="str">
        <v>LOMEVALENCIA20</v>
      </c>
      <c r="C207" s="272" t="str">
        <v>TOG</v>
      </c>
      <c r="D207" s="272" t="str">
        <v>LOME</v>
      </c>
      <c r="E207" s="273" t="str">
        <v>VALENCIA</v>
      </c>
      <c r="F207" s="274">
        <v>20</v>
      </c>
      <c r="G207" s="271">
        <v>550</v>
      </c>
      <c r="H207" s="271" t="str">
        <v>not included</v>
      </c>
      <c r="I207" s="281" t="str">
        <v>EUR</v>
      </c>
      <c r="J207" s="275">
        <v>80</v>
      </c>
      <c r="K207" s="275">
        <v>630</v>
      </c>
      <c r="L207" s="271">
        <v>0</v>
      </c>
      <c r="M207" s="276">
        <v>45930</v>
      </c>
      <c r="N207" s="271">
        <v>0</v>
      </c>
      <c r="O207" s="271">
        <v>0</v>
      </c>
      <c r="P207" s="271">
        <v>0</v>
      </c>
      <c r="Q207" s="271" t="str">
        <v>QCOCS0000002</v>
      </c>
      <c r="R207" s="271"/>
      <c r="S207" s="271">
        <f t="shared" ca="1" si="6"/>
        <v>1</v>
      </c>
      <c r="T207" s="271">
        <f t="shared" si="7"/>
        <v>630</v>
      </c>
      <c r="U207" s="271"/>
      <c r="V207" s="284"/>
      <c r="W207" s="271"/>
      <c r="X207" s="271"/>
    </row>
    <row r="208" spans="1:24">
      <c r="A208" s="270" t="str">
        <v>CMA</v>
      </c>
      <c r="B208" s="271" t="str">
        <v>LOMEVALENCIA40</v>
      </c>
      <c r="C208" s="272" t="str">
        <v>TOG</v>
      </c>
      <c r="D208" s="272" t="str">
        <v>LOME</v>
      </c>
      <c r="E208" s="273" t="str">
        <v>VALENCIA</v>
      </c>
      <c r="F208" s="274">
        <v>40</v>
      </c>
      <c r="G208" s="271">
        <v>800</v>
      </c>
      <c r="H208" s="271" t="str">
        <v>not included</v>
      </c>
      <c r="I208" s="281" t="str">
        <v>EUR</v>
      </c>
      <c r="J208" s="275">
        <v>140</v>
      </c>
      <c r="K208" s="275">
        <v>940</v>
      </c>
      <c r="L208" s="271">
        <v>0</v>
      </c>
      <c r="M208" s="276">
        <v>45930</v>
      </c>
      <c r="N208" s="271">
        <v>0</v>
      </c>
      <c r="O208" s="271">
        <v>0</v>
      </c>
      <c r="P208" s="271">
        <v>0</v>
      </c>
      <c r="Q208" s="271" t="str">
        <v>QCOCS0000002</v>
      </c>
      <c r="R208" s="271"/>
      <c r="S208" s="271">
        <f t="shared" ca="1" si="6"/>
        <v>1</v>
      </c>
      <c r="T208" s="271">
        <f t="shared" si="7"/>
        <v>940</v>
      </c>
      <c r="U208" s="271"/>
      <c r="V208" s="284"/>
      <c r="W208" s="271"/>
      <c r="X208" s="271"/>
    </row>
    <row r="209" spans="1:24">
      <c r="A209" s="270" t="str">
        <v>CMA</v>
      </c>
      <c r="B209" s="271" t="str">
        <v>LOMEWELLINGTON40</v>
      </c>
      <c r="C209" s="272" t="str">
        <v>TOG</v>
      </c>
      <c r="D209" s="272" t="str">
        <v>LOME</v>
      </c>
      <c r="E209" s="273" t="str">
        <v>WELLINGTON</v>
      </c>
      <c r="F209" s="274">
        <v>40</v>
      </c>
      <c r="G209" s="271">
        <v>1400</v>
      </c>
      <c r="H209" s="271" t="str">
        <v>not included</v>
      </c>
      <c r="I209" s="281" t="str">
        <v>USD</v>
      </c>
      <c r="J209" s="275">
        <v>0</v>
      </c>
      <c r="K209" s="275">
        <v>1400</v>
      </c>
      <c r="L209" s="271">
        <v>0</v>
      </c>
      <c r="M209" s="276">
        <v>45747</v>
      </c>
      <c r="N209" s="271">
        <v>0</v>
      </c>
      <c r="O209" s="271">
        <v>0</v>
      </c>
      <c r="P209" s="271">
        <v>0</v>
      </c>
      <c r="Q209" s="271" t="str">
        <v>QCOCS0000002</v>
      </c>
      <c r="R209" s="271"/>
      <c r="S209" s="271">
        <f t="shared" ca="1" si="6"/>
        <v>0</v>
      </c>
      <c r="T209" s="271">
        <f t="shared" si="7"/>
        <v>1400</v>
      </c>
      <c r="U209" s="271"/>
      <c r="V209" s="284"/>
      <c r="W209" s="271"/>
      <c r="X209" s="271"/>
    </row>
    <row r="210" spans="1:24">
      <c r="A210" s="270" t="str">
        <v>CMA</v>
      </c>
      <c r="B210" s="271" t="str">
        <v>LomePhiladelphia40</v>
      </c>
      <c r="C210" s="272" t="str">
        <v>TOG</v>
      </c>
      <c r="D210" s="272" t="str">
        <v>Lome</v>
      </c>
      <c r="E210" s="273" t="str">
        <v>Philadelphia</v>
      </c>
      <c r="F210" s="274">
        <v>40</v>
      </c>
      <c r="G210" s="271">
        <v>3950</v>
      </c>
      <c r="H210" s="271" t="str">
        <v>not included</v>
      </c>
      <c r="I210" s="281" t="str">
        <v>USD</v>
      </c>
      <c r="J210" s="275">
        <v>0</v>
      </c>
      <c r="K210" s="275">
        <v>3950</v>
      </c>
      <c r="L210" s="271">
        <v>0</v>
      </c>
      <c r="M210" s="276">
        <v>45747</v>
      </c>
      <c r="N210" s="271">
        <v>0</v>
      </c>
      <c r="O210" s="271">
        <v>0</v>
      </c>
      <c r="P210" s="271">
        <v>0</v>
      </c>
      <c r="Q210" s="271" t="str">
        <v>Demander à Audrey d'accepter les taux avec CMA</v>
      </c>
      <c r="R210" s="271"/>
      <c r="S210" s="271">
        <f t="shared" ca="1" si="6"/>
        <v>0</v>
      </c>
      <c r="T210" s="271">
        <f t="shared" si="7"/>
        <v>3950</v>
      </c>
      <c r="U210" s="271"/>
      <c r="V210" s="284"/>
      <c r="W210" s="271"/>
      <c r="X210" s="271"/>
    </row>
    <row r="211" spans="1:24">
      <c r="A211" s="270" t="str">
        <v>CMA</v>
      </c>
      <c r="B211" s="271" t="str">
        <v>MatadiAmsterdam20</v>
      </c>
      <c r="C211" s="272" t="str">
        <v>CONG</v>
      </c>
      <c r="D211" s="272" t="str">
        <v>Matadi</v>
      </c>
      <c r="E211" s="273" t="str">
        <v>Amsterdam</v>
      </c>
      <c r="F211" s="274">
        <v>20</v>
      </c>
      <c r="G211" s="271">
        <v>1200</v>
      </c>
      <c r="H211" s="271" t="str">
        <v>not included</v>
      </c>
      <c r="I211" s="281" t="str">
        <v>EUR</v>
      </c>
      <c r="J211" s="275">
        <v>19</v>
      </c>
      <c r="K211" s="275">
        <v>1219</v>
      </c>
      <c r="L211" s="271">
        <v>0</v>
      </c>
      <c r="M211" s="276">
        <v>45657</v>
      </c>
      <c r="N211" s="271">
        <v>0</v>
      </c>
      <c r="O211" s="271" t="str">
        <v>Via Antwerp</v>
      </c>
      <c r="P211" s="271">
        <v>0</v>
      </c>
      <c r="Q211" s="271" t="str">
        <v>QCOCS0000002</v>
      </c>
      <c r="R211" s="271"/>
      <c r="S211" s="271">
        <f t="shared" ca="1" si="6"/>
        <v>0</v>
      </c>
      <c r="T211" s="271">
        <f t="shared" si="7"/>
        <v>1219</v>
      </c>
      <c r="U211" s="271"/>
      <c r="V211" s="284"/>
      <c r="W211" s="271"/>
      <c r="X211" s="271"/>
    </row>
    <row r="212" spans="1:24">
      <c r="A212" s="270" t="str">
        <v>CMA</v>
      </c>
      <c r="B212" s="271" t="str">
        <v>MatadiAmsterdam40</v>
      </c>
      <c r="C212" s="272" t="str">
        <v>CONG</v>
      </c>
      <c r="D212" s="272" t="str">
        <v>Matadi</v>
      </c>
      <c r="E212" s="273" t="str">
        <v>Amsterdam</v>
      </c>
      <c r="F212" s="274">
        <v>40</v>
      </c>
      <c r="G212" s="271">
        <v>1900</v>
      </c>
      <c r="H212" s="271" t="str">
        <v>not included</v>
      </c>
      <c r="I212" s="281" t="str">
        <v>EUR</v>
      </c>
      <c r="J212" s="275">
        <v>38</v>
      </c>
      <c r="K212" s="275">
        <v>1938</v>
      </c>
      <c r="L212" s="271">
        <v>0</v>
      </c>
      <c r="M212" s="276">
        <v>45657</v>
      </c>
      <c r="N212" s="271">
        <v>0</v>
      </c>
      <c r="O212" s="271" t="str">
        <v>Via Antwerp</v>
      </c>
      <c r="P212" s="271">
        <v>0</v>
      </c>
      <c r="Q212" s="271" t="str">
        <v>QCOCS0000002</v>
      </c>
      <c r="R212" s="271"/>
      <c r="S212" s="271">
        <f t="shared" ca="1" si="6"/>
        <v>0</v>
      </c>
      <c r="T212" s="271">
        <f t="shared" si="7"/>
        <v>1938</v>
      </c>
      <c r="U212" s="271"/>
      <c r="V212" s="284"/>
      <c r="W212" s="271"/>
      <c r="X212" s="271"/>
    </row>
    <row r="213" spans="1:24">
      <c r="A213" s="270" t="str">
        <v>CMA</v>
      </c>
      <c r="B213" s="271" t="str">
        <v>MatadiANTWERP20</v>
      </c>
      <c r="C213" s="272" t="str">
        <v>CONG</v>
      </c>
      <c r="D213" s="272" t="str">
        <v>Matadi</v>
      </c>
      <c r="E213" s="273" t="str">
        <v>ANTWERP</v>
      </c>
      <c r="F213" s="274">
        <v>20</v>
      </c>
      <c r="G213" s="271">
        <v>850</v>
      </c>
      <c r="H213" s="271" t="str">
        <v>not included</v>
      </c>
      <c r="I213" s="281" t="str">
        <v>EUR</v>
      </c>
      <c r="J213" s="275">
        <v>19</v>
      </c>
      <c r="K213" s="275">
        <v>869</v>
      </c>
      <c r="L213" s="271">
        <v>0</v>
      </c>
      <c r="M213" s="276">
        <v>45657</v>
      </c>
      <c r="N213" s="271">
        <v>0</v>
      </c>
      <c r="O213" s="271">
        <v>0</v>
      </c>
      <c r="P213" s="271">
        <v>0</v>
      </c>
      <c r="Q213" s="271" t="str">
        <v>QCOCS0000002</v>
      </c>
      <c r="R213" s="271"/>
      <c r="S213" s="271">
        <f t="shared" ca="1" si="6"/>
        <v>0</v>
      </c>
      <c r="T213" s="271">
        <f t="shared" si="7"/>
        <v>869</v>
      </c>
      <c r="U213" s="271"/>
      <c r="V213" s="284"/>
      <c r="W213" s="271"/>
      <c r="X213" s="271"/>
    </row>
    <row r="214" spans="1:24">
      <c r="A214" s="270" t="str">
        <v>CMA</v>
      </c>
      <c r="B214" s="271" t="str">
        <v>MatadiANTWERP40</v>
      </c>
      <c r="C214" s="272" t="str">
        <v>CONG</v>
      </c>
      <c r="D214" s="272" t="str">
        <v>Matadi</v>
      </c>
      <c r="E214" s="273" t="str">
        <v>ANTWERP</v>
      </c>
      <c r="F214" s="274">
        <v>40</v>
      </c>
      <c r="G214" s="271">
        <v>1100</v>
      </c>
      <c r="H214" s="271" t="str">
        <v>not included</v>
      </c>
      <c r="I214" s="281" t="str">
        <v>EUR</v>
      </c>
      <c r="J214" s="275">
        <v>38</v>
      </c>
      <c r="K214" s="275">
        <v>1138</v>
      </c>
      <c r="L214" s="271">
        <v>0</v>
      </c>
      <c r="M214" s="276">
        <v>45657</v>
      </c>
      <c r="N214" s="271">
        <v>0</v>
      </c>
      <c r="O214" s="271">
        <v>0</v>
      </c>
      <c r="P214" s="271">
        <v>0</v>
      </c>
      <c r="Q214" s="271" t="str">
        <v>QCOCS0000002</v>
      </c>
      <c r="R214" s="271"/>
      <c r="S214" s="271">
        <f t="shared" ca="1" si="6"/>
        <v>0</v>
      </c>
      <c r="T214" s="271">
        <f t="shared" si="7"/>
        <v>1138</v>
      </c>
      <c r="U214" s="271"/>
      <c r="V214" s="284"/>
      <c r="W214" s="271"/>
      <c r="X214" s="271"/>
    </row>
    <row r="215" spans="1:24">
      <c r="A215" s="270" t="str">
        <v>CMA</v>
      </c>
      <c r="B215" s="271" t="str">
        <v>MatadiBARCELONA40</v>
      </c>
      <c r="C215" s="272" t="str">
        <v>CONG</v>
      </c>
      <c r="D215" s="272" t="str">
        <v>Matadi</v>
      </c>
      <c r="E215" s="273" t="str">
        <v>BARCELONA</v>
      </c>
      <c r="F215" s="274">
        <v>40</v>
      </c>
      <c r="G215" s="271">
        <v>1650</v>
      </c>
      <c r="H215" s="271" t="str">
        <v>not included</v>
      </c>
      <c r="I215" s="281" t="str">
        <v>EUR</v>
      </c>
      <c r="J215" s="275">
        <v>38</v>
      </c>
      <c r="K215" s="275">
        <v>1688</v>
      </c>
      <c r="L215" s="271">
        <v>0</v>
      </c>
      <c r="M215" s="276">
        <v>45657</v>
      </c>
      <c r="N215" s="271">
        <v>0</v>
      </c>
      <c r="O215" s="271">
        <v>0</v>
      </c>
      <c r="P215" s="271">
        <v>0</v>
      </c>
      <c r="Q215" s="271" t="str">
        <v>QCOCS0000002</v>
      </c>
      <c r="R215" s="271"/>
      <c r="S215" s="271">
        <f t="shared" ca="1" si="6"/>
        <v>0</v>
      </c>
      <c r="T215" s="271">
        <f t="shared" si="7"/>
        <v>1688</v>
      </c>
      <c r="U215" s="271"/>
      <c r="V215" s="284"/>
      <c r="W215" s="271"/>
      <c r="X215" s="271"/>
    </row>
    <row r="216" spans="1:24">
      <c r="A216" s="270" t="str">
        <v>CMA</v>
      </c>
      <c r="B216" s="271" t="str">
        <v>MatadiHamburg40</v>
      </c>
      <c r="C216" s="272" t="str">
        <v>CONG</v>
      </c>
      <c r="D216" s="272" t="str">
        <v>Matadi</v>
      </c>
      <c r="E216" s="273" t="str">
        <v>Hamburg</v>
      </c>
      <c r="F216" s="274">
        <v>40</v>
      </c>
      <c r="G216" s="271">
        <v>2000</v>
      </c>
      <c r="H216" s="271" t="str">
        <v>not included</v>
      </c>
      <c r="I216" s="281" t="str">
        <v>EUR</v>
      </c>
      <c r="J216" s="275">
        <v>38</v>
      </c>
      <c r="K216" s="275">
        <v>2038</v>
      </c>
      <c r="L216" s="271">
        <v>0</v>
      </c>
      <c r="M216" s="276">
        <v>45657</v>
      </c>
      <c r="N216" s="271">
        <v>0</v>
      </c>
      <c r="O216" s="271">
        <v>0</v>
      </c>
      <c r="P216" s="271">
        <v>0</v>
      </c>
      <c r="Q216" s="271" t="str">
        <v>QCOCS0000002</v>
      </c>
      <c r="R216" s="271"/>
      <c r="S216" s="271">
        <f t="shared" ca="1" si="6"/>
        <v>0</v>
      </c>
      <c r="T216" s="271">
        <f t="shared" si="7"/>
        <v>2038</v>
      </c>
      <c r="U216" s="271"/>
      <c r="V216" s="271"/>
      <c r="W216" s="271"/>
      <c r="X216" s="271"/>
    </row>
    <row r="217" spans="1:24">
      <c r="A217" s="270" t="str">
        <v>CMA</v>
      </c>
      <c r="B217" s="271" t="str">
        <v>MatadiValencia40</v>
      </c>
      <c r="C217" s="272" t="str">
        <v>CONG</v>
      </c>
      <c r="D217" s="272" t="str">
        <v>Matadi</v>
      </c>
      <c r="E217" s="273" t="str">
        <v>Valencia</v>
      </c>
      <c r="F217" s="274">
        <v>40</v>
      </c>
      <c r="G217" s="271">
        <v>1700</v>
      </c>
      <c r="H217" s="271" t="str">
        <v>not included</v>
      </c>
      <c r="I217" s="281" t="str">
        <v>EUR</v>
      </c>
      <c r="J217" s="275">
        <v>38</v>
      </c>
      <c r="K217" s="275">
        <v>1738</v>
      </c>
      <c r="L217" s="271">
        <v>0</v>
      </c>
      <c r="M217" s="276">
        <v>45657</v>
      </c>
      <c r="N217" s="271">
        <v>0</v>
      </c>
      <c r="O217" s="271">
        <v>0</v>
      </c>
      <c r="P217" s="271">
        <v>0</v>
      </c>
      <c r="Q217" s="271" t="str">
        <v>QCOCS0000002</v>
      </c>
      <c r="R217" s="271"/>
      <c r="S217" s="271">
        <f t="shared" ca="1" si="6"/>
        <v>0</v>
      </c>
      <c r="T217" s="271">
        <f t="shared" si="7"/>
        <v>1738</v>
      </c>
      <c r="U217" s="271"/>
      <c r="V217" s="271"/>
      <c r="W217" s="271"/>
      <c r="X217" s="271"/>
    </row>
    <row r="218" spans="1:24">
      <c r="A218" s="270" t="str">
        <v>CMA</v>
      </c>
      <c r="B218" s="271" t="str">
        <v>MombasaPhiladelphia40</v>
      </c>
      <c r="C218" s="272" t="str">
        <v>KEN</v>
      </c>
      <c r="D218" s="272" t="str">
        <v>Mombasa</v>
      </c>
      <c r="E218" s="273" t="str">
        <v>Philadelphia</v>
      </c>
      <c r="F218" s="274">
        <v>40</v>
      </c>
      <c r="G218" s="271">
        <v>3500</v>
      </c>
      <c r="H218" s="271" t="str">
        <v>not included</v>
      </c>
      <c r="I218" s="281" t="str">
        <v>USD</v>
      </c>
      <c r="J218" s="275">
        <v>0</v>
      </c>
      <c r="K218" s="275">
        <v>148</v>
      </c>
      <c r="L218" s="271">
        <v>0</v>
      </c>
      <c r="M218" s="276">
        <v>45747</v>
      </c>
      <c r="N218" s="271">
        <v>0</v>
      </c>
      <c r="O218" s="271">
        <v>0</v>
      </c>
      <c r="P218" s="271">
        <v>0</v>
      </c>
      <c r="Q218" s="271" t="str">
        <v>QBSE015899</v>
      </c>
      <c r="R218" s="271"/>
      <c r="S218" s="271">
        <f t="shared" ca="1" si="6"/>
        <v>0</v>
      </c>
      <c r="T218" s="271">
        <f t="shared" si="7"/>
        <v>3500</v>
      </c>
      <c r="U218" s="271"/>
      <c r="V218" s="284"/>
      <c r="W218" s="271"/>
      <c r="X218" s="271"/>
    </row>
    <row r="219" spans="1:24">
      <c r="A219" s="270" t="str">
        <v>CMA</v>
      </c>
      <c r="B219" s="271" t="str">
        <v>MONROVIAAmsterdam20</v>
      </c>
      <c r="C219" s="272" t="str">
        <v>LIB</v>
      </c>
      <c r="D219" s="272" t="str">
        <v>MONROVIA</v>
      </c>
      <c r="E219" s="273" t="str">
        <v>Amsterdam</v>
      </c>
      <c r="F219" s="274">
        <v>20</v>
      </c>
      <c r="G219" s="271">
        <v>850</v>
      </c>
      <c r="H219" s="271" t="str">
        <v>not included</v>
      </c>
      <c r="I219" s="281" t="str">
        <v>EUR</v>
      </c>
      <c r="J219" s="275">
        <v>194</v>
      </c>
      <c r="K219" s="275">
        <v>1044</v>
      </c>
      <c r="L219" s="271">
        <v>0</v>
      </c>
      <c r="M219" s="276">
        <v>45747</v>
      </c>
      <c r="N219" s="271">
        <v>0</v>
      </c>
      <c r="O219" s="271" t="str">
        <v>Via Rotterdam</v>
      </c>
      <c r="P219" s="271">
        <v>0</v>
      </c>
      <c r="Q219" s="271" t="str">
        <v>QCOCS0000002</v>
      </c>
      <c r="R219" s="271"/>
      <c r="S219" s="271">
        <f t="shared" ca="1" si="6"/>
        <v>0</v>
      </c>
      <c r="T219" s="271">
        <f t="shared" si="7"/>
        <v>1044</v>
      </c>
      <c r="U219" s="271"/>
      <c r="V219" s="284"/>
      <c r="W219" s="271"/>
      <c r="X219" s="271"/>
    </row>
    <row r="220" spans="1:24">
      <c r="A220" s="270" t="str">
        <v>CMA</v>
      </c>
      <c r="B220" s="271" t="str">
        <v>MONROVIAAmsterdam40</v>
      </c>
      <c r="C220" s="272" t="str">
        <v>LIB</v>
      </c>
      <c r="D220" s="272" t="str">
        <v>MONROVIA</v>
      </c>
      <c r="E220" s="273" t="str">
        <v>Amsterdam</v>
      </c>
      <c r="F220" s="274">
        <v>40</v>
      </c>
      <c r="G220" s="271">
        <v>1350</v>
      </c>
      <c r="H220" s="271" t="str">
        <v>not included</v>
      </c>
      <c r="I220" s="281" t="str">
        <v>EUR</v>
      </c>
      <c r="J220" s="275">
        <v>288</v>
      </c>
      <c r="K220" s="275">
        <v>1638</v>
      </c>
      <c r="L220" s="271">
        <v>0</v>
      </c>
      <c r="M220" s="276">
        <v>45747</v>
      </c>
      <c r="N220" s="271">
        <v>0</v>
      </c>
      <c r="O220" s="271" t="str">
        <v>Via Rotterdam</v>
      </c>
      <c r="P220" s="271">
        <v>0</v>
      </c>
      <c r="Q220" s="271" t="str">
        <v>QCOCS0000002</v>
      </c>
      <c r="R220" s="271"/>
      <c r="S220" s="271">
        <f t="shared" ca="1" si="6"/>
        <v>0</v>
      </c>
      <c r="T220" s="271">
        <f t="shared" si="7"/>
        <v>1638</v>
      </c>
      <c r="U220" s="271"/>
      <c r="V220" s="271"/>
      <c r="W220" s="271"/>
      <c r="X220" s="271"/>
    </row>
    <row r="221" spans="1:24">
      <c r="A221" s="270" t="str">
        <v>CMA</v>
      </c>
      <c r="B221" s="271" t="str">
        <v>MONROVIAANTWERP20</v>
      </c>
      <c r="C221" s="272" t="str">
        <v>LIB</v>
      </c>
      <c r="D221" s="272" t="str">
        <v>MONROVIA</v>
      </c>
      <c r="E221" s="273" t="str">
        <v>ANTWERP</v>
      </c>
      <c r="F221" s="274">
        <v>20</v>
      </c>
      <c r="G221" s="271">
        <v>450</v>
      </c>
      <c r="H221" s="271" t="str">
        <v>not included</v>
      </c>
      <c r="I221" s="281" t="str">
        <v>EUR</v>
      </c>
      <c r="J221" s="275">
        <v>60</v>
      </c>
      <c r="K221" s="275">
        <v>510</v>
      </c>
      <c r="L221" s="271">
        <v>0</v>
      </c>
      <c r="M221" s="276">
        <v>45930</v>
      </c>
      <c r="N221" s="271">
        <v>0</v>
      </c>
      <c r="O221" s="271">
        <v>0</v>
      </c>
      <c r="P221" s="271">
        <v>0</v>
      </c>
      <c r="Q221" s="271" t="str">
        <v>QCOCS0000002</v>
      </c>
      <c r="R221" s="271"/>
      <c r="S221" s="271">
        <f t="shared" ca="1" si="6"/>
        <v>1</v>
      </c>
      <c r="T221" s="271">
        <f t="shared" si="7"/>
        <v>510</v>
      </c>
      <c r="U221" s="271"/>
      <c r="V221" s="271"/>
      <c r="W221" s="271"/>
      <c r="X221" s="271"/>
    </row>
    <row r="222" spans="1:24">
      <c r="A222" s="270" t="str">
        <v>CMA</v>
      </c>
      <c r="B222" s="271" t="str">
        <v>MONROVIAANTWERP40</v>
      </c>
      <c r="C222" s="272" t="str">
        <v>LIB</v>
      </c>
      <c r="D222" s="272" t="str">
        <v>MONROVIA</v>
      </c>
      <c r="E222" s="273" t="str">
        <v>ANTWERP</v>
      </c>
      <c r="F222" s="274">
        <v>40</v>
      </c>
      <c r="G222" s="271">
        <v>700</v>
      </c>
      <c r="H222" s="271" t="str">
        <v>not included</v>
      </c>
      <c r="I222" s="281" t="str">
        <v>EUR</v>
      </c>
      <c r="J222" s="275">
        <v>100</v>
      </c>
      <c r="K222" s="275">
        <v>800</v>
      </c>
      <c r="L222" s="271">
        <v>0</v>
      </c>
      <c r="M222" s="276">
        <v>45930</v>
      </c>
      <c r="N222" s="271">
        <v>0</v>
      </c>
      <c r="O222" s="271">
        <v>0</v>
      </c>
      <c r="P222" s="271">
        <v>0</v>
      </c>
      <c r="Q222" s="271" t="str">
        <v>QCOCS0000002</v>
      </c>
      <c r="R222" s="271"/>
      <c r="S222" s="271">
        <f t="shared" ca="1" si="6"/>
        <v>1</v>
      </c>
      <c r="T222" s="271">
        <f t="shared" si="7"/>
        <v>800</v>
      </c>
      <c r="U222" s="271"/>
      <c r="V222" s="271"/>
      <c r="W222" s="271"/>
      <c r="X222" s="271"/>
    </row>
    <row r="223" spans="1:24">
      <c r="A223" s="270" t="str">
        <v>CMA</v>
      </c>
      <c r="B223" s="271" t="str">
        <v>MONROVIABARCELONA20</v>
      </c>
      <c r="C223" s="272" t="str">
        <v>LIB</v>
      </c>
      <c r="D223" s="272" t="str">
        <v>MONROVIA</v>
      </c>
      <c r="E223" s="273" t="str">
        <v>BARCELONA</v>
      </c>
      <c r="F223" s="274">
        <v>20</v>
      </c>
      <c r="G223" s="271">
        <v>750</v>
      </c>
      <c r="H223" s="271" t="str">
        <v>not included</v>
      </c>
      <c r="I223" s="281" t="str">
        <v>EUR</v>
      </c>
      <c r="J223" s="275">
        <v>19</v>
      </c>
      <c r="K223" s="275">
        <v>769</v>
      </c>
      <c r="L223" s="271">
        <v>0</v>
      </c>
      <c r="M223" s="276">
        <v>45747</v>
      </c>
      <c r="N223" s="271">
        <v>0</v>
      </c>
      <c r="O223" s="271">
        <v>0</v>
      </c>
      <c r="P223" s="271">
        <v>0</v>
      </c>
      <c r="Q223" s="271" t="str">
        <v>QCOCS0000002</v>
      </c>
      <c r="R223" s="271"/>
      <c r="S223" s="271">
        <f t="shared" ca="1" si="6"/>
        <v>0</v>
      </c>
      <c r="T223" s="271">
        <f t="shared" si="7"/>
        <v>769</v>
      </c>
      <c r="U223" s="271"/>
      <c r="V223" s="271"/>
      <c r="W223" s="271"/>
      <c r="X223" s="271"/>
    </row>
    <row r="224" spans="1:24">
      <c r="A224" s="270" t="str">
        <v>CMA</v>
      </c>
      <c r="B224" s="271" t="str">
        <v>MONROVIABARCELONA40</v>
      </c>
      <c r="C224" s="272" t="str">
        <v>LIB</v>
      </c>
      <c r="D224" s="272" t="str">
        <v>MONROVIA</v>
      </c>
      <c r="E224" s="273" t="str">
        <v>BARCELONA</v>
      </c>
      <c r="F224" s="274">
        <v>40</v>
      </c>
      <c r="G224" s="271">
        <v>1000</v>
      </c>
      <c r="H224" s="271" t="str">
        <v>not included</v>
      </c>
      <c r="I224" s="281" t="str">
        <v>EUR</v>
      </c>
      <c r="J224" s="275">
        <v>38</v>
      </c>
      <c r="K224" s="275">
        <v>1038</v>
      </c>
      <c r="L224" s="271">
        <v>0</v>
      </c>
      <c r="M224" s="276">
        <v>45747</v>
      </c>
      <c r="N224" s="271">
        <v>0</v>
      </c>
      <c r="O224" s="271">
        <v>0</v>
      </c>
      <c r="P224" s="271">
        <v>0</v>
      </c>
      <c r="Q224" s="271" t="str">
        <v>QCOCS0000002</v>
      </c>
      <c r="R224" s="271"/>
      <c r="S224" s="271">
        <f t="shared" ca="1" si="6"/>
        <v>0</v>
      </c>
      <c r="T224" s="271">
        <f t="shared" si="7"/>
        <v>1038</v>
      </c>
      <c r="U224" s="271"/>
      <c r="V224" s="284"/>
      <c r="W224" s="271"/>
      <c r="X224" s="271"/>
    </row>
    <row r="225" spans="1:24">
      <c r="A225" s="270" t="str">
        <v>CMA</v>
      </c>
      <c r="B225" s="271" t="str">
        <v>MONROVIAHAMBURG20</v>
      </c>
      <c r="C225" s="272" t="str">
        <v>LIB</v>
      </c>
      <c r="D225" s="272" t="str">
        <v>MONROVIA</v>
      </c>
      <c r="E225" s="273" t="str">
        <v>HAMBURG</v>
      </c>
      <c r="F225" s="274">
        <v>20</v>
      </c>
      <c r="G225" s="271">
        <v>900</v>
      </c>
      <c r="H225" s="271" t="str">
        <v>not included</v>
      </c>
      <c r="I225" s="281" t="str">
        <v>EUR</v>
      </c>
      <c r="J225" s="275">
        <v>19</v>
      </c>
      <c r="K225" s="275">
        <v>919</v>
      </c>
      <c r="L225" s="271">
        <v>0</v>
      </c>
      <c r="M225" s="276">
        <v>45747</v>
      </c>
      <c r="N225" s="271">
        <v>0</v>
      </c>
      <c r="O225" s="271">
        <v>0</v>
      </c>
      <c r="P225" s="271">
        <v>0</v>
      </c>
      <c r="Q225" s="271" t="str">
        <v>QCOCS0000002</v>
      </c>
      <c r="R225" s="271"/>
      <c r="S225" s="271">
        <f t="shared" ca="1" si="6"/>
        <v>0</v>
      </c>
      <c r="T225" s="271">
        <f t="shared" si="7"/>
        <v>919</v>
      </c>
      <c r="U225" s="271"/>
      <c r="V225" s="284"/>
      <c r="W225" s="271"/>
      <c r="X225" s="271"/>
    </row>
    <row r="226" spans="1:24">
      <c r="A226" s="270" t="str">
        <v>CMA</v>
      </c>
      <c r="B226" s="271" t="str">
        <v>MONROVIAHAMBURG40</v>
      </c>
      <c r="C226" s="272" t="str">
        <v>LIB</v>
      </c>
      <c r="D226" s="272" t="str">
        <v>MONROVIA</v>
      </c>
      <c r="E226" s="273" t="str">
        <v>HAMBURG</v>
      </c>
      <c r="F226" s="274">
        <v>40</v>
      </c>
      <c r="G226" s="271">
        <v>1200</v>
      </c>
      <c r="H226" s="271" t="str">
        <v>not included</v>
      </c>
      <c r="I226" s="281" t="str">
        <v>EUR</v>
      </c>
      <c r="J226" s="275">
        <v>38</v>
      </c>
      <c r="K226" s="275">
        <v>1238</v>
      </c>
      <c r="L226" s="271">
        <v>0</v>
      </c>
      <c r="M226" s="276">
        <v>45747</v>
      </c>
      <c r="N226" s="271">
        <v>0</v>
      </c>
      <c r="O226" s="271">
        <v>0</v>
      </c>
      <c r="P226" s="271">
        <v>0</v>
      </c>
      <c r="Q226" s="271" t="str">
        <v>QCOCS0000002</v>
      </c>
      <c r="R226" s="271"/>
      <c r="S226" s="271">
        <f t="shared" ca="1" si="6"/>
        <v>0</v>
      </c>
      <c r="T226" s="271">
        <f t="shared" si="7"/>
        <v>1238</v>
      </c>
      <c r="U226" s="271"/>
      <c r="V226" s="284"/>
      <c r="W226" s="271"/>
      <c r="X226" s="271"/>
    </row>
    <row r="227" spans="1:24">
      <c r="A227" s="270" t="str">
        <v>CMA</v>
      </c>
      <c r="B227" s="271" t="str">
        <v>MONROVIAPASIR GUDANG20</v>
      </c>
      <c r="C227" s="272" t="str">
        <v>LIB</v>
      </c>
      <c r="D227" s="272" t="str">
        <v>MONROVIA</v>
      </c>
      <c r="E227" s="273" t="str">
        <v>PASIR GUDANG</v>
      </c>
      <c r="F227" s="274">
        <v>20</v>
      </c>
      <c r="G227" s="271">
        <v>750</v>
      </c>
      <c r="H227" s="271" t="str">
        <v>not included</v>
      </c>
      <c r="I227" s="281" t="str">
        <v>USD</v>
      </c>
      <c r="J227" s="275">
        <v>0</v>
      </c>
      <c r="K227" s="275">
        <v>750</v>
      </c>
      <c r="L227" s="271">
        <v>0</v>
      </c>
      <c r="M227" s="276">
        <v>45747</v>
      </c>
      <c r="N227" s="271">
        <v>0</v>
      </c>
      <c r="O227" s="271">
        <v>0</v>
      </c>
      <c r="P227" s="271">
        <v>0</v>
      </c>
      <c r="Q227" s="271" t="str">
        <v>QCOCS0000002</v>
      </c>
      <c r="R227" s="271"/>
      <c r="S227" s="271">
        <f t="shared" ca="1" si="6"/>
        <v>0</v>
      </c>
      <c r="T227" s="271">
        <f t="shared" si="7"/>
        <v>750</v>
      </c>
      <c r="U227" s="271"/>
      <c r="V227" s="284"/>
      <c r="W227" s="271"/>
      <c r="X227" s="271"/>
    </row>
    <row r="228" spans="1:24">
      <c r="A228" s="270" t="str">
        <v>CMA</v>
      </c>
      <c r="B228" s="271" t="str">
        <v>MONROVIAPASIR GUDANG40</v>
      </c>
      <c r="C228" s="272" t="str">
        <v>LIB</v>
      </c>
      <c r="D228" s="272" t="str">
        <v>MONROVIA</v>
      </c>
      <c r="E228" s="273" t="str">
        <v>PASIR GUDANG</v>
      </c>
      <c r="F228" s="274">
        <v>40</v>
      </c>
      <c r="G228" s="271">
        <v>2245</v>
      </c>
      <c r="H228" s="271" t="str">
        <v>not included</v>
      </c>
      <c r="I228" s="281" t="str">
        <v>USD</v>
      </c>
      <c r="J228" s="275">
        <v>0</v>
      </c>
      <c r="K228" s="275">
        <v>2245</v>
      </c>
      <c r="L228" s="271">
        <v>0</v>
      </c>
      <c r="M228" s="276">
        <v>45930</v>
      </c>
      <c r="N228" s="271">
        <v>0</v>
      </c>
      <c r="O228" s="271">
        <v>0</v>
      </c>
      <c r="P228" s="271">
        <v>0</v>
      </c>
      <c r="Q228" s="271" t="str">
        <v>QCOCS0000002</v>
      </c>
      <c r="R228" s="271"/>
      <c r="S228" s="271">
        <f t="shared" ca="1" si="6"/>
        <v>1</v>
      </c>
      <c r="T228" s="271">
        <f t="shared" si="7"/>
        <v>2245</v>
      </c>
      <c r="U228" s="271"/>
      <c r="V228" s="284"/>
      <c r="W228" s="271"/>
      <c r="X228" s="271"/>
    </row>
    <row r="229" spans="1:24">
      <c r="A229" s="270" t="str">
        <v>CMA</v>
      </c>
      <c r="B229" s="271" t="str">
        <v>MONROVIAPTP40</v>
      </c>
      <c r="C229" s="272" t="str">
        <v>LIB</v>
      </c>
      <c r="D229" s="272" t="str">
        <v>MONROVIA</v>
      </c>
      <c r="E229" s="273" t="str">
        <v>PTP</v>
      </c>
      <c r="F229" s="274">
        <v>40</v>
      </c>
      <c r="G229" s="271">
        <v>1000</v>
      </c>
      <c r="H229" s="271" t="str">
        <v>not included</v>
      </c>
      <c r="I229" s="281" t="str">
        <v>USD</v>
      </c>
      <c r="J229" s="275">
        <v>0</v>
      </c>
      <c r="K229" s="275">
        <v>1000</v>
      </c>
      <c r="L229" s="271">
        <v>0</v>
      </c>
      <c r="M229" s="276">
        <v>45930</v>
      </c>
      <c r="N229" s="271">
        <v>0</v>
      </c>
      <c r="O229" s="271">
        <v>0</v>
      </c>
      <c r="P229" s="271">
        <v>0</v>
      </c>
      <c r="Q229" s="271" t="str">
        <v>QCOCS0000002</v>
      </c>
      <c r="R229" s="271"/>
      <c r="S229" s="271">
        <f t="shared" ca="1" si="6"/>
        <v>1</v>
      </c>
      <c r="T229" s="271">
        <f t="shared" si="7"/>
        <v>1000</v>
      </c>
      <c r="U229" s="271"/>
      <c r="V229" s="284"/>
      <c r="W229" s="271"/>
      <c r="X229" s="271"/>
    </row>
    <row r="230" spans="1:24">
      <c r="A230" s="270" t="str">
        <v>CMA</v>
      </c>
      <c r="B230" s="271" t="str">
        <v>MONROVIAROTTERDAM20</v>
      </c>
      <c r="C230" s="272" t="str">
        <v>LIB</v>
      </c>
      <c r="D230" s="272" t="str">
        <v>MONROVIA</v>
      </c>
      <c r="E230" s="273" t="str">
        <v>ROTTERDAM</v>
      </c>
      <c r="F230" s="274">
        <v>20</v>
      </c>
      <c r="G230" s="271">
        <v>745</v>
      </c>
      <c r="H230" s="271" t="str">
        <v>not included</v>
      </c>
      <c r="I230" s="281" t="str">
        <v>EUR</v>
      </c>
      <c r="J230" s="275">
        <v>19</v>
      </c>
      <c r="K230" s="275">
        <v>764</v>
      </c>
      <c r="L230" s="271">
        <v>0</v>
      </c>
      <c r="M230" s="276">
        <v>45747</v>
      </c>
      <c r="N230" s="271">
        <v>0</v>
      </c>
      <c r="O230" s="271">
        <v>0</v>
      </c>
      <c r="P230" s="271">
        <v>0</v>
      </c>
      <c r="Q230" s="271" t="str">
        <v>QCOCS0000002</v>
      </c>
      <c r="R230" s="271"/>
      <c r="S230" s="271">
        <f t="shared" ca="1" si="6"/>
        <v>0</v>
      </c>
      <c r="T230" s="271">
        <f t="shared" si="7"/>
        <v>764</v>
      </c>
      <c r="U230" s="271"/>
      <c r="V230" s="284"/>
      <c r="W230" s="271"/>
      <c r="X230" s="271"/>
    </row>
    <row r="231" spans="1:24">
      <c r="A231" s="270" t="str">
        <v>CMA</v>
      </c>
      <c r="B231" s="271" t="str">
        <v>MONROVIAROTTERDAM40</v>
      </c>
      <c r="C231" s="272" t="str">
        <v>LIB</v>
      </c>
      <c r="D231" s="272" t="str">
        <v>MONROVIA</v>
      </c>
      <c r="E231" s="273" t="str">
        <v>ROTTERDAM</v>
      </c>
      <c r="F231" s="274">
        <v>40</v>
      </c>
      <c r="G231" s="271">
        <v>1295</v>
      </c>
      <c r="H231" s="271" t="str">
        <v>not included</v>
      </c>
      <c r="I231" s="281" t="str">
        <v>EUR</v>
      </c>
      <c r="J231" s="275">
        <v>38</v>
      </c>
      <c r="K231" s="275">
        <v>1333</v>
      </c>
      <c r="L231" s="271">
        <v>0</v>
      </c>
      <c r="M231" s="276">
        <v>45747</v>
      </c>
      <c r="N231" s="271">
        <v>0</v>
      </c>
      <c r="O231" s="271">
        <v>0</v>
      </c>
      <c r="P231" s="271">
        <v>0</v>
      </c>
      <c r="Q231" s="271" t="str">
        <v>QCOCS0000002</v>
      </c>
      <c r="R231" s="271"/>
      <c r="S231" s="271">
        <f t="shared" ca="1" si="6"/>
        <v>0</v>
      </c>
      <c r="T231" s="271">
        <f t="shared" si="7"/>
        <v>1333</v>
      </c>
      <c r="U231" s="271"/>
      <c r="V231" s="284"/>
      <c r="W231" s="271"/>
      <c r="X231" s="271"/>
    </row>
    <row r="232" spans="1:24">
      <c r="A232" s="270" t="str">
        <v>CMA</v>
      </c>
      <c r="B232" s="271" t="str">
        <v>MONROVIASZCZECIN20</v>
      </c>
      <c r="C232" s="272" t="str">
        <v>LIB</v>
      </c>
      <c r="D232" s="272" t="str">
        <v>MONROVIA</v>
      </c>
      <c r="E232" s="273" t="str">
        <v>SZCZECIN</v>
      </c>
      <c r="F232" s="274">
        <v>20</v>
      </c>
      <c r="G232" s="271">
        <v>1100</v>
      </c>
      <c r="H232" s="271" t="str">
        <v>not included</v>
      </c>
      <c r="I232" s="281" t="str">
        <v>EUR</v>
      </c>
      <c r="J232" s="275">
        <v>19</v>
      </c>
      <c r="K232" s="275">
        <v>1119</v>
      </c>
      <c r="L232" s="271">
        <v>0</v>
      </c>
      <c r="M232" s="276">
        <v>45657</v>
      </c>
      <c r="N232" s="271">
        <v>0</v>
      </c>
      <c r="O232" s="271">
        <v>0</v>
      </c>
      <c r="P232" s="271">
        <v>0</v>
      </c>
      <c r="Q232" s="271" t="str">
        <v>QCOCS0000002</v>
      </c>
      <c r="R232" s="271"/>
      <c r="S232" s="271">
        <f t="shared" ca="1" si="6"/>
        <v>0</v>
      </c>
      <c r="T232" s="271">
        <f t="shared" si="7"/>
        <v>1119</v>
      </c>
      <c r="U232" s="271"/>
      <c r="V232" s="284"/>
      <c r="W232" s="271"/>
      <c r="X232" s="271"/>
    </row>
    <row r="233" spans="1:24">
      <c r="A233" s="270" t="str">
        <v>CMA</v>
      </c>
      <c r="B233" s="271" t="str">
        <v>MONROVIASZCZECIN40</v>
      </c>
      <c r="C233" s="272" t="str">
        <v>LIB</v>
      </c>
      <c r="D233" s="272" t="str">
        <v>MONROVIA</v>
      </c>
      <c r="E233" s="273" t="str">
        <v>SZCZECIN</v>
      </c>
      <c r="F233" s="274">
        <v>40</v>
      </c>
      <c r="G233" s="271">
        <v>2000</v>
      </c>
      <c r="H233" s="271" t="str">
        <v>not included</v>
      </c>
      <c r="I233" s="281" t="str">
        <v>EUR</v>
      </c>
      <c r="J233" s="275">
        <v>38</v>
      </c>
      <c r="K233" s="275">
        <v>2038</v>
      </c>
      <c r="L233" s="271">
        <v>0</v>
      </c>
      <c r="M233" s="276">
        <v>45657</v>
      </c>
      <c r="N233" s="271">
        <v>0</v>
      </c>
      <c r="O233" s="271">
        <v>0</v>
      </c>
      <c r="P233" s="271">
        <v>0</v>
      </c>
      <c r="Q233" s="271" t="str">
        <v>QCOCS0000002</v>
      </c>
      <c r="R233" s="271"/>
      <c r="S233" s="271">
        <f t="shared" ca="1" si="6"/>
        <v>0</v>
      </c>
      <c r="T233" s="271">
        <f t="shared" si="7"/>
        <v>2038</v>
      </c>
      <c r="U233" s="271"/>
      <c r="V233" s="284"/>
      <c r="W233" s="271"/>
      <c r="X233" s="271"/>
    </row>
    <row r="234" spans="1:24">
      <c r="A234" s="270" t="str">
        <v>CMA</v>
      </c>
      <c r="B234" s="271" t="str">
        <v>MONROVIAVALENCIA20</v>
      </c>
      <c r="C234" s="272" t="str">
        <v>LIB</v>
      </c>
      <c r="D234" s="272" t="str">
        <v>MONROVIA</v>
      </c>
      <c r="E234" s="273" t="str">
        <v>VALENCIA</v>
      </c>
      <c r="F234" s="274">
        <v>20</v>
      </c>
      <c r="G234" s="270">
        <v>700</v>
      </c>
      <c r="H234" s="271" t="str">
        <v>not included</v>
      </c>
      <c r="I234" s="281" t="str">
        <v>EUR</v>
      </c>
      <c r="J234" s="275">
        <v>19</v>
      </c>
      <c r="K234" s="275">
        <v>719</v>
      </c>
      <c r="L234" s="271">
        <v>0</v>
      </c>
      <c r="M234" s="276">
        <v>45747</v>
      </c>
      <c r="N234" s="271">
        <v>0</v>
      </c>
      <c r="O234">
        <v>0</v>
      </c>
      <c r="P234">
        <v>0</v>
      </c>
      <c r="Q234" t="str">
        <v>QCOCS0000002</v>
      </c>
      <c r="S234" s="271">
        <f t="shared" ca="1" si="6"/>
        <v>0</v>
      </c>
      <c r="T234" s="271">
        <f t="shared" si="7"/>
        <v>719</v>
      </c>
      <c r="W234" s="271"/>
      <c r="X234" s="271"/>
    </row>
    <row r="235" spans="1:24">
      <c r="A235" s="270" t="str">
        <v>CMA</v>
      </c>
      <c r="B235" s="271" t="str">
        <v>MONROVIAVALENCIA40</v>
      </c>
      <c r="C235" s="272" t="str">
        <v>LIB</v>
      </c>
      <c r="D235" s="272" t="str">
        <v>MONROVIA</v>
      </c>
      <c r="E235" s="273" t="str">
        <v>VALENCIA</v>
      </c>
      <c r="F235" s="274">
        <v>40</v>
      </c>
      <c r="G235" s="270">
        <v>950</v>
      </c>
      <c r="H235" s="271" t="str">
        <v>not included</v>
      </c>
      <c r="I235" s="281" t="str">
        <v>EUR</v>
      </c>
      <c r="J235" s="275">
        <v>38</v>
      </c>
      <c r="K235" s="275">
        <v>988</v>
      </c>
      <c r="L235" s="271">
        <v>0</v>
      </c>
      <c r="M235" s="276">
        <v>45747</v>
      </c>
      <c r="N235" s="271">
        <v>0</v>
      </c>
      <c r="O235">
        <v>0</v>
      </c>
      <c r="P235">
        <v>0</v>
      </c>
      <c r="Q235" t="str">
        <v>QCOCS0000002</v>
      </c>
      <c r="S235" s="271">
        <f t="shared" ca="1" si="6"/>
        <v>0</v>
      </c>
      <c r="T235" s="271">
        <f t="shared" si="7"/>
        <v>988</v>
      </c>
      <c r="W235" s="271"/>
      <c r="X235" s="271"/>
    </row>
    <row r="236" spans="1:24">
      <c r="A236" s="270" t="str">
        <v>CMA</v>
      </c>
      <c r="B236" s="271" t="str">
        <v>MONROVIAWELLINGTON40</v>
      </c>
      <c r="C236" s="272" t="str">
        <v>LIB</v>
      </c>
      <c r="D236" s="272" t="str">
        <v>MONROVIA</v>
      </c>
      <c r="E236" s="273" t="str">
        <v>WELLINGTON</v>
      </c>
      <c r="F236" s="274">
        <v>40</v>
      </c>
      <c r="G236" s="270">
        <v>1600</v>
      </c>
      <c r="H236" s="271" t="str">
        <v>not included</v>
      </c>
      <c r="I236" s="281" t="str">
        <v>USD</v>
      </c>
      <c r="J236" s="275">
        <v>0</v>
      </c>
      <c r="K236" s="275">
        <v>1600</v>
      </c>
      <c r="L236" s="286">
        <v>0</v>
      </c>
      <c r="M236" s="276">
        <v>45747</v>
      </c>
      <c r="N236" s="271">
        <v>0</v>
      </c>
      <c r="O236">
        <v>0</v>
      </c>
      <c r="P236">
        <v>0</v>
      </c>
      <c r="Q236" t="str">
        <v>QCOCS0000002</v>
      </c>
      <c r="S236" s="271">
        <f t="shared" ca="1" si="6"/>
        <v>0</v>
      </c>
      <c r="T236" s="271">
        <f t="shared" si="7"/>
        <v>1600</v>
      </c>
      <c r="W236" s="271"/>
      <c r="X236" s="271"/>
    </row>
    <row r="237" spans="1:24">
      <c r="A237" s="270" t="str">
        <v>CMA</v>
      </c>
      <c r="B237" s="271" t="str">
        <v>NOSY BEANTWERP40</v>
      </c>
      <c r="C237" s="272" t="str">
        <v>MAD</v>
      </c>
      <c r="D237" s="272" t="str">
        <v>NOSY BE</v>
      </c>
      <c r="E237" s="273" t="str">
        <v>ANTWERP</v>
      </c>
      <c r="F237" s="274">
        <v>40</v>
      </c>
      <c r="G237" s="270">
        <v>4400</v>
      </c>
      <c r="H237" s="271" t="str">
        <v>not included</v>
      </c>
      <c r="I237" s="281" t="str">
        <v>USD</v>
      </c>
      <c r="J237" s="275">
        <v>146</v>
      </c>
      <c r="K237" s="275">
        <v>4546</v>
      </c>
      <c r="L237" s="271">
        <v>0</v>
      </c>
      <c r="M237" s="276">
        <v>45657</v>
      </c>
      <c r="N237" s="271">
        <v>0</v>
      </c>
      <c r="O237">
        <v>0</v>
      </c>
      <c r="P237">
        <v>0</v>
      </c>
      <c r="Q237" t="str">
        <v>QCOCS0000002</v>
      </c>
      <c r="S237" s="271">
        <f t="shared" ca="1" si="6"/>
        <v>0</v>
      </c>
      <c r="T237" s="271">
        <f t="shared" si="7"/>
        <v>4546</v>
      </c>
      <c r="W237" s="271"/>
      <c r="X237" s="271"/>
    </row>
    <row r="238" spans="1:24">
      <c r="A238" s="270" t="str">
        <v>CMA</v>
      </c>
      <c r="B238" s="271" t="str">
        <v>NOSY BEANTWERP40</v>
      </c>
      <c r="C238" s="272" t="str">
        <v>MAD</v>
      </c>
      <c r="D238" s="272" t="str">
        <v>NOSY BE</v>
      </c>
      <c r="E238" s="273" t="str">
        <v>ANTWERP</v>
      </c>
      <c r="F238" s="274">
        <v>40</v>
      </c>
      <c r="G238" s="270">
        <v>4400</v>
      </c>
      <c r="H238" s="271" t="str">
        <v>not included</v>
      </c>
      <c r="I238" s="281" t="str">
        <v>USD</v>
      </c>
      <c r="J238" s="275">
        <v>146</v>
      </c>
      <c r="K238" s="275">
        <v>4546</v>
      </c>
      <c r="L238" s="271">
        <v>0</v>
      </c>
      <c r="M238" s="276">
        <v>45657</v>
      </c>
      <c r="N238" s="271">
        <v>0</v>
      </c>
      <c r="O238">
        <v>0</v>
      </c>
      <c r="P238">
        <v>0</v>
      </c>
      <c r="Q238" t="str">
        <v>QCOCS0000002</v>
      </c>
      <c r="S238" s="271">
        <f t="shared" ca="1" si="6"/>
        <v>0</v>
      </c>
      <c r="T238" s="271">
        <f t="shared" si="7"/>
        <v>4546</v>
      </c>
      <c r="W238" s="271"/>
      <c r="X238" s="271"/>
    </row>
    <row r="239" spans="1:24">
      <c r="A239" s="270" t="str">
        <v>CMA</v>
      </c>
      <c r="B239" s="271" t="str">
        <v>NOSY BEBARCELONA40</v>
      </c>
      <c r="C239" s="272" t="str">
        <v>MAD</v>
      </c>
      <c r="D239" s="272" t="str">
        <v>NOSY BE</v>
      </c>
      <c r="E239" s="273" t="str">
        <v>BARCELONA</v>
      </c>
      <c r="F239" s="274">
        <v>40</v>
      </c>
      <c r="G239" s="270">
        <v>4850</v>
      </c>
      <c r="H239" s="271" t="str">
        <v>not included</v>
      </c>
      <c r="I239" s="281" t="str">
        <v>USD</v>
      </c>
      <c r="J239" s="275">
        <v>146</v>
      </c>
      <c r="K239" s="275">
        <v>4996</v>
      </c>
      <c r="L239" s="271">
        <v>0</v>
      </c>
      <c r="M239" s="276">
        <v>45657</v>
      </c>
      <c r="N239" s="271">
        <v>0</v>
      </c>
      <c r="O239">
        <v>0</v>
      </c>
      <c r="P239">
        <v>0</v>
      </c>
      <c r="Q239" t="str">
        <v>QCOCS0000002</v>
      </c>
      <c r="S239" s="271">
        <f t="shared" ca="1" si="6"/>
        <v>0</v>
      </c>
      <c r="T239" s="271">
        <f t="shared" si="7"/>
        <v>4996</v>
      </c>
      <c r="W239" s="271"/>
      <c r="X239" s="271"/>
    </row>
    <row r="240" spans="1:24">
      <c r="A240" s="270" t="str">
        <v>CMA</v>
      </c>
      <c r="B240" s="271" t="str">
        <v>NOSY BEPASIR GUDANG40</v>
      </c>
      <c r="C240" s="272" t="str">
        <v>MAD</v>
      </c>
      <c r="D240" s="272" t="str">
        <v>NOSY BE</v>
      </c>
      <c r="E240" s="273" t="str">
        <v>PASIR GUDANG</v>
      </c>
      <c r="F240" s="274">
        <v>40</v>
      </c>
      <c r="G240" s="270">
        <v>2800</v>
      </c>
      <c r="H240" s="271" t="str">
        <v>not included</v>
      </c>
      <c r="I240" s="281" t="str">
        <v>USD</v>
      </c>
      <c r="J240" s="275">
        <v>192</v>
      </c>
      <c r="K240" s="275">
        <v>2992</v>
      </c>
      <c r="L240" s="271">
        <v>0</v>
      </c>
      <c r="M240" s="276">
        <v>45657</v>
      </c>
      <c r="N240" s="271">
        <v>0</v>
      </c>
      <c r="O240">
        <v>0</v>
      </c>
      <c r="P240">
        <v>0</v>
      </c>
      <c r="Q240" t="str">
        <v>QCOCS0000002</v>
      </c>
      <c r="S240" s="271">
        <f t="shared" ca="1" si="6"/>
        <v>0</v>
      </c>
      <c r="T240" s="271">
        <f t="shared" si="7"/>
        <v>2992</v>
      </c>
      <c r="W240" s="271"/>
      <c r="X240" s="271"/>
    </row>
    <row r="241" spans="1:24">
      <c r="A241" s="270" t="str">
        <v>CMA</v>
      </c>
      <c r="B241" s="271" t="str">
        <v>NOSY BEROTTERDAM40</v>
      </c>
      <c r="C241" s="272" t="str">
        <v>MAD</v>
      </c>
      <c r="D241" s="272" t="str">
        <v>NOSY BE</v>
      </c>
      <c r="E241" s="273" t="str">
        <v>ROTTERDAM</v>
      </c>
      <c r="F241" s="274">
        <v>40</v>
      </c>
      <c r="G241" s="270">
        <v>4400</v>
      </c>
      <c r="H241" s="271" t="str">
        <v>not included</v>
      </c>
      <c r="I241" s="281" t="str">
        <v>USD</v>
      </c>
      <c r="J241" s="275">
        <v>146</v>
      </c>
      <c r="K241" s="275">
        <v>4546</v>
      </c>
      <c r="L241" s="271">
        <v>0</v>
      </c>
      <c r="M241" s="276">
        <v>45657</v>
      </c>
      <c r="N241" s="271">
        <v>0</v>
      </c>
      <c r="O241">
        <v>0</v>
      </c>
      <c r="P241">
        <v>0</v>
      </c>
      <c r="Q241" t="str">
        <v>QCOCS0000002</v>
      </c>
      <c r="S241" s="271">
        <f t="shared" ca="1" si="6"/>
        <v>0</v>
      </c>
      <c r="T241" s="271">
        <f t="shared" si="7"/>
        <v>4546</v>
      </c>
      <c r="V241" s="288"/>
      <c r="W241" s="271"/>
      <c r="X241" s="271"/>
    </row>
    <row r="242" spans="1:24">
      <c r="A242" s="270" t="str">
        <v>CMA</v>
      </c>
      <c r="B242" s="271" t="str">
        <v>SAN PEDROAmsterdam20</v>
      </c>
      <c r="C242" s="272" t="str">
        <v>IVC</v>
      </c>
      <c r="D242" s="272" t="str">
        <v>SAN PEDRO</v>
      </c>
      <c r="E242" s="273" t="str">
        <v>Amsterdam</v>
      </c>
      <c r="F242" s="274">
        <v>20</v>
      </c>
      <c r="G242" s="270">
        <v>800</v>
      </c>
      <c r="H242" s="271" t="str">
        <v>not included</v>
      </c>
      <c r="I242" s="281" t="str">
        <v>EUR</v>
      </c>
      <c r="J242" s="275">
        <v>19</v>
      </c>
      <c r="K242" s="275">
        <v>819</v>
      </c>
      <c r="L242" s="271">
        <v>0</v>
      </c>
      <c r="M242" s="276">
        <v>45747</v>
      </c>
      <c r="N242" s="271">
        <v>0</v>
      </c>
      <c r="O242">
        <v>0</v>
      </c>
      <c r="P242">
        <v>0</v>
      </c>
      <c r="Q242" t="str">
        <v>QCOCS0000002</v>
      </c>
      <c r="S242" s="271">
        <f t="shared" ca="1" si="6"/>
        <v>0</v>
      </c>
      <c r="T242" s="271">
        <f t="shared" si="7"/>
        <v>819</v>
      </c>
      <c r="W242" s="271"/>
      <c r="X242" s="271"/>
    </row>
    <row r="243" spans="1:24">
      <c r="A243" s="270" t="str">
        <v>CMA</v>
      </c>
      <c r="B243" s="271" t="str">
        <v>SAN PEDROAmsterdam40</v>
      </c>
      <c r="C243" s="272" t="str">
        <v>IVC</v>
      </c>
      <c r="D243" s="272" t="str">
        <v>SAN PEDRO</v>
      </c>
      <c r="E243" s="273" t="str">
        <v>Amsterdam</v>
      </c>
      <c r="F243" s="274">
        <v>40</v>
      </c>
      <c r="G243" s="270">
        <v>1150</v>
      </c>
      <c r="H243" s="271" t="str">
        <v>not included</v>
      </c>
      <c r="I243" s="281" t="str">
        <v>EUR</v>
      </c>
      <c r="J243" s="275">
        <v>38</v>
      </c>
      <c r="K243" s="275">
        <v>1188</v>
      </c>
      <c r="L243" s="271">
        <v>0</v>
      </c>
      <c r="M243" s="276">
        <v>45747</v>
      </c>
      <c r="N243" s="271">
        <v>0</v>
      </c>
      <c r="O243">
        <v>0</v>
      </c>
      <c r="P243">
        <v>0</v>
      </c>
      <c r="Q243" t="str">
        <v>QCOCS0000002</v>
      </c>
      <c r="S243" s="271">
        <f t="shared" ca="1" si="6"/>
        <v>0</v>
      </c>
      <c r="T243" s="271">
        <f t="shared" si="7"/>
        <v>1188</v>
      </c>
      <c r="V243" s="288"/>
      <c r="W243" s="271"/>
      <c r="X243" s="271"/>
    </row>
    <row r="244" spans="1:24">
      <c r="A244" s="270" t="str">
        <v>CMA</v>
      </c>
      <c r="B244" s="271" t="str">
        <v>SAN PEDROANTWERP20</v>
      </c>
      <c r="C244" s="272" t="str">
        <v>IVC</v>
      </c>
      <c r="D244" s="272" t="str">
        <v>SAN PEDRO</v>
      </c>
      <c r="E244" s="273" t="str">
        <v>ANTWERP</v>
      </c>
      <c r="F244" s="274">
        <v>20</v>
      </c>
      <c r="G244" s="270">
        <v>600</v>
      </c>
      <c r="H244" s="271" t="str">
        <v>not included</v>
      </c>
      <c r="I244" s="281" t="str">
        <v>EUR</v>
      </c>
      <c r="J244" s="275">
        <v>60</v>
      </c>
      <c r="K244" s="275">
        <v>660</v>
      </c>
      <c r="L244" s="271">
        <v>0</v>
      </c>
      <c r="M244" s="276">
        <v>45930</v>
      </c>
      <c r="N244" s="271">
        <v>0</v>
      </c>
      <c r="O244">
        <v>0</v>
      </c>
      <c r="P244">
        <v>0</v>
      </c>
      <c r="Q244" t="str">
        <v>QCOCS0000002</v>
      </c>
      <c r="S244" s="271">
        <f t="shared" ca="1" si="6"/>
        <v>1</v>
      </c>
      <c r="T244" s="271">
        <f t="shared" si="7"/>
        <v>660</v>
      </c>
      <c r="W244" s="271"/>
      <c r="X244" s="271"/>
    </row>
    <row r="245" spans="1:24">
      <c r="A245" s="270" t="str">
        <v>CMA</v>
      </c>
      <c r="B245" s="271" t="str">
        <v>SAN PEDROANTWERP40</v>
      </c>
      <c r="C245" s="272" t="str">
        <v>IVC</v>
      </c>
      <c r="D245" s="272" t="str">
        <v>SAN PEDRO</v>
      </c>
      <c r="E245" s="273" t="str">
        <v>ANTWERP</v>
      </c>
      <c r="F245" s="274">
        <v>40</v>
      </c>
      <c r="G245" s="270">
        <v>800</v>
      </c>
      <c r="H245" s="271" t="str">
        <v>not included</v>
      </c>
      <c r="I245" s="281" t="str">
        <v>EUR</v>
      </c>
      <c r="J245" s="275">
        <v>100</v>
      </c>
      <c r="K245" s="275">
        <v>900</v>
      </c>
      <c r="L245" s="271">
        <v>0</v>
      </c>
      <c r="M245" s="276">
        <v>45930</v>
      </c>
      <c r="N245" s="271">
        <v>0</v>
      </c>
      <c r="O245">
        <v>0</v>
      </c>
      <c r="P245">
        <v>0</v>
      </c>
      <c r="Q245" t="str">
        <v>QCOCS0000002</v>
      </c>
      <c r="S245" s="271">
        <f t="shared" ca="1" si="6"/>
        <v>1</v>
      </c>
      <c r="T245" s="271">
        <f t="shared" si="7"/>
        <v>900</v>
      </c>
      <c r="W245" s="271"/>
      <c r="X245" s="271"/>
    </row>
    <row r="246" spans="1:24">
      <c r="A246" s="270" t="str">
        <v>CMA</v>
      </c>
      <c r="B246" s="271" t="str">
        <v>SAN PEDROANTWERP40</v>
      </c>
      <c r="C246" s="272" t="str">
        <v>IVC</v>
      </c>
      <c r="D246" s="272" t="str">
        <v>SAN PEDRO</v>
      </c>
      <c r="E246" s="273" t="str">
        <v>ANTWERP</v>
      </c>
      <c r="F246" s="274">
        <v>40</v>
      </c>
      <c r="G246" s="270">
        <v>800</v>
      </c>
      <c r="H246" s="271" t="str">
        <v>not included</v>
      </c>
      <c r="I246" s="281" t="str">
        <v>EUR</v>
      </c>
      <c r="J246" s="275">
        <v>38</v>
      </c>
      <c r="K246" s="275">
        <v>838</v>
      </c>
      <c r="L246" s="271">
        <v>0</v>
      </c>
      <c r="M246" s="276">
        <v>45747</v>
      </c>
      <c r="N246" s="271">
        <v>0</v>
      </c>
      <c r="O246">
        <v>0</v>
      </c>
      <c r="P246">
        <v>0</v>
      </c>
      <c r="Q246" t="str">
        <v xml:space="preserve">QBSE015899 </v>
      </c>
      <c r="S246" s="271">
        <f t="shared" ca="1" si="6"/>
        <v>0</v>
      </c>
      <c r="T246" s="271">
        <f t="shared" si="7"/>
        <v>838</v>
      </c>
      <c r="W246" s="271"/>
      <c r="X246" s="271"/>
    </row>
    <row r="247" spans="1:24">
      <c r="A247" s="270" t="str">
        <v>CMA</v>
      </c>
      <c r="B247" s="271" t="str">
        <v>SAN PEDROBARCELONA20</v>
      </c>
      <c r="C247" s="272" t="str">
        <v>IVC</v>
      </c>
      <c r="D247" s="272" t="str">
        <v>SAN PEDRO</v>
      </c>
      <c r="E247" s="273" t="str">
        <v>BARCELONA</v>
      </c>
      <c r="F247" s="274">
        <v>20</v>
      </c>
      <c r="G247" s="270">
        <v>650</v>
      </c>
      <c r="H247" s="271" t="str">
        <v>not included</v>
      </c>
      <c r="I247" s="281" t="str">
        <v>EUR</v>
      </c>
      <c r="J247" s="275">
        <v>19</v>
      </c>
      <c r="K247" s="275">
        <v>669</v>
      </c>
      <c r="L247" s="271">
        <v>0</v>
      </c>
      <c r="M247" s="276">
        <v>45747</v>
      </c>
      <c r="N247" s="271">
        <v>0</v>
      </c>
      <c r="O247">
        <v>0</v>
      </c>
      <c r="P247">
        <v>0</v>
      </c>
      <c r="Q247" t="str">
        <v>QCOCS0000002</v>
      </c>
      <c r="S247" s="271">
        <f t="shared" ca="1" si="6"/>
        <v>0</v>
      </c>
      <c r="T247" s="271">
        <f t="shared" si="7"/>
        <v>669</v>
      </c>
      <c r="W247" s="271"/>
      <c r="X247" s="271"/>
    </row>
    <row r="248" spans="1:24">
      <c r="A248" s="270" t="str">
        <v>CMA</v>
      </c>
      <c r="B248" s="271" t="str">
        <v>SAN PEDROBARCELONA40</v>
      </c>
      <c r="C248" s="272" t="str">
        <v>IVC</v>
      </c>
      <c r="D248" s="272" t="str">
        <v>SAN PEDRO</v>
      </c>
      <c r="E248" s="273" t="str">
        <v>BARCELONA</v>
      </c>
      <c r="F248" s="274">
        <v>40</v>
      </c>
      <c r="G248" s="270">
        <v>900</v>
      </c>
      <c r="H248" s="271" t="str">
        <v>not included</v>
      </c>
      <c r="I248" s="281" t="str">
        <v>EUR</v>
      </c>
      <c r="J248" s="275">
        <v>38</v>
      </c>
      <c r="K248" s="275">
        <v>938</v>
      </c>
      <c r="L248" s="271">
        <v>0</v>
      </c>
      <c r="M248" s="276">
        <v>45747</v>
      </c>
      <c r="N248" s="271">
        <v>0</v>
      </c>
      <c r="O248">
        <v>0</v>
      </c>
      <c r="P248">
        <v>0</v>
      </c>
      <c r="Q248" t="str">
        <v>QCOCS0000002</v>
      </c>
      <c r="S248" s="271">
        <f t="shared" ca="1" si="6"/>
        <v>0</v>
      </c>
      <c r="T248" s="271">
        <f t="shared" si="7"/>
        <v>938</v>
      </c>
      <c r="W248" s="271"/>
      <c r="X248" s="271"/>
    </row>
    <row r="249" spans="1:24">
      <c r="A249" s="270" t="str">
        <v>CMA</v>
      </c>
      <c r="B249" s="271" t="str">
        <v>SAN PEDROHAMBURG20</v>
      </c>
      <c r="C249" s="272" t="str">
        <v>IVC</v>
      </c>
      <c r="D249" s="272" t="str">
        <v>SAN PEDRO</v>
      </c>
      <c r="E249" s="273" t="str">
        <v>HAMBURG</v>
      </c>
      <c r="F249" s="274">
        <v>20</v>
      </c>
      <c r="G249" s="270">
        <v>800</v>
      </c>
      <c r="H249" s="271" t="str">
        <v>not included</v>
      </c>
      <c r="I249" s="281" t="str">
        <v>EUR</v>
      </c>
      <c r="J249" s="275">
        <v>19</v>
      </c>
      <c r="K249" s="275">
        <v>819</v>
      </c>
      <c r="L249" s="271">
        <v>0</v>
      </c>
      <c r="M249" s="276">
        <v>45747</v>
      </c>
      <c r="N249" s="271">
        <v>0</v>
      </c>
      <c r="O249">
        <v>0</v>
      </c>
      <c r="P249">
        <v>0</v>
      </c>
      <c r="Q249" t="str">
        <v>QCOCS0000002</v>
      </c>
      <c r="S249" s="271">
        <f t="shared" ca="1" si="6"/>
        <v>0</v>
      </c>
      <c r="T249" s="271">
        <f t="shared" si="7"/>
        <v>819</v>
      </c>
      <c r="W249" s="271"/>
      <c r="X249" s="271"/>
    </row>
    <row r="250" spans="1:24">
      <c r="A250" s="270" t="str">
        <v>CMA</v>
      </c>
      <c r="B250" s="271" t="str">
        <v>SAN PEDROHAMBURG40</v>
      </c>
      <c r="C250" s="272" t="str">
        <v>IVC</v>
      </c>
      <c r="D250" s="272" t="str">
        <v>SAN PEDRO</v>
      </c>
      <c r="E250" s="273" t="str">
        <v>HAMBURG</v>
      </c>
      <c r="F250" s="274">
        <v>40</v>
      </c>
      <c r="G250" s="270">
        <v>1000</v>
      </c>
      <c r="H250" s="271" t="str">
        <v>not included</v>
      </c>
      <c r="I250" s="281" t="str">
        <v>EUR</v>
      </c>
      <c r="J250" s="275">
        <v>38</v>
      </c>
      <c r="K250" s="275">
        <v>1038</v>
      </c>
      <c r="L250" s="271">
        <v>0</v>
      </c>
      <c r="M250" s="276">
        <v>45747</v>
      </c>
      <c r="N250" s="271">
        <v>0</v>
      </c>
      <c r="O250">
        <v>0</v>
      </c>
      <c r="P250">
        <v>0</v>
      </c>
      <c r="Q250" t="str">
        <v>QCOCS0000002</v>
      </c>
      <c r="S250" s="271">
        <f t="shared" ca="1" si="6"/>
        <v>0</v>
      </c>
      <c r="T250" s="271">
        <f t="shared" si="7"/>
        <v>1038</v>
      </c>
      <c r="W250" s="271"/>
      <c r="X250" s="271"/>
    </row>
    <row r="251" spans="1:24">
      <c r="A251" s="270" t="str">
        <v>CMA</v>
      </c>
      <c r="B251" s="271" t="str">
        <v>SAN PEDROPASIR GUDANG20</v>
      </c>
      <c r="C251" s="272" t="str">
        <v>IVC</v>
      </c>
      <c r="D251" s="272" t="str">
        <v>SAN PEDRO</v>
      </c>
      <c r="E251" s="273" t="str">
        <v>PASIR GUDANG</v>
      </c>
      <c r="F251" s="274">
        <v>20</v>
      </c>
      <c r="G251" s="270">
        <v>700</v>
      </c>
      <c r="H251" s="271" t="str">
        <v>not included</v>
      </c>
      <c r="I251" s="281" t="str">
        <v>USD</v>
      </c>
      <c r="J251" s="275">
        <v>0</v>
      </c>
      <c r="K251" s="275">
        <v>700</v>
      </c>
      <c r="L251" s="271">
        <v>0</v>
      </c>
      <c r="M251" s="276">
        <v>45930</v>
      </c>
      <c r="N251" s="271">
        <v>0</v>
      </c>
      <c r="O251">
        <v>0</v>
      </c>
      <c r="P251">
        <v>0</v>
      </c>
      <c r="Q251" t="str">
        <v>QCOCS0000002</v>
      </c>
      <c r="S251" s="271">
        <f t="shared" ca="1" si="6"/>
        <v>1</v>
      </c>
      <c r="T251" s="271">
        <f t="shared" si="7"/>
        <v>700</v>
      </c>
      <c r="W251" s="271"/>
      <c r="X251" s="271"/>
    </row>
    <row r="252" spans="1:24">
      <c r="A252" s="270" t="str">
        <v>CMA</v>
      </c>
      <c r="B252" s="271" t="str">
        <v>SAN PEDROPASIR GUDANG40</v>
      </c>
      <c r="C252" s="272" t="str">
        <v>IVC</v>
      </c>
      <c r="D252" s="272" t="str">
        <v>SAN PEDRO</v>
      </c>
      <c r="E252" s="273" t="str">
        <v>PASIR GUDANG</v>
      </c>
      <c r="F252" s="274">
        <v>40</v>
      </c>
      <c r="G252" s="270">
        <v>1000</v>
      </c>
      <c r="H252" s="271" t="str">
        <v>not included</v>
      </c>
      <c r="I252" s="281" t="str">
        <v>USD</v>
      </c>
      <c r="J252" s="275">
        <v>0</v>
      </c>
      <c r="K252" s="275">
        <v>1000</v>
      </c>
      <c r="L252" s="271">
        <v>0</v>
      </c>
      <c r="M252" s="276">
        <v>45930</v>
      </c>
      <c r="N252" s="271">
        <v>0</v>
      </c>
      <c r="O252">
        <v>0</v>
      </c>
      <c r="P252">
        <v>0</v>
      </c>
      <c r="Q252" t="str">
        <v>QCOCS0000002</v>
      </c>
      <c r="S252" s="271">
        <f t="shared" ca="1" si="6"/>
        <v>1</v>
      </c>
      <c r="T252" s="271">
        <f t="shared" si="7"/>
        <v>1000</v>
      </c>
      <c r="W252" s="271"/>
      <c r="X252" s="271"/>
    </row>
    <row r="253" spans="1:24">
      <c r="A253" s="270" t="str">
        <v>CMA</v>
      </c>
      <c r="B253" s="271" t="str">
        <v>SAN PEDROPTP20</v>
      </c>
      <c r="C253" s="272" t="str">
        <v>IVC</v>
      </c>
      <c r="D253" s="272" t="str">
        <v>SAN PEDRO</v>
      </c>
      <c r="E253" s="273" t="str">
        <v>PTP</v>
      </c>
      <c r="F253" s="274">
        <v>20</v>
      </c>
      <c r="G253" s="270">
        <v>800</v>
      </c>
      <c r="H253" s="271" t="str">
        <v>not included</v>
      </c>
      <c r="I253" s="281" t="str">
        <v>USD</v>
      </c>
      <c r="J253" s="275">
        <v>0</v>
      </c>
      <c r="K253" s="275">
        <v>800</v>
      </c>
      <c r="L253" s="271">
        <v>0</v>
      </c>
      <c r="M253" s="276">
        <v>45930</v>
      </c>
      <c r="N253" s="271">
        <v>0</v>
      </c>
      <c r="O253">
        <v>0</v>
      </c>
      <c r="P253">
        <v>0</v>
      </c>
      <c r="Q253" t="str">
        <v>QCOCS0000002</v>
      </c>
      <c r="S253" s="271">
        <f t="shared" ca="1" si="6"/>
        <v>1</v>
      </c>
      <c r="T253" s="271">
        <f t="shared" si="7"/>
        <v>800</v>
      </c>
      <c r="W253" s="271"/>
      <c r="X253" s="271"/>
    </row>
    <row r="254" spans="1:24">
      <c r="A254" s="270" t="str">
        <v>CMA</v>
      </c>
      <c r="B254" s="271" t="str">
        <v>SAN PEDROPTP40</v>
      </c>
      <c r="C254" s="272" t="str">
        <v>IVC</v>
      </c>
      <c r="D254" s="272" t="str">
        <v>SAN PEDRO</v>
      </c>
      <c r="E254" s="273" t="str">
        <v>PTP</v>
      </c>
      <c r="F254" s="274">
        <v>40</v>
      </c>
      <c r="G254" s="270">
        <v>1100</v>
      </c>
      <c r="H254" s="271" t="str">
        <v>not included</v>
      </c>
      <c r="I254" s="281" t="str">
        <v>USD</v>
      </c>
      <c r="J254" s="275">
        <v>0</v>
      </c>
      <c r="K254" s="275">
        <v>1100</v>
      </c>
      <c r="L254" s="271">
        <v>0</v>
      </c>
      <c r="M254" s="276">
        <v>45930</v>
      </c>
      <c r="N254" s="271">
        <v>0</v>
      </c>
      <c r="O254">
        <v>0</v>
      </c>
      <c r="P254">
        <v>0</v>
      </c>
      <c r="Q254" t="str">
        <v>QCOCS0000002</v>
      </c>
      <c r="S254" s="271">
        <f t="shared" ca="1" si="6"/>
        <v>1</v>
      </c>
      <c r="T254" s="271">
        <f t="shared" si="7"/>
        <v>1100</v>
      </c>
      <c r="W254" s="271"/>
      <c r="X254" s="271"/>
    </row>
    <row r="255" spans="1:24">
      <c r="A255" s="270" t="str">
        <v>CMA</v>
      </c>
      <c r="B255" s="271" t="str">
        <v>SAN PEDROROTTERDAM20</v>
      </c>
      <c r="C255" s="272" t="str">
        <v>IVC</v>
      </c>
      <c r="D255" s="272" t="str">
        <v>SAN PEDRO</v>
      </c>
      <c r="E255" s="273" t="str">
        <v>ROTTERDAM</v>
      </c>
      <c r="F255" s="274">
        <v>20</v>
      </c>
      <c r="G255" s="270">
        <v>625</v>
      </c>
      <c r="H255" s="271" t="str">
        <v>not included</v>
      </c>
      <c r="I255" s="281" t="str">
        <v>EUR</v>
      </c>
      <c r="J255" s="275">
        <v>19</v>
      </c>
      <c r="K255" s="275">
        <v>644</v>
      </c>
      <c r="L255" s="271">
        <v>0</v>
      </c>
      <c r="M255" s="276">
        <v>45747</v>
      </c>
      <c r="N255" s="271">
        <v>0</v>
      </c>
      <c r="O255">
        <v>0</v>
      </c>
      <c r="P255">
        <v>0</v>
      </c>
      <c r="Q255" t="str">
        <v>QCOCS0000002</v>
      </c>
      <c r="S255" s="271">
        <f t="shared" ca="1" si="6"/>
        <v>0</v>
      </c>
      <c r="T255" s="271">
        <f t="shared" si="7"/>
        <v>644</v>
      </c>
      <c r="V255" s="288"/>
      <c r="W255" s="271"/>
      <c r="X255" s="271"/>
    </row>
    <row r="256" spans="1:24">
      <c r="A256" s="270" t="str">
        <v>CMA</v>
      </c>
      <c r="B256" s="271" t="str">
        <v>SAN PEDROROTTERDAM40</v>
      </c>
      <c r="C256" s="272" t="str">
        <v>IVC</v>
      </c>
      <c r="D256" s="272" t="str">
        <v>SAN PEDRO</v>
      </c>
      <c r="E256" s="273" t="str">
        <v>ROTTERDAM</v>
      </c>
      <c r="F256" s="274">
        <v>40</v>
      </c>
      <c r="G256" s="270">
        <v>1050</v>
      </c>
      <c r="H256" s="271" t="str">
        <v>not included</v>
      </c>
      <c r="I256" s="281" t="str">
        <v>EUR</v>
      </c>
      <c r="J256" s="275">
        <v>38</v>
      </c>
      <c r="K256" s="275">
        <v>1088</v>
      </c>
      <c r="L256" s="271">
        <v>0</v>
      </c>
      <c r="M256" s="276">
        <v>45747</v>
      </c>
      <c r="N256" s="271">
        <v>0</v>
      </c>
      <c r="O256">
        <v>0</v>
      </c>
      <c r="P256">
        <v>0</v>
      </c>
      <c r="Q256" t="str">
        <v>QCOCS0000002</v>
      </c>
      <c r="S256" s="271">
        <f t="shared" ca="1" si="6"/>
        <v>0</v>
      </c>
      <c r="T256" s="271">
        <f t="shared" si="7"/>
        <v>1088</v>
      </c>
      <c r="V256" s="288"/>
      <c r="W256" s="271"/>
      <c r="X256" s="271"/>
    </row>
    <row r="257" spans="1:24">
      <c r="A257" s="270" t="str">
        <v>CMA</v>
      </c>
      <c r="B257" s="271" t="str">
        <v>SAN PEDROVALENCIA20</v>
      </c>
      <c r="C257" s="272" t="str">
        <v>IVC</v>
      </c>
      <c r="D257" s="272" t="str">
        <v>SAN PEDRO</v>
      </c>
      <c r="E257" s="273" t="str">
        <v>VALENCIA</v>
      </c>
      <c r="F257" s="274">
        <v>20</v>
      </c>
      <c r="G257" s="270">
        <v>600</v>
      </c>
      <c r="H257" s="271" t="str">
        <v>not included</v>
      </c>
      <c r="I257" s="281" t="str">
        <v>EUR</v>
      </c>
      <c r="J257" s="275">
        <v>19</v>
      </c>
      <c r="K257" s="275">
        <v>619</v>
      </c>
      <c r="L257" s="271">
        <v>0</v>
      </c>
      <c r="M257" s="276">
        <v>45747</v>
      </c>
      <c r="N257" s="271">
        <v>0</v>
      </c>
      <c r="O257">
        <v>0</v>
      </c>
      <c r="P257">
        <v>0</v>
      </c>
      <c r="Q257" t="str">
        <v>QCOCS0000002</v>
      </c>
      <c r="S257" s="271">
        <f t="shared" ca="1" si="6"/>
        <v>0</v>
      </c>
      <c r="T257" s="271">
        <f t="shared" si="7"/>
        <v>619</v>
      </c>
      <c r="W257" s="271"/>
      <c r="X257" s="271"/>
    </row>
    <row r="258" spans="1:24">
      <c r="A258" s="270" t="str">
        <v>CMA</v>
      </c>
      <c r="B258" s="271" t="str">
        <v>SAN PEDROVALENCIA40</v>
      </c>
      <c r="C258" s="272" t="str">
        <v>IVC</v>
      </c>
      <c r="D258" s="272" t="str">
        <v>SAN PEDRO</v>
      </c>
      <c r="E258" s="273" t="str">
        <v>VALENCIA</v>
      </c>
      <c r="F258" s="274">
        <v>40</v>
      </c>
      <c r="G258" s="270">
        <v>900</v>
      </c>
      <c r="H258" s="271" t="str">
        <v>not included</v>
      </c>
      <c r="I258" s="281" t="str">
        <v>EUR</v>
      </c>
      <c r="J258" s="275">
        <v>38</v>
      </c>
      <c r="K258" s="275">
        <v>938</v>
      </c>
      <c r="L258" s="271">
        <v>0</v>
      </c>
      <c r="M258" s="276">
        <v>45747</v>
      </c>
      <c r="N258" s="271">
        <v>0</v>
      </c>
      <c r="O258">
        <v>0</v>
      </c>
      <c r="P258">
        <v>0</v>
      </c>
      <c r="Q258" t="str">
        <v>QCOCS0000002</v>
      </c>
      <c r="S258" s="271">
        <f t="shared" ca="1" si="6"/>
        <v>0</v>
      </c>
      <c r="T258" s="271">
        <f t="shared" si="7"/>
        <v>938</v>
      </c>
      <c r="W258" s="271"/>
      <c r="X258" s="271"/>
    </row>
    <row r="259" spans="1:24">
      <c r="A259" s="270" t="str">
        <v>CMA</v>
      </c>
      <c r="B259" s="271" t="str">
        <v>SAN PEDROWELLINGTON40</v>
      </c>
      <c r="C259" s="272" t="str">
        <v>IVC</v>
      </c>
      <c r="D259" s="272" t="str">
        <v>SAN PEDRO</v>
      </c>
      <c r="E259" s="273" t="str">
        <v>WELLINGTON</v>
      </c>
      <c r="F259" s="274">
        <v>40</v>
      </c>
      <c r="G259" s="270">
        <v>1700</v>
      </c>
      <c r="H259" s="271" t="str">
        <v>not included</v>
      </c>
      <c r="I259" s="281" t="str">
        <v>USD</v>
      </c>
      <c r="J259" s="275">
        <v>0</v>
      </c>
      <c r="K259" s="275">
        <v>1700</v>
      </c>
      <c r="L259" s="271">
        <v>0</v>
      </c>
      <c r="M259" s="276">
        <v>45747</v>
      </c>
      <c r="N259" s="271">
        <v>0</v>
      </c>
      <c r="O259">
        <v>0</v>
      </c>
      <c r="P259">
        <v>0</v>
      </c>
      <c r="Q259" t="str">
        <v>QCOCS0000002</v>
      </c>
      <c r="S259" s="271">
        <f t="shared" ref="S259:S322" ca="1" si="8">IF(M259&gt;TODAY(),1,0)</f>
        <v>0</v>
      </c>
      <c r="T259" s="271">
        <f t="shared" ref="T259:T322" si="9">G259+J259</f>
        <v>1700</v>
      </c>
      <c r="W259" s="271"/>
      <c r="X259" s="271"/>
    </row>
    <row r="260" spans="1:24">
      <c r="A260" s="270" t="str">
        <v>CMA</v>
      </c>
      <c r="B260" s="271" t="str">
        <v>SAN PEDROSZCZECIN40</v>
      </c>
      <c r="C260" s="272" t="str">
        <v>IVC</v>
      </c>
      <c r="D260" s="272" t="str">
        <v>SAN PEDRO</v>
      </c>
      <c r="E260" s="273" t="str">
        <v>SZCZECIN</v>
      </c>
      <c r="F260" s="274">
        <v>40</v>
      </c>
      <c r="G260" s="270">
        <v>2145</v>
      </c>
      <c r="H260" s="271" t="str">
        <v>not included</v>
      </c>
      <c r="I260" s="281" t="str">
        <v>EUR</v>
      </c>
      <c r="J260" s="275">
        <v>0</v>
      </c>
      <c r="K260" s="275">
        <v>2145</v>
      </c>
      <c r="L260" s="271">
        <v>0</v>
      </c>
      <c r="M260" s="276">
        <v>45747</v>
      </c>
      <c r="N260" s="271">
        <v>0</v>
      </c>
      <c r="O260">
        <v>0</v>
      </c>
      <c r="P260">
        <v>0</v>
      </c>
      <c r="Q260" t="str">
        <v>QCOCS0000002</v>
      </c>
      <c r="S260" s="271">
        <f t="shared" ca="1" si="8"/>
        <v>0</v>
      </c>
      <c r="T260" s="271">
        <f t="shared" si="9"/>
        <v>2145</v>
      </c>
      <c r="W260" s="271"/>
      <c r="X260" s="271"/>
    </row>
    <row r="261" spans="1:24">
      <c r="A261" s="270" t="str">
        <v>CMA</v>
      </c>
      <c r="B261" s="271" t="str">
        <v>TAKORADIPASIR GUDANG20</v>
      </c>
      <c r="C261" s="272" t="str">
        <v>GHA</v>
      </c>
      <c r="D261" s="272" t="str">
        <v>TAKORADI</v>
      </c>
      <c r="E261" s="273" t="str">
        <v>PASIR GUDANG</v>
      </c>
      <c r="F261" s="274">
        <v>20</v>
      </c>
      <c r="G261" s="270">
        <v>800</v>
      </c>
      <c r="H261" s="271">
        <v>250</v>
      </c>
      <c r="I261" s="281" t="str">
        <v>USD</v>
      </c>
      <c r="J261" s="275">
        <v>0</v>
      </c>
      <c r="K261" s="275">
        <v>1050</v>
      </c>
      <c r="L261" s="271">
        <v>0</v>
      </c>
      <c r="M261" s="276">
        <v>45747</v>
      </c>
      <c r="N261" s="271">
        <v>1</v>
      </c>
      <c r="O261">
        <v>0</v>
      </c>
      <c r="P261">
        <v>0</v>
      </c>
      <c r="Q261" t="str">
        <v>QCOCS0000002</v>
      </c>
      <c r="S261" s="271">
        <f t="shared" ca="1" si="8"/>
        <v>0</v>
      </c>
      <c r="T261" s="271">
        <f t="shared" si="9"/>
        <v>800</v>
      </c>
      <c r="W261" s="271"/>
      <c r="X261" s="271"/>
    </row>
    <row r="262" spans="1:24">
      <c r="A262" s="270" t="str">
        <v>CMA</v>
      </c>
      <c r="B262" s="271" t="str">
        <v>TAKORADIPASIR GUDANG40</v>
      </c>
      <c r="C262" s="272" t="str">
        <v>GHA</v>
      </c>
      <c r="D262" s="272" t="str">
        <v>TAKORADI</v>
      </c>
      <c r="E262" s="273" t="str">
        <v>PASIR GUDANG</v>
      </c>
      <c r="F262" s="274">
        <v>40</v>
      </c>
      <c r="G262" s="270">
        <v>1200</v>
      </c>
      <c r="H262" s="271">
        <v>500</v>
      </c>
      <c r="I262" s="281" t="str">
        <v>USD</v>
      </c>
      <c r="J262" s="275">
        <v>0</v>
      </c>
      <c r="K262" s="275">
        <v>1700</v>
      </c>
      <c r="L262" s="271">
        <v>0</v>
      </c>
      <c r="M262" s="276">
        <v>45747</v>
      </c>
      <c r="N262" s="271">
        <v>1</v>
      </c>
      <c r="O262">
        <v>0</v>
      </c>
      <c r="P262">
        <v>0</v>
      </c>
      <c r="Q262" t="str">
        <v>QCOCS0000002</v>
      </c>
      <c r="S262" s="271">
        <f t="shared" ca="1" si="8"/>
        <v>0</v>
      </c>
      <c r="T262" s="271">
        <f t="shared" si="9"/>
        <v>1200</v>
      </c>
      <c r="W262" s="271"/>
      <c r="X262" s="271"/>
    </row>
    <row r="263" spans="1:24">
      <c r="A263" s="270" t="str">
        <v>CMA</v>
      </c>
      <c r="B263" s="271" t="str">
        <v>TAKORADIPTP20</v>
      </c>
      <c r="C263" s="272" t="str">
        <v>GHA</v>
      </c>
      <c r="D263" s="272" t="str">
        <v>TAKORADI</v>
      </c>
      <c r="E263" s="273" t="str">
        <v>PTP</v>
      </c>
      <c r="F263" s="274">
        <v>20</v>
      </c>
      <c r="G263" s="270">
        <v>900</v>
      </c>
      <c r="H263" s="271">
        <v>250</v>
      </c>
      <c r="I263" s="281" t="str">
        <v>USD</v>
      </c>
      <c r="J263" s="275">
        <v>0</v>
      </c>
      <c r="K263" s="275">
        <v>1150</v>
      </c>
      <c r="L263" s="271">
        <v>0</v>
      </c>
      <c r="M263" s="276">
        <v>45747</v>
      </c>
      <c r="N263" s="271">
        <v>1</v>
      </c>
      <c r="O263">
        <v>0</v>
      </c>
      <c r="P263">
        <v>0</v>
      </c>
      <c r="Q263" t="str">
        <v>QCOCS0000002</v>
      </c>
      <c r="S263" s="271">
        <f t="shared" ca="1" si="8"/>
        <v>0</v>
      </c>
      <c r="T263" s="271">
        <f t="shared" si="9"/>
        <v>900</v>
      </c>
      <c r="W263" s="271"/>
      <c r="X263" s="271"/>
    </row>
    <row r="264" spans="1:24">
      <c r="A264" s="270" t="str">
        <v>CMA</v>
      </c>
      <c r="B264" s="271" t="str">
        <v>TAKORADIPTP40</v>
      </c>
      <c r="C264" s="272" t="str">
        <v>GHA</v>
      </c>
      <c r="D264" s="272" t="str">
        <v>TAKORADI</v>
      </c>
      <c r="E264" s="273" t="str">
        <v>PTP</v>
      </c>
      <c r="F264" s="274">
        <v>40</v>
      </c>
      <c r="G264" s="270">
        <v>1450</v>
      </c>
      <c r="H264" s="271">
        <v>500</v>
      </c>
      <c r="I264" s="281" t="str">
        <v>USD</v>
      </c>
      <c r="J264" s="275">
        <v>0</v>
      </c>
      <c r="K264" s="275">
        <v>1950</v>
      </c>
      <c r="L264" s="271">
        <v>0</v>
      </c>
      <c r="M264" s="276">
        <v>45747</v>
      </c>
      <c r="N264" s="271">
        <v>1</v>
      </c>
      <c r="O264">
        <v>0</v>
      </c>
      <c r="P264">
        <v>0</v>
      </c>
      <c r="Q264" t="str">
        <v>QCOCS0000002</v>
      </c>
      <c r="S264" s="271">
        <f t="shared" ca="1" si="8"/>
        <v>0</v>
      </c>
      <c r="T264" s="271">
        <f t="shared" si="9"/>
        <v>1450</v>
      </c>
      <c r="W264" s="271"/>
      <c r="X264" s="271"/>
    </row>
    <row r="265" spans="1:24">
      <c r="A265" s="270" t="str">
        <v>CMA</v>
      </c>
      <c r="B265" s="271" t="str">
        <v>TAKORADISURABAYA40</v>
      </c>
      <c r="C265" s="272" t="str">
        <v>GHA</v>
      </c>
      <c r="D265" s="272" t="str">
        <v>TAKORADI</v>
      </c>
      <c r="E265" s="273" t="str">
        <v>SURABAYA</v>
      </c>
      <c r="F265" s="274">
        <v>40</v>
      </c>
      <c r="G265" s="270">
        <v>1500</v>
      </c>
      <c r="H265" s="271">
        <v>500</v>
      </c>
      <c r="I265" s="281" t="str">
        <v>USD</v>
      </c>
      <c r="J265" s="275">
        <v>0</v>
      </c>
      <c r="K265" s="275">
        <v>2000</v>
      </c>
      <c r="L265" s="271">
        <v>0</v>
      </c>
      <c r="M265" s="276">
        <v>45747</v>
      </c>
      <c r="N265" s="271">
        <v>1</v>
      </c>
      <c r="O265">
        <v>0</v>
      </c>
      <c r="P265">
        <v>0</v>
      </c>
      <c r="Q265" t="str">
        <v>QCOCS0000002</v>
      </c>
      <c r="S265" s="271">
        <f t="shared" ca="1" si="8"/>
        <v>0</v>
      </c>
      <c r="T265" s="271">
        <f t="shared" si="9"/>
        <v>1500</v>
      </c>
      <c r="W265" s="271"/>
      <c r="X265" s="271"/>
    </row>
    <row r="266" spans="1:24">
      <c r="A266" s="270" t="str">
        <v>CMA</v>
      </c>
      <c r="B266" s="271" t="str">
        <v>TAKORADISZCZECIN20</v>
      </c>
      <c r="C266" s="272" t="str">
        <v>GHA</v>
      </c>
      <c r="D266" s="272" t="str">
        <v>TAKORADI</v>
      </c>
      <c r="E266" s="273" t="str">
        <v>SZCZECIN</v>
      </c>
      <c r="F266" s="274">
        <v>20</v>
      </c>
      <c r="G266" s="270">
        <v>1300</v>
      </c>
      <c r="H266" s="271">
        <v>200</v>
      </c>
      <c r="I266" s="281" t="str">
        <v>EUR</v>
      </c>
      <c r="J266" s="275">
        <v>19</v>
      </c>
      <c r="K266" s="275">
        <v>1519</v>
      </c>
      <c r="L266" s="271">
        <v>0</v>
      </c>
      <c r="M266" s="276">
        <v>45747</v>
      </c>
      <c r="N266" s="271">
        <v>1</v>
      </c>
      <c r="O266">
        <v>0</v>
      </c>
      <c r="P266">
        <v>0</v>
      </c>
      <c r="Q266" t="str">
        <v>QCOCS0000002</v>
      </c>
      <c r="S266" s="271">
        <f t="shared" ca="1" si="8"/>
        <v>0</v>
      </c>
      <c r="T266" s="271">
        <f t="shared" si="9"/>
        <v>1319</v>
      </c>
      <c r="W266" s="271"/>
      <c r="X266" s="271"/>
    </row>
    <row r="267" spans="1:24">
      <c r="A267" s="270" t="str">
        <v>CMA</v>
      </c>
      <c r="B267" s="271" t="str">
        <v>TAKORADISZCZECIN40</v>
      </c>
      <c r="C267" s="272" t="str">
        <v>GHA</v>
      </c>
      <c r="D267" s="272" t="str">
        <v>TAKORADI</v>
      </c>
      <c r="E267" s="273" t="str">
        <v>SZCZECIN</v>
      </c>
      <c r="F267" s="274">
        <v>40</v>
      </c>
      <c r="G267" s="270">
        <v>2550</v>
      </c>
      <c r="H267" s="271">
        <v>400</v>
      </c>
      <c r="I267" s="281" t="str">
        <v>EUR</v>
      </c>
      <c r="J267" s="275">
        <v>38</v>
      </c>
      <c r="K267" s="275">
        <v>2988</v>
      </c>
      <c r="L267" s="271">
        <v>0</v>
      </c>
      <c r="M267" s="276">
        <v>45747</v>
      </c>
      <c r="N267" s="271">
        <v>1</v>
      </c>
      <c r="O267">
        <v>0</v>
      </c>
      <c r="P267">
        <v>0</v>
      </c>
      <c r="Q267" t="str">
        <v>QCOCS0000002</v>
      </c>
      <c r="S267" s="271">
        <f t="shared" ca="1" si="8"/>
        <v>0</v>
      </c>
      <c r="T267" s="271">
        <f t="shared" si="9"/>
        <v>2588</v>
      </c>
      <c r="W267" s="271"/>
      <c r="X267" s="271"/>
    </row>
    <row r="268" spans="1:24">
      <c r="A268" s="270" t="str">
        <v>CMA</v>
      </c>
      <c r="B268" s="271" t="str">
        <v>TAKORADIWELLINGTON40</v>
      </c>
      <c r="C268" s="272" t="str">
        <v>GHA</v>
      </c>
      <c r="D268" s="272" t="str">
        <v>TAKORADI</v>
      </c>
      <c r="E268" s="273" t="str">
        <v>WELLINGTON</v>
      </c>
      <c r="F268" s="274">
        <v>40</v>
      </c>
      <c r="G268" s="270">
        <v>1650</v>
      </c>
      <c r="H268" s="271">
        <v>500</v>
      </c>
      <c r="I268" s="281" t="str">
        <v>USD</v>
      </c>
      <c r="J268" s="275">
        <v>0</v>
      </c>
      <c r="K268" s="275">
        <v>2150</v>
      </c>
      <c r="L268" s="271">
        <v>0</v>
      </c>
      <c r="M268" s="276">
        <v>45747</v>
      </c>
      <c r="N268" s="271">
        <v>1</v>
      </c>
      <c r="O268">
        <v>0</v>
      </c>
      <c r="P268">
        <v>0</v>
      </c>
      <c r="Q268" t="str">
        <v>QCOCS0000002</v>
      </c>
      <c r="S268" s="271">
        <f t="shared" ca="1" si="8"/>
        <v>0</v>
      </c>
      <c r="T268" s="271">
        <f t="shared" si="9"/>
        <v>1650</v>
      </c>
      <c r="W268" s="271"/>
      <c r="X268" s="271"/>
    </row>
    <row r="269" spans="1:24">
      <c r="A269" s="270" t="str">
        <v>CMA</v>
      </c>
      <c r="B269" s="271" t="str">
        <v>TEMAPASIR GUDANG20</v>
      </c>
      <c r="C269" s="272" t="str">
        <v>GHA</v>
      </c>
      <c r="D269" s="272" t="str">
        <v>TEMA</v>
      </c>
      <c r="E269" s="273" t="str">
        <v>PASIR GUDANG</v>
      </c>
      <c r="F269" s="274">
        <v>20</v>
      </c>
      <c r="G269" s="270">
        <v>550</v>
      </c>
      <c r="H269" s="271">
        <v>250</v>
      </c>
      <c r="I269" s="281" t="str">
        <v>USD</v>
      </c>
      <c r="J269" s="275">
        <v>0</v>
      </c>
      <c r="K269" s="275">
        <v>800</v>
      </c>
      <c r="L269" s="271">
        <v>0</v>
      </c>
      <c r="M269" s="276">
        <v>45747</v>
      </c>
      <c r="N269" s="271">
        <v>1</v>
      </c>
      <c r="O269">
        <v>0</v>
      </c>
      <c r="P269">
        <v>0</v>
      </c>
      <c r="Q269" t="str">
        <v>QCOCS0000002</v>
      </c>
      <c r="S269" s="271">
        <f t="shared" ca="1" si="8"/>
        <v>0</v>
      </c>
      <c r="T269" s="271">
        <f t="shared" si="9"/>
        <v>550</v>
      </c>
      <c r="W269" s="271"/>
      <c r="X269" s="271"/>
    </row>
    <row r="270" spans="1:24">
      <c r="A270" s="270" t="str">
        <v>CMA</v>
      </c>
      <c r="B270" s="271" t="str">
        <v>TEMAPASIR GUDANG40</v>
      </c>
      <c r="C270" s="272" t="str">
        <v>GHA</v>
      </c>
      <c r="D270" s="272" t="str">
        <v>TEMA</v>
      </c>
      <c r="E270" s="273" t="str">
        <v>PASIR GUDANG</v>
      </c>
      <c r="F270" s="274">
        <v>40</v>
      </c>
      <c r="G270" s="270">
        <v>800</v>
      </c>
      <c r="H270" s="271">
        <v>500</v>
      </c>
      <c r="I270" s="281" t="str">
        <v>USD</v>
      </c>
      <c r="J270" s="275">
        <v>0</v>
      </c>
      <c r="K270" s="275">
        <v>1300</v>
      </c>
      <c r="L270" s="271">
        <v>0</v>
      </c>
      <c r="M270" s="276">
        <v>45747</v>
      </c>
      <c r="N270" s="271">
        <v>1</v>
      </c>
      <c r="O270">
        <v>0</v>
      </c>
      <c r="P270">
        <v>0</v>
      </c>
      <c r="Q270" t="str">
        <v>QCOCS0000002</v>
      </c>
      <c r="S270" s="271">
        <f t="shared" ca="1" si="8"/>
        <v>0</v>
      </c>
      <c r="T270" s="271">
        <f t="shared" si="9"/>
        <v>800</v>
      </c>
      <c r="W270" s="271"/>
      <c r="X270" s="271"/>
    </row>
    <row r="271" spans="1:24">
      <c r="A271" s="270" t="str">
        <v>CMA</v>
      </c>
      <c r="B271" s="271" t="str">
        <v>TEMAPTP20</v>
      </c>
      <c r="C271" s="272" t="str">
        <v>GHA</v>
      </c>
      <c r="D271" s="272" t="str">
        <v>TEMA</v>
      </c>
      <c r="E271" s="273" t="str">
        <v>PTP</v>
      </c>
      <c r="F271" s="274">
        <v>20</v>
      </c>
      <c r="G271" s="270">
        <v>550</v>
      </c>
      <c r="H271" s="271">
        <v>250</v>
      </c>
      <c r="I271" s="281" t="str">
        <v>USD</v>
      </c>
      <c r="J271" s="275">
        <v>0</v>
      </c>
      <c r="K271" s="275">
        <v>800</v>
      </c>
      <c r="L271" s="271">
        <v>0</v>
      </c>
      <c r="M271" s="276">
        <v>45747</v>
      </c>
      <c r="N271" s="271">
        <v>1</v>
      </c>
      <c r="O271">
        <v>0</v>
      </c>
      <c r="P271">
        <v>0</v>
      </c>
      <c r="Q271" t="str">
        <v>QCOCS0000002</v>
      </c>
      <c r="S271" s="271">
        <f t="shared" ca="1" si="8"/>
        <v>0</v>
      </c>
      <c r="T271" s="271">
        <f t="shared" si="9"/>
        <v>550</v>
      </c>
      <c r="W271" s="271"/>
      <c r="X271" s="271"/>
    </row>
    <row r="272" spans="1:24">
      <c r="A272" s="270" t="str">
        <v>CMA</v>
      </c>
      <c r="B272" s="271" t="str">
        <v>TEMAPTP40</v>
      </c>
      <c r="C272" s="272" t="str">
        <v>GHA</v>
      </c>
      <c r="D272" s="272" t="str">
        <v>TEMA</v>
      </c>
      <c r="E272" s="273" t="str">
        <v>PTP</v>
      </c>
      <c r="F272" s="274">
        <v>40</v>
      </c>
      <c r="G272" s="270">
        <v>800</v>
      </c>
      <c r="H272" s="271">
        <v>500</v>
      </c>
      <c r="I272" s="281" t="str">
        <v>USD</v>
      </c>
      <c r="J272" s="275">
        <v>0</v>
      </c>
      <c r="K272" s="275">
        <v>1300</v>
      </c>
      <c r="L272" s="271">
        <v>0</v>
      </c>
      <c r="M272" s="276">
        <v>45747</v>
      </c>
      <c r="N272" s="271">
        <v>1</v>
      </c>
      <c r="O272">
        <v>0</v>
      </c>
      <c r="P272">
        <v>0</v>
      </c>
      <c r="Q272" t="str">
        <v>QCOCS0000002</v>
      </c>
      <c r="S272" s="271">
        <f t="shared" ca="1" si="8"/>
        <v>0</v>
      </c>
      <c r="T272" s="271">
        <f>G272+J272</f>
        <v>800</v>
      </c>
      <c r="W272" s="271"/>
      <c r="X272" s="271"/>
    </row>
    <row r="273" spans="1:24">
      <c r="A273" s="270" t="str">
        <v>CMA</v>
      </c>
      <c r="B273" s="271" t="str">
        <v>TEMASurabaya40</v>
      </c>
      <c r="C273" s="272" t="str">
        <v>GHA</v>
      </c>
      <c r="D273" s="272" t="str">
        <v>TEMA</v>
      </c>
      <c r="E273" s="273" t="str">
        <v>Surabaya</v>
      </c>
      <c r="F273" s="274">
        <v>40</v>
      </c>
      <c r="G273" s="270">
        <v>1000</v>
      </c>
      <c r="H273" s="271">
        <v>500</v>
      </c>
      <c r="I273" s="281" t="str">
        <v>USD</v>
      </c>
      <c r="J273" s="275">
        <v>0</v>
      </c>
      <c r="K273" s="275">
        <v>1500</v>
      </c>
      <c r="L273" s="271">
        <v>0</v>
      </c>
      <c r="M273" s="276">
        <v>45747</v>
      </c>
      <c r="N273" s="271">
        <v>1</v>
      </c>
      <c r="O273">
        <v>0</v>
      </c>
      <c r="P273">
        <v>0</v>
      </c>
      <c r="Q273" t="str">
        <v>QCOCS0000002</v>
      </c>
      <c r="S273" s="271">
        <f t="shared" ca="1" si="8"/>
        <v>0</v>
      </c>
      <c r="T273" s="271">
        <f t="shared" si="9"/>
        <v>1000</v>
      </c>
      <c r="W273" s="271"/>
      <c r="X273" s="271"/>
    </row>
    <row r="274" spans="1:24">
      <c r="A274" s="270" t="str">
        <v>CMA</v>
      </c>
      <c r="B274" s="271" t="str">
        <v>TEMASZCZECIN20</v>
      </c>
      <c r="C274" s="272" t="str">
        <v>GHA</v>
      </c>
      <c r="D274" s="272" t="str">
        <v>TEMA</v>
      </c>
      <c r="E274" s="273" t="str">
        <v>SZCZECIN</v>
      </c>
      <c r="F274" s="274">
        <v>20</v>
      </c>
      <c r="G274" s="270">
        <v>1300</v>
      </c>
      <c r="H274" s="271">
        <v>200</v>
      </c>
      <c r="I274" s="281" t="str">
        <v>EUR</v>
      </c>
      <c r="J274" s="275">
        <v>19</v>
      </c>
      <c r="K274" s="275">
        <v>1519</v>
      </c>
      <c r="L274" s="271">
        <v>0</v>
      </c>
      <c r="M274" s="276">
        <v>45747</v>
      </c>
      <c r="N274" s="271">
        <v>1</v>
      </c>
      <c r="O274">
        <v>0</v>
      </c>
      <c r="P274">
        <v>0</v>
      </c>
      <c r="Q274" t="str">
        <v>QCOCS0000002</v>
      </c>
      <c r="S274" s="271">
        <f t="shared" ca="1" si="8"/>
        <v>0</v>
      </c>
      <c r="T274" s="271">
        <f t="shared" si="9"/>
        <v>1319</v>
      </c>
      <c r="W274" s="271"/>
      <c r="X274" s="271"/>
    </row>
    <row r="275" spans="1:24">
      <c r="A275" s="270" t="str">
        <v>CMA</v>
      </c>
      <c r="B275" s="271" t="str">
        <v>TEMASZCZECIN40</v>
      </c>
      <c r="C275" s="272" t="str">
        <v>GHA</v>
      </c>
      <c r="D275" s="272" t="str">
        <v>TEMA</v>
      </c>
      <c r="E275" s="273" t="str">
        <v>SZCZECIN</v>
      </c>
      <c r="F275" s="274">
        <v>40</v>
      </c>
      <c r="G275" s="270">
        <v>2550</v>
      </c>
      <c r="H275" s="271">
        <v>400</v>
      </c>
      <c r="I275" s="281" t="str">
        <v>EUR</v>
      </c>
      <c r="J275" s="275">
        <v>38</v>
      </c>
      <c r="K275" s="275">
        <v>2988</v>
      </c>
      <c r="L275" s="271">
        <v>0</v>
      </c>
      <c r="M275" s="276">
        <v>45747</v>
      </c>
      <c r="N275" s="271">
        <v>1</v>
      </c>
      <c r="O275">
        <v>0</v>
      </c>
      <c r="P275">
        <v>0</v>
      </c>
      <c r="Q275" t="str">
        <v>QCOCS0000002</v>
      </c>
      <c r="S275" s="271">
        <f t="shared" ca="1" si="8"/>
        <v>0</v>
      </c>
      <c r="T275" s="271">
        <f t="shared" si="9"/>
        <v>2588</v>
      </c>
      <c r="W275" s="271"/>
      <c r="X275" s="271"/>
    </row>
    <row r="276" spans="1:24">
      <c r="A276" s="270" t="str">
        <v>CMA</v>
      </c>
      <c r="B276" s="271" t="str">
        <v>TEMAWELLINGTON40</v>
      </c>
      <c r="C276" s="272" t="str">
        <v>GHA</v>
      </c>
      <c r="D276" s="272" t="str">
        <v>TEMA</v>
      </c>
      <c r="E276" s="273" t="str">
        <v>WELLINGTON</v>
      </c>
      <c r="F276" s="274">
        <v>40</v>
      </c>
      <c r="G276" s="270">
        <v>1400</v>
      </c>
      <c r="H276" s="271">
        <v>500</v>
      </c>
      <c r="I276" s="281" t="str">
        <v>USD</v>
      </c>
      <c r="J276" s="275">
        <v>0</v>
      </c>
      <c r="K276" s="275">
        <v>1900</v>
      </c>
      <c r="L276" s="271">
        <v>0</v>
      </c>
      <c r="M276" s="276">
        <v>45747</v>
      </c>
      <c r="N276" s="271">
        <v>1</v>
      </c>
      <c r="O276">
        <v>0</v>
      </c>
      <c r="P276">
        <v>0</v>
      </c>
      <c r="Q276" t="str">
        <v>QCOCS0000002</v>
      </c>
      <c r="S276" s="271">
        <f t="shared" ca="1" si="8"/>
        <v>0</v>
      </c>
      <c r="T276" s="271">
        <f t="shared" si="9"/>
        <v>1400</v>
      </c>
      <c r="W276" s="271"/>
      <c r="X276" s="271"/>
    </row>
    <row r="277" spans="1:24">
      <c r="A277" s="270" t="str">
        <v>HAPAG</v>
      </c>
      <c r="B277" s="271" t="str">
        <v>CARTAGENAANTWERP20</v>
      </c>
      <c r="C277" s="272" t="str">
        <v>COL</v>
      </c>
      <c r="D277" s="272" t="str">
        <v>CARTAGENA</v>
      </c>
      <c r="E277" s="273" t="str">
        <v>ANTWERP</v>
      </c>
      <c r="F277" s="274">
        <v>20</v>
      </c>
      <c r="G277" s="270">
        <v>65</v>
      </c>
      <c r="H277" s="271" t="str">
        <v>not included</v>
      </c>
      <c r="I277" s="281" t="str">
        <v>USD</v>
      </c>
      <c r="J277" s="275">
        <v>335</v>
      </c>
      <c r="K277" s="275">
        <v>400</v>
      </c>
      <c r="L277" s="271">
        <v>0</v>
      </c>
      <c r="M277" s="276">
        <v>45930</v>
      </c>
      <c r="N277" s="271">
        <v>0</v>
      </c>
      <c r="O277">
        <v>0</v>
      </c>
      <c r="P277">
        <v>0</v>
      </c>
      <c r="Q277" t="str">
        <v>84398863 / MRCOCOAS004</v>
      </c>
      <c r="S277" s="271">
        <f t="shared" ca="1" si="8"/>
        <v>1</v>
      </c>
      <c r="T277" s="271">
        <f t="shared" si="9"/>
        <v>400</v>
      </c>
      <c r="V277" s="288"/>
      <c r="W277" s="271"/>
      <c r="X277" s="271"/>
    </row>
    <row r="278" spans="1:24">
      <c r="A278" s="270" t="str">
        <v>HAPAG</v>
      </c>
      <c r="B278" s="271" t="str">
        <v>CARTAGENAANTWERP40</v>
      </c>
      <c r="C278" s="272" t="str">
        <v>COL</v>
      </c>
      <c r="D278" s="272" t="str">
        <v>CARTAGENA</v>
      </c>
      <c r="E278" s="273" t="str">
        <v>ANTWERP</v>
      </c>
      <c r="F278" s="274">
        <v>40</v>
      </c>
      <c r="G278" s="270">
        <v>265</v>
      </c>
      <c r="H278" s="271" t="str">
        <v>not included</v>
      </c>
      <c r="I278" s="281" t="str">
        <v>USD</v>
      </c>
      <c r="J278" s="275">
        <v>670</v>
      </c>
      <c r="K278" s="275">
        <v>935</v>
      </c>
      <c r="L278" s="271">
        <v>0</v>
      </c>
      <c r="M278" s="276">
        <v>45930</v>
      </c>
      <c r="N278" s="271">
        <v>0</v>
      </c>
      <c r="O278">
        <v>0</v>
      </c>
      <c r="P278">
        <v>0</v>
      </c>
      <c r="Q278" t="str">
        <v>84398863 / MRCOCOAS004</v>
      </c>
      <c r="S278" s="271">
        <f t="shared" ca="1" si="8"/>
        <v>1</v>
      </c>
      <c r="T278" s="271">
        <f t="shared" si="9"/>
        <v>935</v>
      </c>
      <c r="V278" s="288"/>
      <c r="W278" s="271"/>
      <c r="X278" s="271"/>
    </row>
    <row r="279" spans="1:24">
      <c r="A279" s="270" t="str">
        <v>HAPAG</v>
      </c>
      <c r="B279" s="271" t="str">
        <v>CARTAGENAAMSTERDAM20</v>
      </c>
      <c r="C279" s="272" t="str">
        <v>COL</v>
      </c>
      <c r="D279" s="272" t="str">
        <v>CARTAGENA</v>
      </c>
      <c r="E279" s="273" t="str">
        <v>AMSTERDAM</v>
      </c>
      <c r="F279" s="274">
        <v>20</v>
      </c>
      <c r="G279" s="270">
        <v>280</v>
      </c>
      <c r="H279" s="271" t="str">
        <v>not included</v>
      </c>
      <c r="I279" s="281" t="str">
        <v>USD</v>
      </c>
      <c r="J279" s="275">
        <v>335</v>
      </c>
      <c r="K279" s="275">
        <v>615</v>
      </c>
      <c r="L279" s="271">
        <v>0</v>
      </c>
      <c r="M279" s="276">
        <v>45930</v>
      </c>
      <c r="N279" s="271">
        <v>0</v>
      </c>
      <c r="O279">
        <v>0</v>
      </c>
      <c r="P279">
        <v>0</v>
      </c>
      <c r="Q279" t="str">
        <v>84398863 / MRCOCOAS004</v>
      </c>
      <c r="S279" s="271">
        <f t="shared" ca="1" si="8"/>
        <v>1</v>
      </c>
      <c r="T279" s="271">
        <f t="shared" si="9"/>
        <v>615</v>
      </c>
      <c r="W279" s="271"/>
      <c r="X279" s="271"/>
    </row>
    <row r="280" spans="1:24">
      <c r="A280" s="270" t="str">
        <v>HAPAG</v>
      </c>
      <c r="B280" s="271" t="str">
        <v>CARTAGENAAMSTERDAM40</v>
      </c>
      <c r="C280" s="272" t="str">
        <v>COL</v>
      </c>
      <c r="D280" s="272" t="str">
        <v>CARTAGENA</v>
      </c>
      <c r="E280" s="273" t="str">
        <v>AMSTERDAM</v>
      </c>
      <c r="F280" s="274">
        <v>40</v>
      </c>
      <c r="G280" s="270">
        <v>490</v>
      </c>
      <c r="H280" s="271" t="str">
        <v>not included</v>
      </c>
      <c r="I280" s="281" t="str">
        <v>USD</v>
      </c>
      <c r="J280" s="275">
        <v>670</v>
      </c>
      <c r="K280" s="275">
        <v>1160</v>
      </c>
      <c r="L280" s="271">
        <v>0</v>
      </c>
      <c r="M280" s="276">
        <v>45930</v>
      </c>
      <c r="N280" s="271">
        <v>0</v>
      </c>
      <c r="O280">
        <v>0</v>
      </c>
      <c r="P280">
        <v>0</v>
      </c>
      <c r="Q280" t="str">
        <v>84398863 / MRCOCOAS004</v>
      </c>
      <c r="S280" s="271">
        <f t="shared" ca="1" si="8"/>
        <v>1</v>
      </c>
      <c r="T280" s="271">
        <f t="shared" si="9"/>
        <v>1160</v>
      </c>
      <c r="W280" s="271"/>
      <c r="X280" s="271"/>
    </row>
    <row r="281" spans="1:24">
      <c r="A281" s="270" t="str">
        <v>HAPAG</v>
      </c>
      <c r="B281" s="271" t="str">
        <v>CARTAGENAROTTERDAM20</v>
      </c>
      <c r="C281" s="272" t="str">
        <v>COL</v>
      </c>
      <c r="D281" s="272" t="str">
        <v>CARTAGENA</v>
      </c>
      <c r="E281" s="273" t="str">
        <v>ROTTERDAM</v>
      </c>
      <c r="F281" s="274">
        <v>20</v>
      </c>
      <c r="G281" s="270">
        <v>130</v>
      </c>
      <c r="H281" s="271" t="str">
        <v>not included</v>
      </c>
      <c r="I281" s="281" t="str">
        <v>USD</v>
      </c>
      <c r="J281" s="275">
        <v>335</v>
      </c>
      <c r="K281" s="275">
        <v>465</v>
      </c>
      <c r="L281" s="271">
        <v>0</v>
      </c>
      <c r="M281" s="276">
        <v>45930</v>
      </c>
      <c r="N281" s="271">
        <v>0</v>
      </c>
      <c r="O281">
        <v>0</v>
      </c>
      <c r="P281">
        <v>0</v>
      </c>
      <c r="Q281" t="str">
        <v>84398863 / MRCOCOAS004</v>
      </c>
      <c r="S281" s="271">
        <f t="shared" ca="1" si="8"/>
        <v>1</v>
      </c>
      <c r="T281" s="271">
        <f t="shared" si="9"/>
        <v>465</v>
      </c>
      <c r="W281" s="271"/>
      <c r="X281" s="271"/>
    </row>
    <row r="282" spans="1:24">
      <c r="A282" s="270" t="str">
        <v>HAPAG</v>
      </c>
      <c r="B282" s="271" t="str">
        <v>CARTAGENAROTTERDAM40</v>
      </c>
      <c r="C282" s="272" t="str">
        <v>COL</v>
      </c>
      <c r="D282" s="272" t="str">
        <v>CARTAGENA</v>
      </c>
      <c r="E282" s="273" t="str">
        <v>ROTTERDAM</v>
      </c>
      <c r="F282" s="274">
        <v>40</v>
      </c>
      <c r="G282" s="270">
        <v>265</v>
      </c>
      <c r="H282" s="271" t="str">
        <v>not included</v>
      </c>
      <c r="I282" s="281" t="str">
        <v>USD</v>
      </c>
      <c r="J282" s="275">
        <v>670</v>
      </c>
      <c r="K282" s="275">
        <v>935</v>
      </c>
      <c r="L282" s="271">
        <v>0</v>
      </c>
      <c r="M282" s="276">
        <v>45930</v>
      </c>
      <c r="N282" s="271">
        <v>0</v>
      </c>
      <c r="O282">
        <v>0</v>
      </c>
      <c r="P282">
        <v>0</v>
      </c>
      <c r="Q282" t="str">
        <v>84398863 / MRCOCOAS004</v>
      </c>
      <c r="S282" s="271">
        <f t="shared" ca="1" si="8"/>
        <v>1</v>
      </c>
      <c r="T282" s="271">
        <f t="shared" si="9"/>
        <v>935</v>
      </c>
      <c r="W282" s="271"/>
      <c r="X282" s="271"/>
    </row>
    <row r="283" spans="1:24">
      <c r="A283" s="270" t="str">
        <v>HAPAG</v>
      </c>
      <c r="B283" s="271" t="str">
        <v>CARTAGENAHAMBURG20</v>
      </c>
      <c r="C283" s="272" t="str">
        <v>COL</v>
      </c>
      <c r="D283" s="272" t="str">
        <v>CARTAGENA</v>
      </c>
      <c r="E283" s="273" t="str">
        <v>HAMBURG</v>
      </c>
      <c r="F283" s="274">
        <v>20</v>
      </c>
      <c r="G283" s="270">
        <v>105</v>
      </c>
      <c r="H283" s="271" t="str">
        <v>not included</v>
      </c>
      <c r="I283" s="281" t="str">
        <v>USD</v>
      </c>
      <c r="J283" s="275">
        <v>335</v>
      </c>
      <c r="K283" s="275">
        <v>440</v>
      </c>
      <c r="L283" s="271">
        <v>0</v>
      </c>
      <c r="M283" s="276">
        <v>45930</v>
      </c>
      <c r="N283" s="271">
        <v>0</v>
      </c>
      <c r="O283">
        <v>0</v>
      </c>
      <c r="P283">
        <v>0</v>
      </c>
      <c r="Q283" t="str">
        <v>84398863 / MRCOCOAS004</v>
      </c>
      <c r="S283" s="271">
        <f t="shared" ca="1" si="8"/>
        <v>1</v>
      </c>
      <c r="T283" s="271">
        <f t="shared" si="9"/>
        <v>440</v>
      </c>
      <c r="W283" s="271"/>
      <c r="X283" s="271"/>
    </row>
    <row r="284" spans="1:24">
      <c r="A284" s="270" t="str">
        <v>HAPAG</v>
      </c>
      <c r="B284" s="271" t="str">
        <v>CARTAGENAHAMBURG40</v>
      </c>
      <c r="C284" s="272" t="str">
        <v>COL</v>
      </c>
      <c r="D284" s="272" t="str">
        <v>CARTAGENA</v>
      </c>
      <c r="E284" s="273" t="str">
        <v>HAMBURG</v>
      </c>
      <c r="F284" s="274">
        <v>40</v>
      </c>
      <c r="G284" s="270">
        <v>265</v>
      </c>
      <c r="H284" s="271" t="str">
        <v>not included</v>
      </c>
      <c r="I284" s="281" t="str">
        <v>USD</v>
      </c>
      <c r="J284" s="275">
        <v>670</v>
      </c>
      <c r="K284" s="275">
        <v>935</v>
      </c>
      <c r="L284" s="271">
        <v>0</v>
      </c>
      <c r="M284" s="276">
        <v>45930</v>
      </c>
      <c r="N284" s="271">
        <v>0</v>
      </c>
      <c r="O284">
        <v>0</v>
      </c>
      <c r="P284">
        <v>0</v>
      </c>
      <c r="Q284" t="str">
        <v>84398863 / MRCOCOAS004</v>
      </c>
      <c r="S284" s="271">
        <f t="shared" ca="1" si="8"/>
        <v>1</v>
      </c>
      <c r="T284" s="271">
        <f t="shared" si="9"/>
        <v>935</v>
      </c>
      <c r="W284" s="271"/>
      <c r="X284" s="271"/>
    </row>
    <row r="285" spans="1:24">
      <c r="A285" s="270" t="str">
        <v>HAPAG</v>
      </c>
      <c r="B285" s="271" t="str">
        <v>CARTAGENATALLINN20</v>
      </c>
      <c r="C285" s="272" t="str">
        <v>COL</v>
      </c>
      <c r="D285" s="272" t="str">
        <v>CARTAGENA</v>
      </c>
      <c r="E285" s="273" t="str">
        <v>TALLINN</v>
      </c>
      <c r="F285" s="274">
        <v>20</v>
      </c>
      <c r="G285" s="270">
        <v>600</v>
      </c>
      <c r="H285" s="271" t="str">
        <v>not included</v>
      </c>
      <c r="I285" s="281" t="str">
        <v>USD</v>
      </c>
      <c r="J285" s="275">
        <v>335</v>
      </c>
      <c r="K285" s="275">
        <v>935</v>
      </c>
      <c r="L285" s="271">
        <v>0</v>
      </c>
      <c r="M285" s="276">
        <v>45930</v>
      </c>
      <c r="N285" s="271">
        <v>0</v>
      </c>
      <c r="O285">
        <v>0</v>
      </c>
      <c r="P285">
        <v>0</v>
      </c>
      <c r="Q285" t="str">
        <v>84398863 / MRCOCOAS004</v>
      </c>
      <c r="S285" s="271">
        <f t="shared" ca="1" si="8"/>
        <v>1</v>
      </c>
      <c r="T285" s="271">
        <f t="shared" si="9"/>
        <v>935</v>
      </c>
      <c r="W285" s="271"/>
      <c r="X285" s="271"/>
    </row>
    <row r="286" spans="1:24">
      <c r="A286" s="270" t="str">
        <v>HAPAG</v>
      </c>
      <c r="B286" s="271" t="str">
        <v>CARTAGENATALLINN40</v>
      </c>
      <c r="C286" s="272" t="str">
        <v>COL</v>
      </c>
      <c r="D286" s="272" t="str">
        <v>CARTAGENA</v>
      </c>
      <c r="E286" s="273" t="str">
        <v>TALLINN</v>
      </c>
      <c r="F286" s="274">
        <v>40</v>
      </c>
      <c r="G286" s="270">
        <v>600</v>
      </c>
      <c r="H286" s="271" t="str">
        <v>not included</v>
      </c>
      <c r="I286" s="281" t="str">
        <v>USD</v>
      </c>
      <c r="J286" s="275">
        <v>670</v>
      </c>
      <c r="K286" s="275">
        <v>1270</v>
      </c>
      <c r="L286" s="271">
        <v>0</v>
      </c>
      <c r="M286" s="276">
        <v>45930</v>
      </c>
      <c r="N286" s="271">
        <v>0</v>
      </c>
      <c r="O286">
        <v>0</v>
      </c>
      <c r="P286">
        <v>0</v>
      </c>
      <c r="Q286" t="str">
        <v>84398863 / MRCOCOAS004</v>
      </c>
      <c r="S286" s="271">
        <f t="shared" ca="1" si="8"/>
        <v>1</v>
      </c>
      <c r="T286" s="271">
        <f t="shared" si="9"/>
        <v>1270</v>
      </c>
      <c r="W286" s="271"/>
      <c r="X286" s="271"/>
    </row>
    <row r="287" spans="1:24">
      <c r="A287" s="270" t="str">
        <v>HAPAG</v>
      </c>
      <c r="B287" s="271" t="str">
        <v>CARTAGENABARCELONA20</v>
      </c>
      <c r="C287" s="272" t="str">
        <v>COL</v>
      </c>
      <c r="D287" s="272" t="str">
        <v>CARTAGENA</v>
      </c>
      <c r="E287" s="273" t="str">
        <v>BARCELONA</v>
      </c>
      <c r="F287" s="274">
        <v>20</v>
      </c>
      <c r="G287" s="270">
        <v>855</v>
      </c>
      <c r="H287" s="271" t="str">
        <v>not included</v>
      </c>
      <c r="I287" s="281" t="str">
        <v>USD</v>
      </c>
      <c r="J287" s="275">
        <v>431</v>
      </c>
      <c r="K287" s="275">
        <v>1286</v>
      </c>
      <c r="L287" s="271">
        <v>0</v>
      </c>
      <c r="M287" s="276">
        <v>45930</v>
      </c>
      <c r="N287" s="271">
        <v>0</v>
      </c>
      <c r="O287">
        <v>0</v>
      </c>
      <c r="P287">
        <v>0</v>
      </c>
      <c r="Q287" t="str">
        <v>84398863 / MRCOCOAS004</v>
      </c>
      <c r="S287" s="271">
        <f t="shared" ca="1" si="8"/>
        <v>1</v>
      </c>
      <c r="T287" s="271">
        <f t="shared" si="9"/>
        <v>1286</v>
      </c>
      <c r="W287" s="271"/>
      <c r="X287" s="271"/>
    </row>
    <row r="288" spans="1:24">
      <c r="A288" s="270" t="str">
        <v>HAPAG</v>
      </c>
      <c r="B288" s="271" t="str">
        <v>CARTAGENABARCELONA40</v>
      </c>
      <c r="C288" s="272" t="str">
        <v>COL</v>
      </c>
      <c r="D288" s="272" t="str">
        <v>CARTAGENA</v>
      </c>
      <c r="E288" s="273" t="str">
        <v>BARCELONA</v>
      </c>
      <c r="F288" s="274">
        <v>40</v>
      </c>
      <c r="G288" s="270">
        <v>725</v>
      </c>
      <c r="H288" s="271" t="str">
        <v>not included</v>
      </c>
      <c r="I288" s="281" t="str">
        <v>USD</v>
      </c>
      <c r="J288" s="275">
        <v>862</v>
      </c>
      <c r="K288" s="275">
        <v>1587</v>
      </c>
      <c r="L288" s="271">
        <v>0</v>
      </c>
      <c r="M288" s="276">
        <v>45930</v>
      </c>
      <c r="N288" s="271">
        <v>0</v>
      </c>
      <c r="O288">
        <v>0</v>
      </c>
      <c r="P288">
        <v>0</v>
      </c>
      <c r="Q288" t="str">
        <v>84398863 / MRCOCOAS004</v>
      </c>
      <c r="S288" s="271">
        <f t="shared" ca="1" si="8"/>
        <v>1</v>
      </c>
      <c r="T288" s="271">
        <f t="shared" si="9"/>
        <v>1587</v>
      </c>
      <c r="W288" s="271"/>
      <c r="X288" s="271"/>
    </row>
    <row r="289" spans="1:24">
      <c r="A289" s="270" t="str">
        <v>HAPAG</v>
      </c>
      <c r="B289" s="271" t="str">
        <v>CARTAGENAVALENCIA20</v>
      </c>
      <c r="C289" s="272" t="str">
        <v>COL</v>
      </c>
      <c r="D289" s="272" t="str">
        <v>CARTAGENA</v>
      </c>
      <c r="E289" s="273" t="str">
        <v>VALENCIA</v>
      </c>
      <c r="F289" s="274">
        <v>20</v>
      </c>
      <c r="G289" s="270">
        <v>870</v>
      </c>
      <c r="H289" s="271" t="str">
        <v>not included</v>
      </c>
      <c r="I289" s="281" t="str">
        <v>USD</v>
      </c>
      <c r="J289" s="275">
        <v>431</v>
      </c>
      <c r="K289" s="275">
        <v>1301</v>
      </c>
      <c r="L289" s="271">
        <v>0</v>
      </c>
      <c r="M289" s="276">
        <v>45930</v>
      </c>
      <c r="N289" s="271">
        <v>0</v>
      </c>
      <c r="O289">
        <v>0</v>
      </c>
      <c r="P289">
        <v>0</v>
      </c>
      <c r="Q289" t="str">
        <v>84398863 / MRCOCOAS004</v>
      </c>
      <c r="S289" s="271">
        <f t="shared" ca="1" si="8"/>
        <v>1</v>
      </c>
      <c r="T289" s="271">
        <f t="shared" si="9"/>
        <v>1301</v>
      </c>
      <c r="W289" s="271"/>
      <c r="X289" s="271"/>
    </row>
    <row r="290" spans="1:24">
      <c r="A290" s="270" t="str">
        <v>HAPAG</v>
      </c>
      <c r="B290" s="271" t="str">
        <v>CARTAGENAVALENCIA40</v>
      </c>
      <c r="C290" s="272" t="str">
        <v>COL</v>
      </c>
      <c r="D290" s="272" t="str">
        <v>CARTAGENA</v>
      </c>
      <c r="E290" s="273" t="str">
        <v>VALENCIA</v>
      </c>
      <c r="F290" s="274">
        <v>40</v>
      </c>
      <c r="G290" s="270">
        <v>725</v>
      </c>
      <c r="H290" s="271" t="str">
        <v>not included</v>
      </c>
      <c r="I290" s="281" t="str">
        <v>USD</v>
      </c>
      <c r="J290" s="275">
        <v>862</v>
      </c>
      <c r="K290" s="275">
        <v>1587</v>
      </c>
      <c r="L290" s="271">
        <v>0</v>
      </c>
      <c r="M290" s="276">
        <v>45930</v>
      </c>
      <c r="N290" s="271">
        <v>0</v>
      </c>
      <c r="O290">
        <v>0</v>
      </c>
      <c r="P290">
        <v>0</v>
      </c>
      <c r="Q290" t="str">
        <v>84398863 / MRCOCOAS004</v>
      </c>
      <c r="S290" s="271">
        <f t="shared" ca="1" si="8"/>
        <v>1</v>
      </c>
      <c r="T290" s="271">
        <f t="shared" si="9"/>
        <v>1587</v>
      </c>
      <c r="V290" s="288"/>
      <c r="W290" s="271"/>
      <c r="X290" s="271"/>
    </row>
    <row r="291" spans="1:24">
      <c r="A291" s="270" t="str">
        <v>HAPAG</v>
      </c>
      <c r="B291" s="271" t="str">
        <v>CARTAGENAGENOA20</v>
      </c>
      <c r="C291" s="272" t="str">
        <v>COL</v>
      </c>
      <c r="D291" s="272" t="str">
        <v>CARTAGENA</v>
      </c>
      <c r="E291" s="273" t="str">
        <v>GENOA</v>
      </c>
      <c r="F291" s="274">
        <v>20</v>
      </c>
      <c r="G291" s="270">
        <v>870</v>
      </c>
      <c r="H291" s="271" t="str">
        <v>not included</v>
      </c>
      <c r="I291" s="281" t="str">
        <v>USD</v>
      </c>
      <c r="J291" s="275">
        <v>431</v>
      </c>
      <c r="K291" s="275">
        <v>1301</v>
      </c>
      <c r="L291" s="271">
        <v>0</v>
      </c>
      <c r="M291" s="276">
        <v>45930</v>
      </c>
      <c r="N291" s="271">
        <v>0</v>
      </c>
      <c r="O291">
        <v>0</v>
      </c>
      <c r="P291">
        <v>0</v>
      </c>
      <c r="Q291" t="str">
        <v>84398863 / MRCOCOAS004</v>
      </c>
      <c r="S291" s="271">
        <f t="shared" ca="1" si="8"/>
        <v>1</v>
      </c>
      <c r="T291" s="271">
        <f t="shared" si="9"/>
        <v>1301</v>
      </c>
      <c r="V291" s="288"/>
      <c r="W291" s="271"/>
      <c r="X291" s="271"/>
    </row>
    <row r="292" spans="1:24">
      <c r="A292" s="270" t="str">
        <v>HAPAG</v>
      </c>
      <c r="B292" s="271" t="str">
        <v>CARTAGENAGENOA40</v>
      </c>
      <c r="C292" s="272" t="str">
        <v>COL</v>
      </c>
      <c r="D292" s="272" t="str">
        <v>CARTAGENA</v>
      </c>
      <c r="E292" s="273" t="str">
        <v>GENOA</v>
      </c>
      <c r="F292" s="274">
        <v>40</v>
      </c>
      <c r="G292" s="270">
        <v>725</v>
      </c>
      <c r="H292" s="271" t="str">
        <v>not included</v>
      </c>
      <c r="I292" s="281" t="str">
        <v>USD</v>
      </c>
      <c r="J292" s="275">
        <v>862</v>
      </c>
      <c r="K292" s="275">
        <v>1587</v>
      </c>
      <c r="L292" s="271">
        <v>0</v>
      </c>
      <c r="M292" s="276">
        <v>45930</v>
      </c>
      <c r="N292" s="271">
        <v>0</v>
      </c>
      <c r="O292">
        <v>0</v>
      </c>
      <c r="P292">
        <v>0</v>
      </c>
      <c r="Q292" t="str">
        <v>84398863 / MRCOCOAS004</v>
      </c>
      <c r="S292" s="271">
        <f t="shared" ca="1" si="8"/>
        <v>1</v>
      </c>
      <c r="T292" s="271">
        <f t="shared" si="9"/>
        <v>1587</v>
      </c>
      <c r="W292" s="271"/>
      <c r="X292" s="271"/>
    </row>
    <row r="293" spans="1:24">
      <c r="A293" s="270" t="str">
        <v>HAPAG</v>
      </c>
      <c r="B293" s="271" t="str">
        <v>CARTAGENAISTANBUL20</v>
      </c>
      <c r="C293" s="272" t="str">
        <v>COL</v>
      </c>
      <c r="D293" s="272" t="str">
        <v>CARTAGENA</v>
      </c>
      <c r="E293" s="273" t="str">
        <v>ISTANBUL</v>
      </c>
      <c r="F293" s="274">
        <v>20</v>
      </c>
      <c r="G293" s="270">
        <v>1120</v>
      </c>
      <c r="H293" s="271" t="str">
        <v>not included</v>
      </c>
      <c r="I293" s="281" t="str">
        <v>USD</v>
      </c>
      <c r="J293" s="275">
        <v>403</v>
      </c>
      <c r="K293" s="275">
        <v>1523</v>
      </c>
      <c r="L293" s="271">
        <v>0</v>
      </c>
      <c r="M293" s="276">
        <v>45930</v>
      </c>
      <c r="N293" s="271">
        <v>0</v>
      </c>
      <c r="O293">
        <v>0</v>
      </c>
      <c r="P293">
        <v>0</v>
      </c>
      <c r="Q293" t="str">
        <v>84398863 / MRCOCOAS004</v>
      </c>
      <c r="S293" s="271">
        <f t="shared" ca="1" si="8"/>
        <v>1</v>
      </c>
      <c r="T293" s="271">
        <f t="shared" si="9"/>
        <v>1523</v>
      </c>
      <c r="W293" s="271"/>
      <c r="X293" s="271"/>
    </row>
    <row r="294" spans="1:24">
      <c r="A294" s="270" t="str">
        <v>HAPAG</v>
      </c>
      <c r="B294" s="271" t="str">
        <v>CARTAGENAISTANBUL40</v>
      </c>
      <c r="C294" s="272" t="str">
        <v>COL</v>
      </c>
      <c r="D294" s="272" t="str">
        <v>CARTAGENA</v>
      </c>
      <c r="E294" s="273" t="str">
        <v>ISTANBUL</v>
      </c>
      <c r="F294" s="274">
        <v>40</v>
      </c>
      <c r="G294" s="270">
        <v>975</v>
      </c>
      <c r="H294" s="271" t="str">
        <v>not included</v>
      </c>
      <c r="I294" s="281" t="str">
        <v>USD</v>
      </c>
      <c r="J294" s="275">
        <v>806</v>
      </c>
      <c r="K294" s="275">
        <v>1781</v>
      </c>
      <c r="L294" s="271">
        <v>0</v>
      </c>
      <c r="M294" s="276">
        <v>45930</v>
      </c>
      <c r="N294" s="271">
        <v>0</v>
      </c>
      <c r="O294">
        <v>0</v>
      </c>
      <c r="P294">
        <v>0</v>
      </c>
      <c r="Q294" t="str">
        <v>84398863 / MRCOCOAS004</v>
      </c>
      <c r="S294" s="271">
        <f t="shared" ca="1" si="8"/>
        <v>1</v>
      </c>
      <c r="T294" s="271">
        <f t="shared" si="9"/>
        <v>1781</v>
      </c>
      <c r="W294" s="271"/>
      <c r="X294" s="271"/>
    </row>
    <row r="295" spans="1:24">
      <c r="A295" s="270" t="str">
        <v>HAPAG</v>
      </c>
      <c r="B295" s="271" t="str">
        <v>GUAYAQUILANTWERP20</v>
      </c>
      <c r="C295" s="272" t="str">
        <v>ECU</v>
      </c>
      <c r="D295" s="272" t="str">
        <v>GUAYAQUIL</v>
      </c>
      <c r="E295" s="273" t="str">
        <v>ANTWERP</v>
      </c>
      <c r="F295" s="274">
        <v>20</v>
      </c>
      <c r="G295" s="270">
        <v>971</v>
      </c>
      <c r="H295" s="271" t="str">
        <v>not included</v>
      </c>
      <c r="I295" s="281" t="str">
        <v>USD</v>
      </c>
      <c r="J295" s="275">
        <v>258</v>
      </c>
      <c r="K295" s="275">
        <v>1229</v>
      </c>
      <c r="L295" s="271">
        <v>0</v>
      </c>
      <c r="M295" s="276">
        <v>45930</v>
      </c>
      <c r="N295" s="271">
        <v>0</v>
      </c>
      <c r="O295">
        <v>0</v>
      </c>
      <c r="P295">
        <v>0</v>
      </c>
      <c r="Q295" t="str">
        <v>84398863 / MRCOCOAS004</v>
      </c>
      <c r="S295" s="271">
        <f t="shared" ca="1" si="8"/>
        <v>1</v>
      </c>
      <c r="T295" s="271">
        <f t="shared" si="9"/>
        <v>1229</v>
      </c>
      <c r="W295" s="271"/>
      <c r="X295" s="271"/>
    </row>
    <row r="296" spans="1:24">
      <c r="A296" s="270" t="str">
        <v>HAPAG</v>
      </c>
      <c r="B296" s="271" t="str">
        <v>GUAYAQUILANTWERP40</v>
      </c>
      <c r="C296" s="272" t="str">
        <v>ECU</v>
      </c>
      <c r="D296" s="272" t="str">
        <v>GUAYAQUIL</v>
      </c>
      <c r="E296" s="273" t="str">
        <v>ANTWERP</v>
      </c>
      <c r="F296" s="274">
        <v>40</v>
      </c>
      <c r="G296" s="270">
        <v>675</v>
      </c>
      <c r="H296" s="271" t="str">
        <v>not included</v>
      </c>
      <c r="I296" s="281" t="str">
        <v>USD</v>
      </c>
      <c r="J296" s="275">
        <v>516</v>
      </c>
      <c r="K296" s="275">
        <v>1191</v>
      </c>
      <c r="L296" s="271">
        <v>0</v>
      </c>
      <c r="M296" s="276">
        <v>45930</v>
      </c>
      <c r="N296" s="271">
        <v>0</v>
      </c>
      <c r="O296">
        <v>0</v>
      </c>
      <c r="P296">
        <v>0</v>
      </c>
      <c r="Q296" t="str">
        <v>84398863 / MRCOCOAS004</v>
      </c>
      <c r="S296" s="271">
        <f t="shared" ca="1" si="8"/>
        <v>1</v>
      </c>
      <c r="T296" s="271">
        <f t="shared" si="9"/>
        <v>1191</v>
      </c>
      <c r="W296" s="271"/>
      <c r="X296" s="271"/>
    </row>
    <row r="297" spans="1:24">
      <c r="A297" s="270" t="str">
        <v>HAPAG</v>
      </c>
      <c r="B297" s="271" t="str">
        <v>GUAYAQUILAMSTERDAM20</v>
      </c>
      <c r="C297" s="272" t="str">
        <v>ECU</v>
      </c>
      <c r="D297" s="272" t="str">
        <v>GUAYAQUIL</v>
      </c>
      <c r="E297" s="273" t="str">
        <v>AMSTERDAM</v>
      </c>
      <c r="F297" s="274">
        <v>20</v>
      </c>
      <c r="G297" s="270">
        <v>1195</v>
      </c>
      <c r="H297" s="271" t="str">
        <v>not included</v>
      </c>
      <c r="I297" s="281" t="str">
        <v>USD</v>
      </c>
      <c r="J297" s="275">
        <v>258</v>
      </c>
      <c r="K297" s="275">
        <v>1453</v>
      </c>
      <c r="L297" s="271">
        <v>0</v>
      </c>
      <c r="M297" s="276">
        <v>45930</v>
      </c>
      <c r="N297" s="271">
        <v>0</v>
      </c>
      <c r="O297">
        <v>0</v>
      </c>
      <c r="P297">
        <v>0</v>
      </c>
      <c r="Q297" t="str">
        <v>84398863 / MRCOCOAS004</v>
      </c>
      <c r="S297" s="271">
        <f t="shared" ca="1" si="8"/>
        <v>1</v>
      </c>
      <c r="T297" s="271">
        <f t="shared" si="9"/>
        <v>1453</v>
      </c>
      <c r="W297" s="271"/>
      <c r="X297" s="271"/>
    </row>
    <row r="298" spans="1:24">
      <c r="A298" s="270" t="str">
        <v>HAPAG</v>
      </c>
      <c r="B298" s="271" t="str">
        <v>GUAYAQUILAMSTERDAM40</v>
      </c>
      <c r="C298" s="272" t="str">
        <v>ECU</v>
      </c>
      <c r="D298" s="272" t="str">
        <v>GUAYAQUIL</v>
      </c>
      <c r="E298" s="273" t="str">
        <v>AMSTERDAM</v>
      </c>
      <c r="F298" s="274">
        <v>40</v>
      </c>
      <c r="G298" s="270">
        <v>945</v>
      </c>
      <c r="H298" s="271" t="str">
        <v>not included</v>
      </c>
      <c r="I298" s="281" t="str">
        <v>USD</v>
      </c>
      <c r="J298" s="275">
        <v>516</v>
      </c>
      <c r="K298" s="275">
        <v>1461</v>
      </c>
      <c r="L298" s="271">
        <v>0</v>
      </c>
      <c r="M298" s="276">
        <v>45930</v>
      </c>
      <c r="N298" s="271">
        <v>0</v>
      </c>
      <c r="O298">
        <v>0</v>
      </c>
      <c r="P298">
        <v>0</v>
      </c>
      <c r="Q298" t="str">
        <v>84398863 / MRCOCOAS004</v>
      </c>
      <c r="S298" s="271">
        <f t="shared" ca="1" si="8"/>
        <v>1</v>
      </c>
      <c r="T298" s="271">
        <f t="shared" si="9"/>
        <v>1461</v>
      </c>
      <c r="W298" s="271"/>
      <c r="X298" s="271"/>
    </row>
    <row r="299" spans="1:24">
      <c r="A299" s="270" t="str">
        <v>HAPAG</v>
      </c>
      <c r="B299" s="271" t="str">
        <v>GUAYAQUILROTTERDAM20</v>
      </c>
      <c r="C299" s="272" t="str">
        <v>ECU</v>
      </c>
      <c r="D299" s="272" t="str">
        <v>GUAYAQUIL</v>
      </c>
      <c r="E299" s="273" t="str">
        <v>ROTTERDAM</v>
      </c>
      <c r="F299" s="274">
        <v>20</v>
      </c>
      <c r="G299" s="270">
        <v>971</v>
      </c>
      <c r="H299" s="271" t="str">
        <v>not included</v>
      </c>
      <c r="I299" s="281" t="str">
        <v>USD</v>
      </c>
      <c r="J299" s="275">
        <v>258</v>
      </c>
      <c r="K299" s="275">
        <v>1229</v>
      </c>
      <c r="L299" s="271">
        <v>0</v>
      </c>
      <c r="M299" s="276">
        <v>45930</v>
      </c>
      <c r="N299" s="271">
        <v>0</v>
      </c>
      <c r="O299">
        <v>0</v>
      </c>
      <c r="P299">
        <v>0</v>
      </c>
      <c r="Q299" t="str">
        <v>84398863 / MRCOCOAS004</v>
      </c>
      <c r="S299" s="271">
        <f t="shared" ca="1" si="8"/>
        <v>1</v>
      </c>
      <c r="T299" s="271">
        <f t="shared" si="9"/>
        <v>1229</v>
      </c>
      <c r="W299" s="271"/>
      <c r="X299" s="271"/>
    </row>
    <row r="300" spans="1:24">
      <c r="A300" s="270" t="str">
        <v>HAPAG</v>
      </c>
      <c r="B300" s="271" t="str">
        <v>GUAYAQUILROTTERDAM40</v>
      </c>
      <c r="C300" s="272" t="str">
        <v>ECU</v>
      </c>
      <c r="D300" s="272" t="str">
        <v>GUAYAQUIL</v>
      </c>
      <c r="E300" s="273" t="str">
        <v>ROTTERDAM</v>
      </c>
      <c r="F300" s="274">
        <v>40</v>
      </c>
      <c r="G300" s="270">
        <v>675</v>
      </c>
      <c r="H300" s="271" t="str">
        <v>not included</v>
      </c>
      <c r="I300" s="281" t="str">
        <v>USD</v>
      </c>
      <c r="J300" s="275">
        <v>516</v>
      </c>
      <c r="K300" s="275">
        <v>1191</v>
      </c>
      <c r="L300" s="271">
        <v>0</v>
      </c>
      <c r="M300" s="276">
        <v>45930</v>
      </c>
      <c r="N300" s="271">
        <v>0</v>
      </c>
      <c r="O300">
        <v>0</v>
      </c>
      <c r="P300">
        <v>0</v>
      </c>
      <c r="Q300" t="str">
        <v>84398863 / MRCOCOAS004</v>
      </c>
      <c r="S300" s="271">
        <f t="shared" ca="1" si="8"/>
        <v>1</v>
      </c>
      <c r="T300" s="271">
        <f t="shared" si="9"/>
        <v>1191</v>
      </c>
      <c r="W300" s="271"/>
      <c r="X300" s="271"/>
    </row>
    <row r="301" spans="1:24">
      <c r="A301" s="270" t="str">
        <v>HAPAG</v>
      </c>
      <c r="B301" s="271" t="str">
        <v>GUAYAQUILHAMBURG20</v>
      </c>
      <c r="C301" s="272" t="str">
        <v>ECU</v>
      </c>
      <c r="D301" s="272" t="str">
        <v>GUAYAQUIL</v>
      </c>
      <c r="E301" s="273" t="str">
        <v>HAMBURG</v>
      </c>
      <c r="F301" s="274">
        <v>20</v>
      </c>
      <c r="G301" s="270">
        <v>971</v>
      </c>
      <c r="H301" s="271" t="str">
        <v>not included</v>
      </c>
      <c r="I301" s="281" t="str">
        <v>USD</v>
      </c>
      <c r="J301" s="275">
        <v>258</v>
      </c>
      <c r="K301" s="275">
        <v>1229</v>
      </c>
      <c r="L301" s="271">
        <v>0</v>
      </c>
      <c r="M301" s="276">
        <v>45930</v>
      </c>
      <c r="N301" s="271">
        <v>0</v>
      </c>
      <c r="O301">
        <v>0</v>
      </c>
      <c r="P301">
        <v>0</v>
      </c>
      <c r="Q301" t="str">
        <v>84398863 / MRCOCOAS004</v>
      </c>
      <c r="S301" s="271">
        <f t="shared" ca="1" si="8"/>
        <v>1</v>
      </c>
      <c r="T301" s="271">
        <f t="shared" si="9"/>
        <v>1229</v>
      </c>
      <c r="W301" s="271"/>
      <c r="X301" s="271"/>
    </row>
    <row r="302" spans="1:24">
      <c r="A302" s="270" t="str">
        <v>HAPAG</v>
      </c>
      <c r="B302" s="271" t="str">
        <v>GUAYAQUILHAMBURG40</v>
      </c>
      <c r="C302" s="272" t="str">
        <v>ECU</v>
      </c>
      <c r="D302" s="272" t="str">
        <v>GUAYAQUIL</v>
      </c>
      <c r="E302" s="273" t="str">
        <v>HAMBURG</v>
      </c>
      <c r="F302" s="274">
        <v>40</v>
      </c>
      <c r="G302" s="270">
        <v>675</v>
      </c>
      <c r="H302" s="271" t="str">
        <v>not included</v>
      </c>
      <c r="I302" s="281" t="str">
        <v>USD</v>
      </c>
      <c r="J302" s="275">
        <v>516</v>
      </c>
      <c r="K302" s="275">
        <v>1191</v>
      </c>
      <c r="L302" s="271">
        <v>0</v>
      </c>
      <c r="M302" s="276">
        <v>45930</v>
      </c>
      <c r="N302" s="271">
        <v>0</v>
      </c>
      <c r="O302">
        <v>0</v>
      </c>
      <c r="P302">
        <v>0</v>
      </c>
      <c r="Q302" t="str">
        <v>84398863 / MRCOCOAS004</v>
      </c>
      <c r="S302" s="271">
        <f t="shared" ca="1" si="8"/>
        <v>1</v>
      </c>
      <c r="T302" s="271">
        <f t="shared" si="9"/>
        <v>1191</v>
      </c>
      <c r="W302" s="271"/>
      <c r="X302" s="271"/>
    </row>
    <row r="303" spans="1:24">
      <c r="A303" s="270" t="str">
        <v>HAPAG</v>
      </c>
      <c r="B303" s="271" t="str">
        <v>GUAYAQUILTALLINN20</v>
      </c>
      <c r="C303" s="272" t="str">
        <v>ECU</v>
      </c>
      <c r="D303" s="272" t="str">
        <v>GUAYAQUIL</v>
      </c>
      <c r="E303" s="273" t="str">
        <v>TALLINN</v>
      </c>
      <c r="F303" s="274">
        <v>20</v>
      </c>
      <c r="G303" s="270">
        <v>1161</v>
      </c>
      <c r="H303" s="271" t="str">
        <v>not included</v>
      </c>
      <c r="I303" s="281" t="str">
        <v>USD</v>
      </c>
      <c r="J303" s="275">
        <v>258</v>
      </c>
      <c r="K303" s="275">
        <v>1419</v>
      </c>
      <c r="L303" s="271">
        <v>0</v>
      </c>
      <c r="M303" s="276">
        <v>45930</v>
      </c>
      <c r="N303" s="271">
        <v>0</v>
      </c>
      <c r="O303">
        <v>0</v>
      </c>
      <c r="P303">
        <v>0</v>
      </c>
      <c r="Q303" t="str">
        <v>84398863 / MRCOCOAS004</v>
      </c>
      <c r="S303" s="271">
        <f t="shared" ca="1" si="8"/>
        <v>1</v>
      </c>
      <c r="T303" s="271">
        <f t="shared" si="9"/>
        <v>1419</v>
      </c>
      <c r="W303" s="271"/>
      <c r="X303" s="271"/>
    </row>
    <row r="304" spans="1:24">
      <c r="A304" s="270" t="str">
        <v>HAPAG</v>
      </c>
      <c r="B304" s="271" t="str">
        <v>GUAYAQUILTALLINN40</v>
      </c>
      <c r="C304" s="272" t="str">
        <v>ECU</v>
      </c>
      <c r="D304" s="272" t="str">
        <v>GUAYAQUIL</v>
      </c>
      <c r="E304" s="273" t="str">
        <v>TALLINN</v>
      </c>
      <c r="F304" s="274">
        <v>40</v>
      </c>
      <c r="G304" s="270">
        <v>634</v>
      </c>
      <c r="H304" s="271" t="str">
        <v>not included</v>
      </c>
      <c r="I304" s="281" t="str">
        <v>USD</v>
      </c>
      <c r="J304" s="275">
        <v>516</v>
      </c>
      <c r="K304" s="275">
        <v>1150</v>
      </c>
      <c r="L304" s="271">
        <v>0</v>
      </c>
      <c r="M304" s="276">
        <v>45930</v>
      </c>
      <c r="N304" s="271">
        <v>0</v>
      </c>
      <c r="O304">
        <v>0</v>
      </c>
      <c r="P304">
        <v>0</v>
      </c>
      <c r="Q304" t="str">
        <v>84398863 / MRCOCOAS004</v>
      </c>
      <c r="S304" s="271">
        <f t="shared" ca="1" si="8"/>
        <v>1</v>
      </c>
      <c r="T304" s="271">
        <f t="shared" si="9"/>
        <v>1150</v>
      </c>
      <c r="W304" s="271"/>
      <c r="X304" s="271"/>
    </row>
    <row r="305" spans="1:24">
      <c r="A305" s="270" t="str">
        <v>HAPAG</v>
      </c>
      <c r="B305" s="271" t="str">
        <v>GUAYAQUILBARCELONA20</v>
      </c>
      <c r="C305" s="272" t="str">
        <v>ECU</v>
      </c>
      <c r="D305" s="272" t="str">
        <v>GUAYAQUIL</v>
      </c>
      <c r="E305" s="273" t="str">
        <v>BARCELONA</v>
      </c>
      <c r="F305" s="274">
        <v>20</v>
      </c>
      <c r="G305" s="270">
        <v>-59</v>
      </c>
      <c r="H305" s="271" t="str">
        <v>not included</v>
      </c>
      <c r="I305" s="281" t="str">
        <v>USD</v>
      </c>
      <c r="J305" s="275">
        <v>581</v>
      </c>
      <c r="K305" s="275">
        <v>522</v>
      </c>
      <c r="L305" s="271">
        <v>0</v>
      </c>
      <c r="M305" s="276">
        <v>45930</v>
      </c>
      <c r="N305" s="271">
        <v>0</v>
      </c>
      <c r="O305">
        <v>0</v>
      </c>
      <c r="P305">
        <v>0</v>
      </c>
      <c r="Q305" t="str">
        <v>84398863 / MRCOCOAS004</v>
      </c>
      <c r="S305" s="271">
        <f t="shared" ca="1" si="8"/>
        <v>1</v>
      </c>
      <c r="T305" s="271">
        <f t="shared" si="9"/>
        <v>522</v>
      </c>
      <c r="W305" s="271"/>
      <c r="X305" s="271"/>
    </row>
    <row r="306" spans="1:24">
      <c r="A306" s="270" t="str">
        <v>HAPAG</v>
      </c>
      <c r="B306" s="271" t="str">
        <v>GUAYAQUILBARCELONA40</v>
      </c>
      <c r="C306" s="272" t="str">
        <v>ECU</v>
      </c>
      <c r="D306" s="272" t="str">
        <v>GUAYAQUIL</v>
      </c>
      <c r="E306" s="273" t="str">
        <v>BARCELONA</v>
      </c>
      <c r="F306" s="274">
        <v>40</v>
      </c>
      <c r="G306" s="270">
        <v>-218</v>
      </c>
      <c r="H306" s="271" t="str">
        <v>not included</v>
      </c>
      <c r="I306" s="281" t="str">
        <v>USD</v>
      </c>
      <c r="J306" s="275">
        <v>1162</v>
      </c>
      <c r="K306" s="275">
        <v>944</v>
      </c>
      <c r="L306" s="271">
        <v>0</v>
      </c>
      <c r="M306" s="276">
        <v>45930</v>
      </c>
      <c r="N306" s="271">
        <v>0</v>
      </c>
      <c r="O306">
        <v>0</v>
      </c>
      <c r="P306">
        <v>0</v>
      </c>
      <c r="Q306" t="str">
        <v>84398863 / MRCOCOAS004</v>
      </c>
      <c r="S306" s="271">
        <f t="shared" ca="1" si="8"/>
        <v>1</v>
      </c>
      <c r="T306" s="271">
        <f t="shared" si="9"/>
        <v>944</v>
      </c>
      <c r="W306" s="271"/>
      <c r="X306" s="271"/>
    </row>
    <row r="307" spans="1:24">
      <c r="A307" s="270" t="str">
        <v>HAPAG</v>
      </c>
      <c r="B307" s="271" t="str">
        <v>GUAYAQUILVALENCIA20</v>
      </c>
      <c r="C307" s="272" t="str">
        <v>ECU</v>
      </c>
      <c r="D307" s="272" t="str">
        <v>GUAYAQUIL</v>
      </c>
      <c r="E307" s="273" t="str">
        <v>VALENCIA</v>
      </c>
      <c r="F307" s="274">
        <v>20</v>
      </c>
      <c r="G307" s="270">
        <v>-59</v>
      </c>
      <c r="H307" s="271" t="str">
        <v>not included</v>
      </c>
      <c r="I307" s="281" t="str">
        <v>USD</v>
      </c>
      <c r="J307" s="275">
        <v>581</v>
      </c>
      <c r="K307" s="275">
        <v>522</v>
      </c>
      <c r="L307" s="271">
        <v>0</v>
      </c>
      <c r="M307" s="276">
        <v>45930</v>
      </c>
      <c r="N307" s="271">
        <v>0</v>
      </c>
      <c r="O307">
        <v>0</v>
      </c>
      <c r="P307">
        <v>0</v>
      </c>
      <c r="Q307" t="str">
        <v>84398863 / MRCOCOAS004</v>
      </c>
      <c r="S307" s="271">
        <f t="shared" ca="1" si="8"/>
        <v>1</v>
      </c>
      <c r="T307" s="271">
        <f t="shared" si="9"/>
        <v>522</v>
      </c>
      <c r="W307" s="271"/>
      <c r="X307" s="271"/>
    </row>
    <row r="308" spans="1:24">
      <c r="A308" s="270" t="str">
        <v>HAPAG</v>
      </c>
      <c r="B308" s="271" t="str">
        <v>GUAYAQUILVALENCIA40</v>
      </c>
      <c r="C308" s="272" t="str">
        <v>ECU</v>
      </c>
      <c r="D308" s="272" t="str">
        <v>GUAYAQUIL</v>
      </c>
      <c r="E308" s="273" t="str">
        <v>VALENCIA</v>
      </c>
      <c r="F308" s="274">
        <v>40</v>
      </c>
      <c r="G308" s="270">
        <v>-218</v>
      </c>
      <c r="H308" s="271" t="str">
        <v>not included</v>
      </c>
      <c r="I308" s="281" t="str">
        <v>USD</v>
      </c>
      <c r="J308" s="275">
        <v>1162</v>
      </c>
      <c r="K308" s="275">
        <v>944</v>
      </c>
      <c r="L308" s="271">
        <v>0</v>
      </c>
      <c r="M308" s="276">
        <v>45930</v>
      </c>
      <c r="N308" s="271">
        <v>0</v>
      </c>
      <c r="O308">
        <v>0</v>
      </c>
      <c r="P308">
        <v>0</v>
      </c>
      <c r="Q308" t="str">
        <v>84398863 / MRCOCOAS004</v>
      </c>
      <c r="S308" s="271">
        <f t="shared" ca="1" si="8"/>
        <v>1</v>
      </c>
      <c r="T308" s="271">
        <f t="shared" si="9"/>
        <v>944</v>
      </c>
      <c r="W308" s="271"/>
      <c r="X308" s="271"/>
    </row>
    <row r="309" spans="1:24">
      <c r="A309" s="270" t="str">
        <v>HAPAG</v>
      </c>
      <c r="B309" s="271" t="str">
        <v>GUAYAQUILGENOA20</v>
      </c>
      <c r="C309" s="272" t="str">
        <v>ECU</v>
      </c>
      <c r="D309" s="272" t="str">
        <v>GUAYAQUIL</v>
      </c>
      <c r="E309" s="273" t="str">
        <v>GENOA</v>
      </c>
      <c r="F309" s="274">
        <v>20</v>
      </c>
      <c r="G309" s="270">
        <v>-59</v>
      </c>
      <c r="H309" s="271" t="str">
        <v>not included</v>
      </c>
      <c r="I309" s="281" t="str">
        <v>USD</v>
      </c>
      <c r="J309" s="275">
        <v>581</v>
      </c>
      <c r="K309" s="275">
        <v>522</v>
      </c>
      <c r="L309" s="271">
        <v>0</v>
      </c>
      <c r="M309" s="276">
        <v>45930</v>
      </c>
      <c r="N309" s="271">
        <v>0</v>
      </c>
      <c r="O309">
        <v>0</v>
      </c>
      <c r="P309">
        <v>0</v>
      </c>
      <c r="Q309" t="str">
        <v>84398863 / MRCOCOAS004</v>
      </c>
      <c r="S309" s="271">
        <f t="shared" ca="1" si="8"/>
        <v>1</v>
      </c>
      <c r="T309" s="271">
        <f t="shared" si="9"/>
        <v>522</v>
      </c>
      <c r="W309" s="271"/>
      <c r="X309" s="271"/>
    </row>
    <row r="310" spans="1:24">
      <c r="A310" s="270" t="str">
        <v>HAPAG</v>
      </c>
      <c r="B310" s="271" t="str">
        <v>GUAYAQUILGENOA40</v>
      </c>
      <c r="C310" s="272" t="str">
        <v>ECU</v>
      </c>
      <c r="D310" s="272" t="str">
        <v>GUAYAQUIL</v>
      </c>
      <c r="E310" s="273" t="str">
        <v>GENOA</v>
      </c>
      <c r="F310" s="274">
        <v>40</v>
      </c>
      <c r="G310" s="270">
        <v>-218</v>
      </c>
      <c r="H310" s="271" t="str">
        <v>not included</v>
      </c>
      <c r="I310" s="281" t="str">
        <v>USD</v>
      </c>
      <c r="J310" s="275">
        <v>1162</v>
      </c>
      <c r="K310" s="275">
        <v>944</v>
      </c>
      <c r="L310" s="271">
        <v>0</v>
      </c>
      <c r="M310" s="276">
        <v>45930</v>
      </c>
      <c r="N310" s="271">
        <v>0</v>
      </c>
      <c r="O310">
        <v>0</v>
      </c>
      <c r="P310">
        <v>0</v>
      </c>
      <c r="Q310" t="str">
        <v>84398863 / MRCOCOAS004</v>
      </c>
      <c r="S310" s="271">
        <f t="shared" ca="1" si="8"/>
        <v>1</v>
      </c>
      <c r="T310" s="271">
        <f t="shared" si="9"/>
        <v>944</v>
      </c>
      <c r="W310" s="271"/>
      <c r="X310" s="271"/>
    </row>
    <row r="311" spans="1:24">
      <c r="A311" s="270" t="str">
        <v>HAPAG</v>
      </c>
      <c r="B311" s="271" t="str">
        <v>GUAYAQUILISTANBUL20</v>
      </c>
      <c r="C311" s="272" t="str">
        <v>ECU</v>
      </c>
      <c r="D311" s="272" t="str">
        <v>GUAYAQUIL</v>
      </c>
      <c r="E311" s="273" t="str">
        <v>ISTANBUL</v>
      </c>
      <c r="F311" s="274">
        <v>20</v>
      </c>
      <c r="G311" s="270">
        <v>-59</v>
      </c>
      <c r="H311" s="271" t="str">
        <v>not included</v>
      </c>
      <c r="I311" s="281" t="str">
        <v>USD</v>
      </c>
      <c r="J311" s="275">
        <v>543</v>
      </c>
      <c r="K311" s="275">
        <v>484</v>
      </c>
      <c r="L311" s="271">
        <v>0</v>
      </c>
      <c r="M311" s="276">
        <v>45930</v>
      </c>
      <c r="N311" s="271">
        <v>0</v>
      </c>
      <c r="O311">
        <v>0</v>
      </c>
      <c r="P311">
        <v>0</v>
      </c>
      <c r="Q311" t="str">
        <v>84398863 / MRCOCOAS004</v>
      </c>
      <c r="S311" s="271">
        <f t="shared" ca="1" si="8"/>
        <v>1</v>
      </c>
      <c r="T311" s="271">
        <f t="shared" si="9"/>
        <v>484</v>
      </c>
      <c r="W311" s="271"/>
      <c r="X311" s="271"/>
    </row>
    <row r="312" spans="1:24">
      <c r="A312" s="270" t="str">
        <v>HAPAG</v>
      </c>
      <c r="B312" s="271" t="str">
        <v>GUAYAQUILISTANBUL40</v>
      </c>
      <c r="C312" s="272" t="str">
        <v>ECU</v>
      </c>
      <c r="D312" s="272" t="str">
        <v>GUAYAQUIL</v>
      </c>
      <c r="E312" s="273" t="str">
        <v>ISTANBUL</v>
      </c>
      <c r="F312" s="274">
        <v>40</v>
      </c>
      <c r="G312" s="270">
        <v>-218</v>
      </c>
      <c r="H312" s="271" t="str">
        <v>not included</v>
      </c>
      <c r="I312" s="281" t="str">
        <v>USD</v>
      </c>
      <c r="J312" s="275">
        <v>1086</v>
      </c>
      <c r="K312" s="275">
        <v>868</v>
      </c>
      <c r="L312" s="271">
        <v>0</v>
      </c>
      <c r="M312" s="276">
        <v>45930</v>
      </c>
      <c r="N312" s="271">
        <v>0</v>
      </c>
      <c r="O312">
        <v>0</v>
      </c>
      <c r="P312">
        <v>0</v>
      </c>
      <c r="Q312" t="str">
        <v>84398863 / MRCOCOAS004</v>
      </c>
      <c r="S312" s="271">
        <f t="shared" ca="1" si="8"/>
        <v>1</v>
      </c>
      <c r="T312" s="271">
        <f t="shared" si="9"/>
        <v>868</v>
      </c>
      <c r="V312" s="288"/>
      <c r="W312" s="271"/>
      <c r="X312" s="271"/>
    </row>
    <row r="313" spans="1:24">
      <c r="A313" s="270" t="str">
        <v>HAPAG</v>
      </c>
      <c r="B313" s="271" t="str">
        <v>POSORJAANTWERP20</v>
      </c>
      <c r="C313" s="272" t="str">
        <v>ECU</v>
      </c>
      <c r="D313" s="272" t="str">
        <v>POSORJA</v>
      </c>
      <c r="E313" s="273" t="str">
        <v>ANTWERP</v>
      </c>
      <c r="F313" s="274">
        <v>20</v>
      </c>
      <c r="G313" s="270">
        <v>363</v>
      </c>
      <c r="H313" s="271" t="str">
        <v>not included</v>
      </c>
      <c r="I313" s="281" t="str">
        <v>USD</v>
      </c>
      <c r="J313" s="275">
        <v>258</v>
      </c>
      <c r="K313" s="275">
        <v>621</v>
      </c>
      <c r="L313" s="271">
        <v>0</v>
      </c>
      <c r="M313" s="276">
        <v>45930</v>
      </c>
      <c r="N313" s="271">
        <v>0</v>
      </c>
      <c r="O313">
        <v>0</v>
      </c>
      <c r="P313">
        <v>0</v>
      </c>
      <c r="Q313" t="str">
        <v>84398863 / MRCOCOAS004</v>
      </c>
      <c r="S313" s="271">
        <f t="shared" ca="1" si="8"/>
        <v>1</v>
      </c>
      <c r="T313" s="271">
        <f t="shared" si="9"/>
        <v>621</v>
      </c>
      <c r="W313" s="271"/>
      <c r="X313" s="271"/>
    </row>
    <row r="314" spans="1:24">
      <c r="A314" s="270" t="str">
        <v>HAPAG</v>
      </c>
      <c r="B314" s="271" t="str">
        <v>POSORJAANTWERP40</v>
      </c>
      <c r="C314" s="272" t="str">
        <v>ECU</v>
      </c>
      <c r="D314" s="272" t="str">
        <v>POSORJA</v>
      </c>
      <c r="E314" s="273" t="str">
        <v>ANTWERP</v>
      </c>
      <c r="F314" s="274">
        <v>40</v>
      </c>
      <c r="G314" s="270">
        <v>493</v>
      </c>
      <c r="H314" s="271" t="str">
        <v>not included</v>
      </c>
      <c r="I314" s="281" t="str">
        <v>USD</v>
      </c>
      <c r="J314" s="275">
        <v>516</v>
      </c>
      <c r="K314" s="275">
        <v>1009</v>
      </c>
      <c r="L314" s="271">
        <v>0</v>
      </c>
      <c r="M314" s="276">
        <v>45930</v>
      </c>
      <c r="N314" s="271">
        <v>0</v>
      </c>
      <c r="O314">
        <v>0</v>
      </c>
      <c r="P314">
        <v>0</v>
      </c>
      <c r="Q314" t="str">
        <v>84398863 / MRCOCOAS004</v>
      </c>
      <c r="S314" s="271">
        <f t="shared" ca="1" si="8"/>
        <v>1</v>
      </c>
      <c r="T314" s="271">
        <f t="shared" si="9"/>
        <v>1009</v>
      </c>
      <c r="V314" s="288"/>
      <c r="W314" s="271"/>
      <c r="X314" s="271"/>
    </row>
    <row r="315" spans="1:24">
      <c r="A315" s="270" t="str">
        <v>HAPAG</v>
      </c>
      <c r="B315" s="271" t="str">
        <v>POSORJAAMSTERDAM20</v>
      </c>
      <c r="C315" s="272" t="str">
        <v>ECU</v>
      </c>
      <c r="D315" s="272" t="str">
        <v>POSORJA</v>
      </c>
      <c r="E315" s="273" t="str">
        <v>AMSTERDAM</v>
      </c>
      <c r="F315" s="274">
        <v>20</v>
      </c>
      <c r="G315" s="270">
        <v>875</v>
      </c>
      <c r="H315" s="271" t="str">
        <v>not included</v>
      </c>
      <c r="I315" s="281" t="str">
        <v>USD</v>
      </c>
      <c r="J315" s="275">
        <v>258</v>
      </c>
      <c r="K315" s="275">
        <v>1133</v>
      </c>
      <c r="L315" s="271">
        <v>0</v>
      </c>
      <c r="M315" s="276">
        <v>45930</v>
      </c>
      <c r="N315" s="271">
        <v>0</v>
      </c>
      <c r="O315">
        <v>0</v>
      </c>
      <c r="P315">
        <v>0</v>
      </c>
      <c r="Q315" t="str">
        <v>84398863 / MRCOCOAS004</v>
      </c>
      <c r="S315" s="271">
        <f t="shared" ca="1" si="8"/>
        <v>1</v>
      </c>
      <c r="T315" s="271">
        <f t="shared" si="9"/>
        <v>1133</v>
      </c>
      <c r="W315" s="271"/>
      <c r="X315" s="271"/>
    </row>
    <row r="316" spans="1:24">
      <c r="A316" s="270" t="str">
        <v>HAPAG</v>
      </c>
      <c r="B316" s="271" t="str">
        <v>POSORJAAMSTERDAM40</v>
      </c>
      <c r="C316" s="272" t="str">
        <v>ECU</v>
      </c>
      <c r="D316" s="272" t="str">
        <v>POSORJA</v>
      </c>
      <c r="E316" s="273" t="str">
        <v>AMSTERDAM</v>
      </c>
      <c r="F316" s="274">
        <v>40</v>
      </c>
      <c r="G316" s="270">
        <v>669</v>
      </c>
      <c r="H316" s="271" t="str">
        <v>not included</v>
      </c>
      <c r="I316" s="281" t="str">
        <v>USD</v>
      </c>
      <c r="J316" s="275">
        <v>516</v>
      </c>
      <c r="K316" s="275">
        <v>1185</v>
      </c>
      <c r="L316" s="271">
        <v>0</v>
      </c>
      <c r="M316" s="276">
        <v>45930</v>
      </c>
      <c r="N316" s="271">
        <v>0</v>
      </c>
      <c r="O316">
        <v>0</v>
      </c>
      <c r="P316">
        <v>0</v>
      </c>
      <c r="Q316" t="str">
        <v>84398863 / MRCOCOAS004</v>
      </c>
      <c r="S316" s="271">
        <f t="shared" ca="1" si="8"/>
        <v>1</v>
      </c>
      <c r="T316" s="271">
        <f t="shared" si="9"/>
        <v>1185</v>
      </c>
      <c r="W316" s="271"/>
      <c r="X316" s="271"/>
    </row>
    <row r="317" spans="1:24">
      <c r="A317" s="270" t="str">
        <v>HAPAG</v>
      </c>
      <c r="B317" s="271" t="str">
        <v>POSORJAROTTERDAM20</v>
      </c>
      <c r="C317" s="272" t="str">
        <v>ECU</v>
      </c>
      <c r="D317" s="272" t="str">
        <v>POSORJA</v>
      </c>
      <c r="E317" s="273" t="str">
        <v>ROTTERDAM</v>
      </c>
      <c r="F317" s="274">
        <v>20</v>
      </c>
      <c r="G317" s="270">
        <v>493</v>
      </c>
      <c r="H317" s="271" t="str">
        <v>not included</v>
      </c>
      <c r="I317" s="281" t="str">
        <v>USD</v>
      </c>
      <c r="J317" s="275">
        <v>258</v>
      </c>
      <c r="K317" s="275">
        <v>751</v>
      </c>
      <c r="L317" s="271">
        <v>0</v>
      </c>
      <c r="M317" s="276">
        <v>45930</v>
      </c>
      <c r="N317" s="271">
        <v>0</v>
      </c>
      <c r="O317">
        <v>0</v>
      </c>
      <c r="P317">
        <v>0</v>
      </c>
      <c r="Q317" t="str">
        <v>84398863 / MRCOCOAS004</v>
      </c>
      <c r="S317" s="271">
        <f t="shared" ca="1" si="8"/>
        <v>1</v>
      </c>
      <c r="T317" s="271">
        <f t="shared" si="9"/>
        <v>751</v>
      </c>
      <c r="W317" s="271"/>
      <c r="X317" s="271"/>
    </row>
    <row r="318" spans="1:24">
      <c r="A318" s="270" t="str">
        <v>HAPAG</v>
      </c>
      <c r="B318" s="271" t="str">
        <v>POSORJAROTTERDAM40</v>
      </c>
      <c r="C318" s="272" t="str">
        <v>ECU</v>
      </c>
      <c r="D318" s="272" t="str">
        <v>POSORJA</v>
      </c>
      <c r="E318" s="273" t="str">
        <v>ROTTERDAM</v>
      </c>
      <c r="F318" s="274">
        <v>40</v>
      </c>
      <c r="G318" s="270">
        <v>575</v>
      </c>
      <c r="H318" s="271" t="str">
        <v>not included</v>
      </c>
      <c r="I318" s="281" t="str">
        <v>USD</v>
      </c>
      <c r="J318" s="275">
        <v>516</v>
      </c>
      <c r="K318" s="275">
        <v>1091</v>
      </c>
      <c r="L318" s="271">
        <v>0</v>
      </c>
      <c r="M318" s="276">
        <v>45930</v>
      </c>
      <c r="N318" s="271">
        <v>0</v>
      </c>
      <c r="O318">
        <v>0</v>
      </c>
      <c r="P318">
        <v>0</v>
      </c>
      <c r="Q318" t="str">
        <v>84398863 / MRCOCOAS004</v>
      </c>
      <c r="S318" s="271">
        <f t="shared" ca="1" si="8"/>
        <v>1</v>
      </c>
      <c r="T318" s="271">
        <f t="shared" si="9"/>
        <v>1091</v>
      </c>
      <c r="W318" s="271"/>
      <c r="X318" s="271"/>
    </row>
    <row r="319" spans="1:24">
      <c r="A319" s="270" t="str">
        <v>HAPAG</v>
      </c>
      <c r="B319" s="271" t="str">
        <v>POSORJAHAMBURG20</v>
      </c>
      <c r="C319" s="272" t="str">
        <v>ECU</v>
      </c>
      <c r="D319" s="272" t="str">
        <v>POSORJA</v>
      </c>
      <c r="E319" s="273" t="str">
        <v>HAMBURG</v>
      </c>
      <c r="F319" s="274">
        <v>20</v>
      </c>
      <c r="G319" s="270">
        <v>493</v>
      </c>
      <c r="H319" s="271" t="str">
        <v>not included</v>
      </c>
      <c r="I319" s="281" t="str">
        <v>USD</v>
      </c>
      <c r="J319" s="275">
        <v>258</v>
      </c>
      <c r="K319" s="275">
        <v>751</v>
      </c>
      <c r="L319" s="271">
        <v>0</v>
      </c>
      <c r="M319" s="276">
        <v>45930</v>
      </c>
      <c r="N319" s="271">
        <v>0</v>
      </c>
      <c r="O319">
        <v>0</v>
      </c>
      <c r="P319">
        <v>0</v>
      </c>
      <c r="Q319" t="str">
        <v>84398863 / MRCOCOAS004</v>
      </c>
      <c r="S319" s="271">
        <f t="shared" ca="1" si="8"/>
        <v>1</v>
      </c>
      <c r="T319" s="271">
        <f t="shared" si="9"/>
        <v>751</v>
      </c>
      <c r="W319" s="271"/>
      <c r="X319" s="271"/>
    </row>
    <row r="320" spans="1:24">
      <c r="A320" s="270" t="str">
        <v>HAPAG</v>
      </c>
      <c r="B320" s="271" t="str">
        <v>POSORJAHAMBURG40</v>
      </c>
      <c r="C320" s="272" t="str">
        <v>ECU</v>
      </c>
      <c r="D320" s="272" t="str">
        <v>POSORJA</v>
      </c>
      <c r="E320" s="273" t="str">
        <v>HAMBURG</v>
      </c>
      <c r="F320" s="274">
        <v>40</v>
      </c>
      <c r="G320" s="270">
        <v>575</v>
      </c>
      <c r="H320" s="271" t="str">
        <v>not included</v>
      </c>
      <c r="I320" s="281" t="str">
        <v>USD</v>
      </c>
      <c r="J320" s="275">
        <v>516</v>
      </c>
      <c r="K320" s="275">
        <v>1091</v>
      </c>
      <c r="L320" s="271">
        <v>0</v>
      </c>
      <c r="M320" s="276">
        <v>45930</v>
      </c>
      <c r="N320" s="271">
        <v>0</v>
      </c>
      <c r="O320">
        <v>0</v>
      </c>
      <c r="P320">
        <v>0</v>
      </c>
      <c r="Q320" t="str">
        <v>84398863 / MRCOCOAS004</v>
      </c>
      <c r="S320" s="271">
        <f t="shared" ca="1" si="8"/>
        <v>1</v>
      </c>
      <c r="T320" s="271">
        <f t="shared" si="9"/>
        <v>1091</v>
      </c>
      <c r="W320" s="271"/>
      <c r="X320" s="271"/>
    </row>
    <row r="321" spans="1:24">
      <c r="A321" s="270" t="str">
        <v>HAPAG</v>
      </c>
      <c r="B321" s="271" t="str">
        <v>POSORJATALLINN20</v>
      </c>
      <c r="C321" s="272" t="str">
        <v>ECU</v>
      </c>
      <c r="D321" s="272" t="str">
        <v>POSORJA</v>
      </c>
      <c r="E321" s="273" t="str">
        <v>TALLINN</v>
      </c>
      <c r="F321" s="274">
        <v>20</v>
      </c>
      <c r="G321" s="270">
        <v>535</v>
      </c>
      <c r="H321" s="271" t="str">
        <v>not included</v>
      </c>
      <c r="I321" s="281" t="str">
        <v>USD</v>
      </c>
      <c r="J321" s="275">
        <v>258</v>
      </c>
      <c r="K321" s="275">
        <v>793</v>
      </c>
      <c r="L321" s="271">
        <v>0</v>
      </c>
      <c r="M321" s="276">
        <v>45930</v>
      </c>
      <c r="N321" s="271">
        <v>0</v>
      </c>
      <c r="O321">
        <v>0</v>
      </c>
      <c r="P321">
        <v>0</v>
      </c>
      <c r="Q321" t="str">
        <v>84398863 / MRCOCOAS004</v>
      </c>
      <c r="S321" s="271">
        <f t="shared" ca="1" si="8"/>
        <v>1</v>
      </c>
      <c r="T321" s="271">
        <f t="shared" si="9"/>
        <v>793</v>
      </c>
      <c r="W321" s="271"/>
      <c r="X321" s="271"/>
    </row>
    <row r="322" spans="1:24">
      <c r="A322" s="270" t="str">
        <v>HAPAG</v>
      </c>
      <c r="B322" s="271" t="str">
        <v>POSORJATALLINN40</v>
      </c>
      <c r="C322" s="272" t="str">
        <v>ECU</v>
      </c>
      <c r="D322" s="272" t="str">
        <v>POSORJA</v>
      </c>
      <c r="E322" s="273" t="str">
        <v>TALLINN</v>
      </c>
      <c r="F322" s="274">
        <v>40</v>
      </c>
      <c r="G322" s="270">
        <v>675</v>
      </c>
      <c r="H322" s="271" t="str">
        <v>not included</v>
      </c>
      <c r="I322" s="281" t="str">
        <v>USD</v>
      </c>
      <c r="J322" s="275">
        <v>516</v>
      </c>
      <c r="K322" s="275">
        <v>1191</v>
      </c>
      <c r="L322" s="271">
        <v>0</v>
      </c>
      <c r="M322" s="276">
        <v>45930</v>
      </c>
      <c r="N322" s="271">
        <v>0</v>
      </c>
      <c r="O322">
        <v>0</v>
      </c>
      <c r="P322">
        <v>0</v>
      </c>
      <c r="Q322" t="str">
        <v>84398863 / MRCOCOAS004</v>
      </c>
      <c r="S322" s="271">
        <f t="shared" ca="1" si="8"/>
        <v>1</v>
      </c>
      <c r="T322" s="271">
        <f t="shared" si="9"/>
        <v>1191</v>
      </c>
      <c r="W322" s="271"/>
      <c r="X322" s="271"/>
    </row>
    <row r="323" spans="1:24">
      <c r="A323" s="270" t="str">
        <v>HAPAG</v>
      </c>
      <c r="B323" s="271" t="str">
        <v>POSORJABARCELONA20</v>
      </c>
      <c r="C323" s="272" t="str">
        <v>ECU</v>
      </c>
      <c r="D323" s="272" t="str">
        <v>POSORJA</v>
      </c>
      <c r="E323" s="273" t="str">
        <v>BARCELONA</v>
      </c>
      <c r="F323" s="274">
        <v>20</v>
      </c>
      <c r="G323" s="270">
        <v>-59</v>
      </c>
      <c r="H323" s="271" t="str">
        <v>not included</v>
      </c>
      <c r="I323" s="281" t="str">
        <v>USD</v>
      </c>
      <c r="J323" s="275">
        <v>581</v>
      </c>
      <c r="K323" s="275">
        <v>522</v>
      </c>
      <c r="L323" s="271">
        <v>0</v>
      </c>
      <c r="M323" s="276">
        <v>45930</v>
      </c>
      <c r="N323" s="271">
        <v>0</v>
      </c>
      <c r="O323">
        <v>0</v>
      </c>
      <c r="P323">
        <v>0</v>
      </c>
      <c r="Q323" t="str">
        <v>84398863 / MRCOCOAS004</v>
      </c>
      <c r="S323" s="271">
        <f t="shared" ref="S323:S386" ca="1" si="10">IF(M323&gt;TODAY(),1,0)</f>
        <v>1</v>
      </c>
      <c r="T323" s="271">
        <f t="shared" ref="T323:T386" si="11">G323+J323</f>
        <v>522</v>
      </c>
      <c r="W323" s="271"/>
      <c r="X323" s="271"/>
    </row>
    <row r="324" spans="1:24">
      <c r="A324" s="270" t="str">
        <v>HAPAG</v>
      </c>
      <c r="B324" s="271" t="str">
        <v>POSORJABARCELONA40</v>
      </c>
      <c r="C324" s="272" t="str">
        <v>ECU</v>
      </c>
      <c r="D324" s="272" t="str">
        <v>POSORJA</v>
      </c>
      <c r="E324" s="273" t="str">
        <v>BARCELONA</v>
      </c>
      <c r="F324" s="274">
        <v>40</v>
      </c>
      <c r="G324" s="270">
        <v>-218</v>
      </c>
      <c r="H324" s="271" t="str">
        <v>not included</v>
      </c>
      <c r="I324" s="281" t="str">
        <v>USD</v>
      </c>
      <c r="J324" s="275">
        <v>1162</v>
      </c>
      <c r="K324" s="275">
        <v>944</v>
      </c>
      <c r="L324" s="271">
        <v>0</v>
      </c>
      <c r="M324" s="276">
        <v>45930</v>
      </c>
      <c r="N324" s="271">
        <v>0</v>
      </c>
      <c r="O324">
        <v>0</v>
      </c>
      <c r="P324">
        <v>0</v>
      </c>
      <c r="Q324" t="str">
        <v>84398863 / MRCOCOAS004</v>
      </c>
      <c r="S324" s="271">
        <f t="shared" ca="1" si="10"/>
        <v>1</v>
      </c>
      <c r="T324" s="271">
        <f t="shared" si="11"/>
        <v>944</v>
      </c>
      <c r="W324" s="271"/>
      <c r="X324" s="271"/>
    </row>
    <row r="325" spans="1:24">
      <c r="A325" s="270" t="str">
        <v>HAPAG</v>
      </c>
      <c r="B325" s="271" t="str">
        <v>POSORJAVALENCIA20</v>
      </c>
      <c r="C325" s="272" t="str">
        <v>ECU</v>
      </c>
      <c r="D325" s="272" t="str">
        <v>POSORJA</v>
      </c>
      <c r="E325" s="273" t="str">
        <v>VALENCIA</v>
      </c>
      <c r="F325" s="274">
        <v>20</v>
      </c>
      <c r="G325" s="270">
        <v>-59</v>
      </c>
      <c r="H325" s="271" t="str">
        <v>not included</v>
      </c>
      <c r="I325" s="281" t="str">
        <v>USD</v>
      </c>
      <c r="J325" s="275">
        <v>581</v>
      </c>
      <c r="K325" s="275">
        <v>522</v>
      </c>
      <c r="L325" s="271">
        <v>0</v>
      </c>
      <c r="M325" s="276">
        <v>45930</v>
      </c>
      <c r="N325" s="271">
        <v>0</v>
      </c>
      <c r="O325">
        <v>0</v>
      </c>
      <c r="P325">
        <v>0</v>
      </c>
      <c r="Q325" t="str">
        <v>84398863 / MRCOCOAS004</v>
      </c>
      <c r="S325" s="271">
        <f t="shared" ca="1" si="10"/>
        <v>1</v>
      </c>
      <c r="T325" s="271">
        <f t="shared" si="11"/>
        <v>522</v>
      </c>
      <c r="W325" s="271"/>
      <c r="X325" s="271"/>
    </row>
    <row r="326" spans="1:24">
      <c r="A326" s="270" t="str">
        <v>HAPAG</v>
      </c>
      <c r="B326" s="271" t="str">
        <v>POSORJAVALENCIA40</v>
      </c>
      <c r="C326" s="272" t="str">
        <v>ECU</v>
      </c>
      <c r="D326" s="272" t="str">
        <v>POSORJA</v>
      </c>
      <c r="E326" s="273" t="str">
        <v>VALENCIA</v>
      </c>
      <c r="F326" s="274">
        <v>40</v>
      </c>
      <c r="G326" s="270">
        <v>-218</v>
      </c>
      <c r="H326" s="271" t="str">
        <v>not included</v>
      </c>
      <c r="I326" s="281" t="str">
        <v>USD</v>
      </c>
      <c r="J326" s="275">
        <v>1162</v>
      </c>
      <c r="K326" s="275">
        <v>944</v>
      </c>
      <c r="L326" s="271">
        <v>0</v>
      </c>
      <c r="M326" s="276">
        <v>45930</v>
      </c>
      <c r="N326" s="271">
        <v>0</v>
      </c>
      <c r="O326">
        <v>0</v>
      </c>
      <c r="P326">
        <v>0</v>
      </c>
      <c r="Q326" t="str">
        <v>84398863 / MRCOCOAS004</v>
      </c>
      <c r="S326" s="271">
        <f t="shared" ca="1" si="10"/>
        <v>1</v>
      </c>
      <c r="T326" s="271">
        <f t="shared" si="11"/>
        <v>944</v>
      </c>
      <c r="V326" s="288"/>
      <c r="W326" s="271"/>
      <c r="X326" s="271"/>
    </row>
    <row r="327" spans="1:24">
      <c r="A327" s="270" t="str">
        <v>HAPAG</v>
      </c>
      <c r="B327" s="271" t="str">
        <v>POSORJAGENOA20</v>
      </c>
      <c r="C327" s="272" t="str">
        <v>ECU</v>
      </c>
      <c r="D327" s="272" t="str">
        <v>POSORJA</v>
      </c>
      <c r="E327" s="273" t="str">
        <v>GENOA</v>
      </c>
      <c r="F327" s="274">
        <v>20</v>
      </c>
      <c r="G327" s="270">
        <v>-59</v>
      </c>
      <c r="H327" s="271" t="str">
        <v>not included</v>
      </c>
      <c r="I327" s="281" t="str">
        <v>USD</v>
      </c>
      <c r="J327" s="275">
        <v>581</v>
      </c>
      <c r="K327" s="275">
        <v>522</v>
      </c>
      <c r="L327" s="271">
        <v>0</v>
      </c>
      <c r="M327" s="276">
        <v>45930</v>
      </c>
      <c r="N327" s="271">
        <v>0</v>
      </c>
      <c r="O327">
        <v>0</v>
      </c>
      <c r="P327">
        <v>0</v>
      </c>
      <c r="Q327" t="str">
        <v>84398863 / MRCOCOAS004</v>
      </c>
      <c r="S327" s="271">
        <f t="shared" ca="1" si="10"/>
        <v>1</v>
      </c>
      <c r="T327" s="271">
        <f t="shared" si="11"/>
        <v>522</v>
      </c>
      <c r="V327" s="288"/>
      <c r="W327" s="271"/>
      <c r="X327" s="271"/>
    </row>
    <row r="328" spans="1:24">
      <c r="A328" s="270" t="str">
        <v>HAPAG</v>
      </c>
      <c r="B328" s="271" t="str">
        <v>POSORJAGENOA40</v>
      </c>
      <c r="C328" s="272" t="str">
        <v>ECU</v>
      </c>
      <c r="D328" s="272" t="str">
        <v>POSORJA</v>
      </c>
      <c r="E328" s="273" t="str">
        <v>GENOA</v>
      </c>
      <c r="F328" s="274">
        <v>40</v>
      </c>
      <c r="G328" s="270">
        <v>-218</v>
      </c>
      <c r="H328" s="271" t="str">
        <v>not included</v>
      </c>
      <c r="I328" s="281" t="str">
        <v>USD</v>
      </c>
      <c r="J328" s="275">
        <v>1162</v>
      </c>
      <c r="K328" s="275">
        <v>944</v>
      </c>
      <c r="L328" s="271">
        <v>0</v>
      </c>
      <c r="M328" s="276">
        <v>45930</v>
      </c>
      <c r="N328" s="271">
        <v>0</v>
      </c>
      <c r="O328">
        <v>0</v>
      </c>
      <c r="P328">
        <v>0</v>
      </c>
      <c r="Q328" t="str">
        <v>84398863 / MRCOCOAS004</v>
      </c>
      <c r="S328" s="271">
        <f t="shared" ca="1" si="10"/>
        <v>1</v>
      </c>
      <c r="T328" s="271">
        <f t="shared" si="11"/>
        <v>944</v>
      </c>
      <c r="W328" s="271"/>
      <c r="X328" s="271"/>
    </row>
    <row r="329" spans="1:24">
      <c r="A329" s="270" t="str">
        <v>HAPAG</v>
      </c>
      <c r="B329" s="271" t="str">
        <v>POSORJAISTANBUL20</v>
      </c>
      <c r="C329" s="272" t="str">
        <v>ECU</v>
      </c>
      <c r="D329" s="272" t="str">
        <v>POSORJA</v>
      </c>
      <c r="E329" s="273" t="str">
        <v>ISTANBUL</v>
      </c>
      <c r="F329" s="274">
        <v>20</v>
      </c>
      <c r="G329" s="270">
        <v>-59</v>
      </c>
      <c r="H329" s="271" t="str">
        <v>not included</v>
      </c>
      <c r="I329" s="281" t="str">
        <v>USD</v>
      </c>
      <c r="J329" s="275">
        <v>543</v>
      </c>
      <c r="K329" s="275">
        <v>484</v>
      </c>
      <c r="L329" s="271">
        <v>0</v>
      </c>
      <c r="M329" s="276">
        <v>45930</v>
      </c>
      <c r="N329" s="271">
        <v>0</v>
      </c>
      <c r="O329">
        <v>0</v>
      </c>
      <c r="P329">
        <v>0</v>
      </c>
      <c r="Q329" t="str">
        <v>84398863 / MRCOCOAS004</v>
      </c>
      <c r="S329" s="271">
        <f t="shared" ca="1" si="10"/>
        <v>1</v>
      </c>
      <c r="T329" s="271">
        <f t="shared" si="11"/>
        <v>484</v>
      </c>
      <c r="W329" s="271"/>
      <c r="X329" s="271"/>
    </row>
    <row r="330" spans="1:24">
      <c r="A330" s="270" t="str">
        <v>HAPAG</v>
      </c>
      <c r="B330" s="271" t="str">
        <v>POSORJAISTANBUL40</v>
      </c>
      <c r="C330" s="272" t="str">
        <v>ECU</v>
      </c>
      <c r="D330" s="272" t="str">
        <v>POSORJA</v>
      </c>
      <c r="E330" s="273" t="str">
        <v>ISTANBUL</v>
      </c>
      <c r="F330" s="274">
        <v>40</v>
      </c>
      <c r="G330" s="270">
        <v>-218</v>
      </c>
      <c r="H330" s="271" t="str">
        <v>not included</v>
      </c>
      <c r="I330" s="281" t="str">
        <v>USD</v>
      </c>
      <c r="J330" s="275">
        <v>1086</v>
      </c>
      <c r="K330" s="275">
        <v>868</v>
      </c>
      <c r="L330" s="271">
        <v>0</v>
      </c>
      <c r="M330" s="276">
        <v>45930</v>
      </c>
      <c r="N330" s="271">
        <v>0</v>
      </c>
      <c r="O330">
        <v>0</v>
      </c>
      <c r="P330">
        <v>0</v>
      </c>
      <c r="Q330" t="str">
        <v>84398863 / MRCOCOAS004</v>
      </c>
      <c r="S330" s="271">
        <f t="shared" ca="1" si="10"/>
        <v>1</v>
      </c>
      <c r="T330" s="271">
        <f t="shared" si="11"/>
        <v>868</v>
      </c>
      <c r="W330" s="271"/>
      <c r="X330" s="271"/>
    </row>
    <row r="331" spans="1:24">
      <c r="A331" s="270" t="str">
        <v>HAPAG</v>
      </c>
      <c r="B331" s="271" t="str">
        <v>CALLAOANTWERP20</v>
      </c>
      <c r="C331" s="272" t="str">
        <v>PER</v>
      </c>
      <c r="D331" s="272" t="str">
        <v>CALLAO</v>
      </c>
      <c r="E331" s="273" t="str">
        <v>ANTWERP</v>
      </c>
      <c r="F331" s="274">
        <v>20</v>
      </c>
      <c r="G331" s="270">
        <v>516</v>
      </c>
      <c r="H331" s="271" t="str">
        <v>not included</v>
      </c>
      <c r="I331" s="281" t="str">
        <v>USD</v>
      </c>
      <c r="J331" s="275">
        <v>258</v>
      </c>
      <c r="K331" s="275">
        <v>774</v>
      </c>
      <c r="L331" s="271">
        <v>0</v>
      </c>
      <c r="M331" s="276">
        <v>45930</v>
      </c>
      <c r="N331" s="271">
        <v>0</v>
      </c>
      <c r="O331">
        <v>0</v>
      </c>
      <c r="P331">
        <v>0</v>
      </c>
      <c r="Q331" t="str">
        <v>84398863 / MRCOCOAS004</v>
      </c>
      <c r="S331" s="271">
        <f t="shared" ca="1" si="10"/>
        <v>1</v>
      </c>
      <c r="T331" s="271">
        <f t="shared" si="11"/>
        <v>774</v>
      </c>
      <c r="W331" s="271"/>
      <c r="X331" s="271"/>
    </row>
    <row r="332" spans="1:24">
      <c r="A332" s="270" t="str">
        <v>HAPAG</v>
      </c>
      <c r="B332" s="271" t="str">
        <v>CALLAOANTWERP40</v>
      </c>
      <c r="C332" s="272" t="str">
        <v>PER</v>
      </c>
      <c r="D332" s="272" t="str">
        <v>CALLAO</v>
      </c>
      <c r="E332" s="273" t="str">
        <v>ANTWERP</v>
      </c>
      <c r="F332" s="274">
        <v>40</v>
      </c>
      <c r="G332" s="270">
        <v>122</v>
      </c>
      <c r="H332" s="271" t="str">
        <v>not included</v>
      </c>
      <c r="I332" s="281" t="str">
        <v>USD</v>
      </c>
      <c r="J332" s="275">
        <v>516</v>
      </c>
      <c r="K332" s="275">
        <v>638</v>
      </c>
      <c r="L332" s="271">
        <v>0</v>
      </c>
      <c r="M332" s="276">
        <v>45930</v>
      </c>
      <c r="N332" s="271">
        <v>0</v>
      </c>
      <c r="O332">
        <v>0</v>
      </c>
      <c r="P332">
        <v>0</v>
      </c>
      <c r="Q332" t="str">
        <v>84398863 / MRCOCOAS004</v>
      </c>
      <c r="S332" s="271">
        <f t="shared" ca="1" si="10"/>
        <v>1</v>
      </c>
      <c r="T332" s="271">
        <f t="shared" si="11"/>
        <v>638</v>
      </c>
      <c r="W332" s="271"/>
      <c r="X332" s="271"/>
    </row>
    <row r="333" spans="1:24">
      <c r="A333" s="270" t="str">
        <v>HAPAG</v>
      </c>
      <c r="B333" s="271" t="str">
        <v>CALLAOAMSTERDAM20</v>
      </c>
      <c r="C333" s="272" t="str">
        <v>PER</v>
      </c>
      <c r="D333" s="272" t="str">
        <v>CALLAO</v>
      </c>
      <c r="E333" s="273" t="str">
        <v>AMSTERDAM</v>
      </c>
      <c r="F333" s="274">
        <v>20</v>
      </c>
      <c r="G333" s="270">
        <v>525</v>
      </c>
      <c r="H333" s="271" t="str">
        <v>not included</v>
      </c>
      <c r="I333" s="281" t="str">
        <v>USD</v>
      </c>
      <c r="J333" s="275">
        <v>258</v>
      </c>
      <c r="K333" s="275">
        <v>783</v>
      </c>
      <c r="L333" s="271">
        <v>0</v>
      </c>
      <c r="M333" s="276">
        <v>45930</v>
      </c>
      <c r="N333" s="271">
        <v>0</v>
      </c>
      <c r="O333">
        <v>0</v>
      </c>
      <c r="P333">
        <v>0</v>
      </c>
      <c r="Q333" t="str">
        <v>84398863 / MRCOCOAS004</v>
      </c>
      <c r="S333" s="271">
        <f t="shared" ca="1" si="10"/>
        <v>1</v>
      </c>
      <c r="T333" s="271">
        <f t="shared" si="11"/>
        <v>783</v>
      </c>
      <c r="W333" s="271"/>
      <c r="X333" s="271"/>
    </row>
    <row r="334" spans="1:24">
      <c r="A334" s="270" t="str">
        <v>HAPAG</v>
      </c>
      <c r="B334" s="271" t="str">
        <v>CALLAOAMSTERDAM40</v>
      </c>
      <c r="C334" s="272" t="str">
        <v>PER</v>
      </c>
      <c r="D334" s="272" t="str">
        <v>CALLAO</v>
      </c>
      <c r="E334" s="273" t="str">
        <v>AMSTERDAM</v>
      </c>
      <c r="F334" s="274">
        <v>40</v>
      </c>
      <c r="G334" s="270">
        <v>240</v>
      </c>
      <c r="H334" s="271" t="str">
        <v>not included</v>
      </c>
      <c r="I334" s="281" t="str">
        <v>USD</v>
      </c>
      <c r="J334" s="275">
        <v>516</v>
      </c>
      <c r="K334" s="275">
        <v>756</v>
      </c>
      <c r="L334" s="271">
        <v>0</v>
      </c>
      <c r="M334" s="276">
        <v>45930</v>
      </c>
      <c r="N334" s="271">
        <v>0</v>
      </c>
      <c r="O334">
        <v>0</v>
      </c>
      <c r="P334">
        <v>0</v>
      </c>
      <c r="Q334" t="str">
        <v>84398863 / MRCOCOAS004</v>
      </c>
      <c r="S334" s="271">
        <f t="shared" ca="1" si="10"/>
        <v>1</v>
      </c>
      <c r="T334" s="271">
        <f t="shared" si="11"/>
        <v>756</v>
      </c>
      <c r="W334" s="271"/>
      <c r="X334" s="271"/>
    </row>
    <row r="335" spans="1:24">
      <c r="A335" s="270" t="str">
        <v>HAPAG</v>
      </c>
      <c r="B335" s="271" t="str">
        <v>CALLAOROTTERDAM20</v>
      </c>
      <c r="C335" s="272" t="str">
        <v>PER</v>
      </c>
      <c r="D335" s="272" t="str">
        <v>CALLAO</v>
      </c>
      <c r="E335" s="273" t="str">
        <v>ROTTERDAM</v>
      </c>
      <c r="F335" s="274">
        <v>20</v>
      </c>
      <c r="G335" s="270">
        <v>475</v>
      </c>
      <c r="H335" s="271" t="str">
        <v>not included</v>
      </c>
      <c r="I335" s="281" t="str">
        <v>USD</v>
      </c>
      <c r="J335" s="275">
        <v>258</v>
      </c>
      <c r="K335" s="275">
        <v>733</v>
      </c>
      <c r="L335" s="271">
        <v>0</v>
      </c>
      <c r="M335" s="276">
        <v>45930</v>
      </c>
      <c r="N335" s="271">
        <v>0</v>
      </c>
      <c r="O335">
        <v>0</v>
      </c>
      <c r="P335">
        <v>0</v>
      </c>
      <c r="Q335" t="str">
        <v>84398863 / MRCOCOAS004</v>
      </c>
      <c r="S335" s="271">
        <f t="shared" ca="1" si="10"/>
        <v>1</v>
      </c>
      <c r="T335" s="271">
        <f t="shared" si="11"/>
        <v>733</v>
      </c>
      <c r="W335" s="271"/>
      <c r="X335" s="271"/>
    </row>
    <row r="336" spans="1:24">
      <c r="A336" s="270" t="str">
        <v>HAPAG</v>
      </c>
      <c r="B336" s="271" t="str">
        <v>CALLAOROTTERDAM40</v>
      </c>
      <c r="C336" s="272" t="str">
        <v>PER</v>
      </c>
      <c r="D336" s="272" t="str">
        <v>CALLAO</v>
      </c>
      <c r="E336" s="273" t="str">
        <v>ROTTERDAM</v>
      </c>
      <c r="F336" s="274">
        <v>40</v>
      </c>
      <c r="G336" s="270">
        <v>262</v>
      </c>
      <c r="H336" s="271" t="str">
        <v>not included</v>
      </c>
      <c r="I336" s="281" t="str">
        <v>USD</v>
      </c>
      <c r="J336" s="275">
        <v>516</v>
      </c>
      <c r="K336" s="275">
        <v>778</v>
      </c>
      <c r="L336" s="271">
        <v>0</v>
      </c>
      <c r="M336" s="276">
        <v>45930</v>
      </c>
      <c r="N336" s="271">
        <v>0</v>
      </c>
      <c r="O336">
        <v>0</v>
      </c>
      <c r="P336">
        <v>0</v>
      </c>
      <c r="Q336" t="str">
        <v>84398863 / MRCOCOAS004</v>
      </c>
      <c r="S336" s="271">
        <f t="shared" ca="1" si="10"/>
        <v>1</v>
      </c>
      <c r="T336" s="271">
        <f t="shared" si="11"/>
        <v>778</v>
      </c>
      <c r="W336" s="271"/>
      <c r="X336" s="271"/>
    </row>
    <row r="337" spans="1:24">
      <c r="A337" s="270" t="str">
        <v>HAPAG</v>
      </c>
      <c r="B337" s="271" t="str">
        <v>CALLAOHAMBURG20</v>
      </c>
      <c r="C337" s="272" t="str">
        <v>PER</v>
      </c>
      <c r="D337" s="272" t="str">
        <v>CALLAO</v>
      </c>
      <c r="E337" s="273" t="str">
        <v>HAMBURG</v>
      </c>
      <c r="F337" s="274">
        <v>20</v>
      </c>
      <c r="G337" s="270">
        <v>475</v>
      </c>
      <c r="H337" s="271" t="str">
        <v>not included</v>
      </c>
      <c r="I337" s="281" t="str">
        <v>USD</v>
      </c>
      <c r="J337" s="275">
        <v>258</v>
      </c>
      <c r="K337" s="275">
        <v>733</v>
      </c>
      <c r="L337" s="271">
        <v>0</v>
      </c>
      <c r="M337" s="276">
        <v>45930</v>
      </c>
      <c r="N337" s="271">
        <v>0</v>
      </c>
      <c r="O337">
        <v>0</v>
      </c>
      <c r="P337">
        <v>0</v>
      </c>
      <c r="Q337" t="str">
        <v>84398863 / MRCOCOAS004</v>
      </c>
      <c r="S337" s="271">
        <f t="shared" ca="1" si="10"/>
        <v>1</v>
      </c>
      <c r="T337" s="271">
        <f t="shared" si="11"/>
        <v>733</v>
      </c>
      <c r="W337" s="271"/>
      <c r="X337" s="271"/>
    </row>
    <row r="338" spans="1:24">
      <c r="A338" s="270" t="str">
        <v>HAPAG</v>
      </c>
      <c r="B338" s="271" t="str">
        <v>CALLAOHAMBURG40</v>
      </c>
      <c r="C338" s="272" t="str">
        <v>PER</v>
      </c>
      <c r="D338" s="272" t="str">
        <v>CALLAO</v>
      </c>
      <c r="E338" s="273" t="str">
        <v>HAMBURG</v>
      </c>
      <c r="F338" s="274">
        <v>40</v>
      </c>
      <c r="G338" s="270">
        <v>262</v>
      </c>
      <c r="H338" s="271" t="str">
        <v>not included</v>
      </c>
      <c r="I338" s="281" t="str">
        <v>USD</v>
      </c>
      <c r="J338" s="275">
        <v>516</v>
      </c>
      <c r="K338" s="275">
        <v>778</v>
      </c>
      <c r="L338" s="271">
        <v>0</v>
      </c>
      <c r="M338" s="276">
        <v>45930</v>
      </c>
      <c r="N338" s="271">
        <v>0</v>
      </c>
      <c r="O338">
        <v>0</v>
      </c>
      <c r="P338">
        <v>0</v>
      </c>
      <c r="Q338" t="str">
        <v>84398863 / MRCOCOAS004</v>
      </c>
      <c r="S338" s="271">
        <f t="shared" ca="1" si="10"/>
        <v>1</v>
      </c>
      <c r="T338" s="271">
        <f t="shared" si="11"/>
        <v>778</v>
      </c>
      <c r="W338" s="271"/>
      <c r="X338" s="271"/>
    </row>
    <row r="339" spans="1:24">
      <c r="A339" s="270" t="str">
        <v>HAPAG</v>
      </c>
      <c r="B339" s="271" t="str">
        <v>CALLAOTALLINN20</v>
      </c>
      <c r="C339" s="272" t="str">
        <v>PER</v>
      </c>
      <c r="D339" s="272" t="str">
        <v>CALLAO</v>
      </c>
      <c r="E339" s="273" t="str">
        <v>TALLINN</v>
      </c>
      <c r="F339" s="274">
        <v>20</v>
      </c>
      <c r="G339" s="270">
        <v>826</v>
      </c>
      <c r="H339" s="271" t="str">
        <v>not included</v>
      </c>
      <c r="I339" s="281" t="str">
        <v>USD</v>
      </c>
      <c r="J339" s="275">
        <v>258</v>
      </c>
      <c r="K339" s="275">
        <v>1084</v>
      </c>
      <c r="L339" s="271">
        <v>0</v>
      </c>
      <c r="M339" s="276">
        <v>45930</v>
      </c>
      <c r="N339" s="271">
        <v>0</v>
      </c>
      <c r="O339">
        <v>0</v>
      </c>
      <c r="P339">
        <v>0</v>
      </c>
      <c r="Q339" t="str">
        <v>84398863 / MRCOCOAS004</v>
      </c>
      <c r="S339" s="271">
        <f t="shared" ca="1" si="10"/>
        <v>1</v>
      </c>
      <c r="T339" s="271">
        <f t="shared" si="11"/>
        <v>1084</v>
      </c>
      <c r="V339" s="288"/>
      <c r="W339" s="271"/>
      <c r="X339" s="271"/>
    </row>
    <row r="340" spans="1:24">
      <c r="A340" s="270" t="str">
        <v>HAPAG</v>
      </c>
      <c r="B340" s="271" t="str">
        <v>CALLAOTALLINN40</v>
      </c>
      <c r="C340" s="272" t="str">
        <v>PER</v>
      </c>
      <c r="D340" s="272" t="str">
        <v>CALLAO</v>
      </c>
      <c r="E340" s="273" t="str">
        <v>TALLINN</v>
      </c>
      <c r="F340" s="274">
        <v>40</v>
      </c>
      <c r="G340" s="270">
        <v>662</v>
      </c>
      <c r="H340" s="271" t="str">
        <v>not included</v>
      </c>
      <c r="I340" s="281" t="str">
        <v>USD</v>
      </c>
      <c r="J340" s="275">
        <v>516</v>
      </c>
      <c r="K340" s="275">
        <v>1178</v>
      </c>
      <c r="L340" s="271">
        <v>0</v>
      </c>
      <c r="M340" s="276">
        <v>45930</v>
      </c>
      <c r="N340" s="271">
        <v>0</v>
      </c>
      <c r="O340">
        <v>0</v>
      </c>
      <c r="P340">
        <v>0</v>
      </c>
      <c r="Q340" t="str">
        <v>84398863 / MRCOCOAS004</v>
      </c>
      <c r="S340" s="271">
        <f t="shared" ca="1" si="10"/>
        <v>1</v>
      </c>
      <c r="T340" s="271">
        <f t="shared" si="11"/>
        <v>1178</v>
      </c>
      <c r="W340" s="271"/>
      <c r="X340" s="271"/>
    </row>
    <row r="341" spans="1:24">
      <c r="A341" s="270" t="str">
        <v>HAPAG</v>
      </c>
      <c r="B341" s="271" t="str">
        <v>CALLAOBARCELONA20</v>
      </c>
      <c r="C341" s="272" t="str">
        <v>PER</v>
      </c>
      <c r="D341" s="272" t="str">
        <v>CALLAO</v>
      </c>
      <c r="E341" s="273" t="str">
        <v>BARCELONA</v>
      </c>
      <c r="F341" s="274">
        <v>20</v>
      </c>
      <c r="G341" s="270">
        <v>166</v>
      </c>
      <c r="H341" s="271" t="str">
        <v>not included</v>
      </c>
      <c r="I341" s="281" t="str">
        <v>USD</v>
      </c>
      <c r="J341" s="275">
        <v>581</v>
      </c>
      <c r="K341" s="275">
        <v>747</v>
      </c>
      <c r="L341" s="271">
        <v>0</v>
      </c>
      <c r="M341" s="276">
        <v>45930</v>
      </c>
      <c r="N341" s="271">
        <v>0</v>
      </c>
      <c r="O341">
        <v>0</v>
      </c>
      <c r="P341">
        <v>0</v>
      </c>
      <c r="Q341" t="str">
        <v>84398863 / MRCOCOAS004</v>
      </c>
      <c r="S341" s="271">
        <f t="shared" ca="1" si="10"/>
        <v>1</v>
      </c>
      <c r="T341" s="271">
        <f t="shared" si="11"/>
        <v>747</v>
      </c>
      <c r="V341" s="288"/>
      <c r="W341" s="271"/>
      <c r="X341" s="271"/>
    </row>
    <row r="342" spans="1:24">
      <c r="A342" s="270" t="str">
        <v>HAPAG</v>
      </c>
      <c r="B342" s="271" t="str">
        <v>CALLAOBARCELONA40</v>
      </c>
      <c r="C342" s="272" t="str">
        <v>PER</v>
      </c>
      <c r="D342" s="272" t="str">
        <v>CALLAO</v>
      </c>
      <c r="E342" s="273" t="str">
        <v>BARCELONA</v>
      </c>
      <c r="F342" s="274">
        <v>40</v>
      </c>
      <c r="G342" s="270">
        <v>-293</v>
      </c>
      <c r="H342" s="271" t="str">
        <v>not included</v>
      </c>
      <c r="I342" s="281" t="str">
        <v>USD</v>
      </c>
      <c r="J342" s="275">
        <v>1162</v>
      </c>
      <c r="K342" s="275">
        <v>869</v>
      </c>
      <c r="L342" s="271">
        <v>0</v>
      </c>
      <c r="M342" s="276">
        <v>45930</v>
      </c>
      <c r="N342" s="271">
        <v>0</v>
      </c>
      <c r="O342">
        <v>0</v>
      </c>
      <c r="P342">
        <v>0</v>
      </c>
      <c r="Q342" t="str">
        <v>84398863 / MRCOCOAS004</v>
      </c>
      <c r="S342" s="271">
        <f t="shared" ca="1" si="10"/>
        <v>1</v>
      </c>
      <c r="T342" s="271">
        <f t="shared" si="11"/>
        <v>869</v>
      </c>
      <c r="W342" s="271"/>
      <c r="X342" s="271"/>
    </row>
    <row r="343" spans="1:24">
      <c r="A343" s="270" t="str">
        <v>HAPAG</v>
      </c>
      <c r="B343" s="271" t="str">
        <v>CALLAOVALENCIA20</v>
      </c>
      <c r="C343" s="272" t="str">
        <v>PER</v>
      </c>
      <c r="D343" s="272" t="str">
        <v>CALLAO</v>
      </c>
      <c r="E343" s="273" t="str">
        <v>VALENCIA</v>
      </c>
      <c r="F343" s="274">
        <v>20</v>
      </c>
      <c r="G343" s="270">
        <v>166</v>
      </c>
      <c r="H343" s="271" t="str">
        <v>not included</v>
      </c>
      <c r="I343" s="281" t="str">
        <v>USD</v>
      </c>
      <c r="J343" s="275">
        <v>581</v>
      </c>
      <c r="K343" s="275">
        <v>747</v>
      </c>
      <c r="L343" s="271">
        <v>0</v>
      </c>
      <c r="M343" s="276">
        <v>45930</v>
      </c>
      <c r="N343" s="271">
        <v>0</v>
      </c>
      <c r="O343">
        <v>0</v>
      </c>
      <c r="P343">
        <v>0</v>
      </c>
      <c r="Q343" t="str">
        <v>84398863 / MRCOCOAS004</v>
      </c>
      <c r="S343" s="271">
        <f t="shared" ca="1" si="10"/>
        <v>1</v>
      </c>
      <c r="T343" s="271">
        <f t="shared" si="11"/>
        <v>747</v>
      </c>
      <c r="W343" s="271"/>
      <c r="X343" s="271"/>
    </row>
    <row r="344" spans="1:24">
      <c r="A344" s="270" t="str">
        <v>HAPAG</v>
      </c>
      <c r="B344" s="271" t="str">
        <v>CALLAOVALENCIA40</v>
      </c>
      <c r="C344" s="272" t="str">
        <v>PER</v>
      </c>
      <c r="D344" s="272" t="str">
        <v>CALLAO</v>
      </c>
      <c r="E344" s="273" t="str">
        <v>VALENCIA</v>
      </c>
      <c r="F344" s="274">
        <v>40</v>
      </c>
      <c r="G344" s="270">
        <v>-293</v>
      </c>
      <c r="H344" s="271" t="str">
        <v>not included</v>
      </c>
      <c r="I344" s="281" t="str">
        <v>USD</v>
      </c>
      <c r="J344" s="275">
        <v>1162</v>
      </c>
      <c r="K344" s="275">
        <v>869</v>
      </c>
      <c r="L344" s="271">
        <v>0</v>
      </c>
      <c r="M344" s="276">
        <v>45930</v>
      </c>
      <c r="N344" s="271">
        <v>0</v>
      </c>
      <c r="O344">
        <v>0</v>
      </c>
      <c r="P344">
        <v>0</v>
      </c>
      <c r="Q344" t="str">
        <v>84398863 / MRCOCOAS004</v>
      </c>
      <c r="S344" s="271">
        <f t="shared" ca="1" si="10"/>
        <v>1</v>
      </c>
      <c r="T344" s="271">
        <f t="shared" si="11"/>
        <v>869</v>
      </c>
      <c r="W344" s="271"/>
      <c r="X344" s="271"/>
    </row>
    <row r="345" spans="1:24">
      <c r="A345" s="270" t="str">
        <v>HAPAG</v>
      </c>
      <c r="B345" s="271" t="str">
        <v>CALLAOGENOA20</v>
      </c>
      <c r="C345" s="272" t="str">
        <v>PER</v>
      </c>
      <c r="D345" s="272" t="str">
        <v>CALLAO</v>
      </c>
      <c r="E345" s="273" t="str">
        <v>GENOA</v>
      </c>
      <c r="F345" s="274">
        <v>20</v>
      </c>
      <c r="G345" s="270">
        <v>166</v>
      </c>
      <c r="H345" s="271" t="str">
        <v>not included</v>
      </c>
      <c r="I345" s="281" t="str">
        <v>USD</v>
      </c>
      <c r="J345" s="275">
        <v>581</v>
      </c>
      <c r="K345" s="275">
        <v>747</v>
      </c>
      <c r="L345" s="271">
        <v>0</v>
      </c>
      <c r="M345" s="276">
        <v>45930</v>
      </c>
      <c r="N345" s="271">
        <v>0</v>
      </c>
      <c r="O345">
        <v>0</v>
      </c>
      <c r="P345">
        <v>0</v>
      </c>
      <c r="Q345" t="str">
        <v>84398863 / MRCOCOAS004</v>
      </c>
      <c r="S345" s="271">
        <f t="shared" ca="1" si="10"/>
        <v>1</v>
      </c>
      <c r="T345" s="271">
        <f t="shared" si="11"/>
        <v>747</v>
      </c>
      <c r="W345" s="271"/>
      <c r="X345" s="271"/>
    </row>
    <row r="346" spans="1:24">
      <c r="A346" s="270" t="str">
        <v>HAPAG</v>
      </c>
      <c r="B346" s="271" t="str">
        <v>CALLAOGENOA40</v>
      </c>
      <c r="C346" s="272" t="str">
        <v>PER</v>
      </c>
      <c r="D346" s="272" t="str">
        <v>CALLAO</v>
      </c>
      <c r="E346" s="273" t="str">
        <v>GENOA</v>
      </c>
      <c r="F346" s="274">
        <v>40</v>
      </c>
      <c r="G346" s="270">
        <v>-293</v>
      </c>
      <c r="H346" s="270" t="str">
        <v>not included</v>
      </c>
      <c r="I346" s="274" t="str">
        <v>USD</v>
      </c>
      <c r="J346" s="275">
        <v>1162</v>
      </c>
      <c r="K346" s="275">
        <v>869</v>
      </c>
      <c r="L346" s="270">
        <v>0</v>
      </c>
      <c r="M346" s="276">
        <v>45930</v>
      </c>
      <c r="N346" s="271">
        <v>0</v>
      </c>
      <c r="O346" s="271">
        <v>0</v>
      </c>
      <c r="P346" s="271">
        <v>0</v>
      </c>
      <c r="Q346" s="271" t="str">
        <v>84398863 / MRCOCOAS004</v>
      </c>
      <c r="R346" s="271"/>
      <c r="S346" s="271">
        <f t="shared" ca="1" si="10"/>
        <v>1</v>
      </c>
      <c r="T346" s="271">
        <f t="shared" si="11"/>
        <v>869</v>
      </c>
      <c r="U346" s="271"/>
      <c r="V346" s="271"/>
      <c r="W346" s="271"/>
      <c r="X346" s="271"/>
    </row>
    <row r="347" spans="1:24">
      <c r="A347" s="270" t="str">
        <v>HAPAG</v>
      </c>
      <c r="B347" s="271" t="str">
        <v>CALLAOISTANBUL20</v>
      </c>
      <c r="C347" s="272" t="str">
        <v>PER</v>
      </c>
      <c r="D347" s="272" t="str">
        <v>CALLAO</v>
      </c>
      <c r="E347" s="273" t="str">
        <v>ISTANBUL</v>
      </c>
      <c r="F347" s="274">
        <v>20</v>
      </c>
      <c r="G347" s="270">
        <v>166</v>
      </c>
      <c r="H347" s="270" t="str">
        <v>not included</v>
      </c>
      <c r="I347" s="274" t="str">
        <v>USD</v>
      </c>
      <c r="J347" s="275">
        <v>543</v>
      </c>
      <c r="K347" s="275">
        <v>709</v>
      </c>
      <c r="L347" s="270">
        <v>0</v>
      </c>
      <c r="M347" s="276">
        <v>45930</v>
      </c>
      <c r="N347" s="271">
        <v>0</v>
      </c>
      <c r="O347" s="271">
        <v>0</v>
      </c>
      <c r="P347" s="271">
        <v>0</v>
      </c>
      <c r="Q347" s="271" t="str">
        <v>84398863 / MRCOCOAS004</v>
      </c>
      <c r="R347" s="271"/>
      <c r="S347" s="271">
        <f t="shared" ca="1" si="10"/>
        <v>1</v>
      </c>
      <c r="T347" s="271">
        <f t="shared" si="11"/>
        <v>709</v>
      </c>
      <c r="U347" s="271"/>
      <c r="V347" s="271"/>
      <c r="W347" s="271"/>
      <c r="X347" s="271"/>
    </row>
    <row r="348" spans="1:24">
      <c r="A348" s="270" t="str">
        <v>HAPAG</v>
      </c>
      <c r="B348" s="271" t="str">
        <v>CALLAOISTANBUL40</v>
      </c>
      <c r="C348" s="272" t="str">
        <v>PER</v>
      </c>
      <c r="D348" s="272" t="str">
        <v>CALLAO</v>
      </c>
      <c r="E348" s="273" t="str">
        <v>ISTANBUL</v>
      </c>
      <c r="F348" s="274">
        <v>40</v>
      </c>
      <c r="G348" s="271">
        <v>-293</v>
      </c>
      <c r="H348" s="271" t="str">
        <v>not included</v>
      </c>
      <c r="I348" s="274" t="str">
        <v>USD</v>
      </c>
      <c r="J348" s="275">
        <v>1086</v>
      </c>
      <c r="K348" s="275">
        <v>793</v>
      </c>
      <c r="L348" s="271">
        <v>0</v>
      </c>
      <c r="M348" s="276">
        <v>45930</v>
      </c>
      <c r="N348" s="271">
        <v>0</v>
      </c>
      <c r="O348" s="271">
        <v>0</v>
      </c>
      <c r="P348" s="271">
        <v>0</v>
      </c>
      <c r="Q348" s="271" t="str">
        <v>84398863 / MRCOCOAS004</v>
      </c>
      <c r="R348" s="271"/>
      <c r="S348" s="271">
        <f t="shared" ca="1" si="10"/>
        <v>1</v>
      </c>
      <c r="T348" s="271">
        <f t="shared" si="11"/>
        <v>793</v>
      </c>
      <c r="U348" s="271"/>
      <c r="V348" s="271"/>
      <c r="W348" s="271"/>
      <c r="X348" s="271"/>
    </row>
    <row r="349" spans="1:24">
      <c r="A349" s="270" t="str">
        <v>HAPAG</v>
      </c>
      <c r="B349" s="271" t="str">
        <v>PAITAANTWERP20</v>
      </c>
      <c r="C349" s="272" t="str">
        <v>PER</v>
      </c>
      <c r="D349" s="272" t="str">
        <v>PAITA</v>
      </c>
      <c r="E349" s="273" t="str">
        <v>ANTWERP</v>
      </c>
      <c r="F349" s="274">
        <v>20</v>
      </c>
      <c r="G349" s="271">
        <v>975</v>
      </c>
      <c r="H349" s="271" t="str">
        <v>not included</v>
      </c>
      <c r="I349" s="274" t="str">
        <v>USD</v>
      </c>
      <c r="J349" s="275">
        <v>258</v>
      </c>
      <c r="K349" s="275">
        <v>1233</v>
      </c>
      <c r="L349" s="271">
        <v>0</v>
      </c>
      <c r="M349" s="276">
        <v>45930</v>
      </c>
      <c r="N349" s="271">
        <v>0</v>
      </c>
      <c r="O349" s="271">
        <v>0</v>
      </c>
      <c r="P349" s="271">
        <v>0</v>
      </c>
      <c r="Q349" s="271" t="str">
        <v>84398863 / MRCOCOAS004</v>
      </c>
      <c r="R349" s="271"/>
      <c r="S349" s="271">
        <f t="shared" ca="1" si="10"/>
        <v>1</v>
      </c>
      <c r="T349" s="271">
        <f t="shared" si="11"/>
        <v>1233</v>
      </c>
      <c r="U349" s="271"/>
      <c r="V349" s="271"/>
      <c r="W349" s="271"/>
      <c r="X349" s="271"/>
    </row>
    <row r="350" spans="1:24">
      <c r="A350" s="270" t="str">
        <v>HAPAG</v>
      </c>
      <c r="B350" s="271" t="str">
        <v>PAITAANTWERP40</v>
      </c>
      <c r="C350" s="272" t="str">
        <v>PER</v>
      </c>
      <c r="D350" s="272" t="str">
        <v>PAITA</v>
      </c>
      <c r="E350" s="273" t="str">
        <v>ANTWERP</v>
      </c>
      <c r="F350" s="274">
        <v>40</v>
      </c>
      <c r="G350" s="271">
        <v>1072</v>
      </c>
      <c r="H350" s="270" t="str">
        <v>not included</v>
      </c>
      <c r="I350" s="274" t="str">
        <v>USD</v>
      </c>
      <c r="J350" s="275">
        <v>516</v>
      </c>
      <c r="K350" s="275">
        <v>1588</v>
      </c>
      <c r="L350" s="271">
        <v>0</v>
      </c>
      <c r="M350" s="276">
        <v>45930</v>
      </c>
      <c r="N350" s="271">
        <v>0</v>
      </c>
      <c r="O350" s="271">
        <v>0</v>
      </c>
      <c r="P350" s="271">
        <v>0</v>
      </c>
      <c r="Q350" s="271" t="str">
        <v>84398863 / MRCOCOAS004</v>
      </c>
      <c r="R350" s="271"/>
      <c r="S350" s="271">
        <f t="shared" ca="1" si="10"/>
        <v>1</v>
      </c>
      <c r="T350" s="271">
        <f t="shared" si="11"/>
        <v>1588</v>
      </c>
      <c r="U350" s="271"/>
      <c r="V350" s="271"/>
      <c r="W350" s="271"/>
      <c r="X350" s="271"/>
    </row>
    <row r="351" spans="1:24">
      <c r="A351" s="270" t="str">
        <v>HAPAG</v>
      </c>
      <c r="B351" s="271" t="str">
        <v>PAITAAMSTERDAM20</v>
      </c>
      <c r="C351" s="272" t="str">
        <v>PER</v>
      </c>
      <c r="D351" s="272" t="str">
        <v>PAITA</v>
      </c>
      <c r="E351" s="273" t="str">
        <v>AMSTERDAM</v>
      </c>
      <c r="F351" s="274">
        <v>20</v>
      </c>
      <c r="G351" s="271">
        <v>1375</v>
      </c>
      <c r="H351" s="271" t="str">
        <v>not included</v>
      </c>
      <c r="I351" s="274" t="str">
        <v>USD</v>
      </c>
      <c r="J351" s="275">
        <v>258</v>
      </c>
      <c r="K351" s="275">
        <v>1633</v>
      </c>
      <c r="L351" s="271">
        <v>0</v>
      </c>
      <c r="M351" s="276">
        <v>45930</v>
      </c>
      <c r="N351" s="271">
        <v>0</v>
      </c>
      <c r="O351" s="271">
        <v>0</v>
      </c>
      <c r="P351" s="271">
        <v>0</v>
      </c>
      <c r="Q351" s="271" t="str">
        <v>84398863 / MRCOCOAS004</v>
      </c>
      <c r="R351" s="271"/>
      <c r="S351" s="271">
        <f t="shared" ca="1" si="10"/>
        <v>1</v>
      </c>
      <c r="T351" s="271">
        <f t="shared" si="11"/>
        <v>1633</v>
      </c>
      <c r="U351" s="271"/>
      <c r="V351" s="271"/>
      <c r="W351" s="271"/>
      <c r="X351" s="271"/>
    </row>
    <row r="352" spans="1:24">
      <c r="A352" s="270" t="str">
        <v>HAPAG</v>
      </c>
      <c r="B352" s="271" t="str">
        <v>PAITAAMSTERDAM40</v>
      </c>
      <c r="C352" s="272" t="str">
        <v>PER</v>
      </c>
      <c r="D352" s="272" t="str">
        <v>PAITA</v>
      </c>
      <c r="E352" s="273" t="str">
        <v>AMSTERDAM</v>
      </c>
      <c r="F352" s="274">
        <v>40</v>
      </c>
      <c r="G352" s="271">
        <v>1329</v>
      </c>
      <c r="H352" s="271" t="str">
        <v>not included</v>
      </c>
      <c r="I352" s="274" t="str">
        <v>USD</v>
      </c>
      <c r="J352" s="275">
        <v>516</v>
      </c>
      <c r="K352" s="275">
        <v>1845</v>
      </c>
      <c r="L352" s="271">
        <v>0</v>
      </c>
      <c r="M352" s="276">
        <v>45930</v>
      </c>
      <c r="N352" s="271">
        <v>0</v>
      </c>
      <c r="O352" s="271">
        <v>0</v>
      </c>
      <c r="P352" s="271">
        <v>0</v>
      </c>
      <c r="Q352" s="271" t="str">
        <v>84398863 / MRCOCOAS004</v>
      </c>
      <c r="R352" s="271"/>
      <c r="S352" s="271">
        <f t="shared" ca="1" si="10"/>
        <v>1</v>
      </c>
      <c r="T352" s="271">
        <f t="shared" si="11"/>
        <v>1845</v>
      </c>
      <c r="U352" s="271"/>
      <c r="V352" s="271"/>
      <c r="W352" s="271"/>
      <c r="X352" s="271"/>
    </row>
    <row r="353" spans="1:24">
      <c r="A353" s="270" t="str">
        <v>HAPAG</v>
      </c>
      <c r="B353" s="271" t="str">
        <v>PAITAROTTERDAM20</v>
      </c>
      <c r="C353" s="272" t="str">
        <v>PER</v>
      </c>
      <c r="D353" s="272" t="str">
        <v>PAITA</v>
      </c>
      <c r="E353" s="273" t="str">
        <v>ROTTERDAM</v>
      </c>
      <c r="F353" s="274">
        <v>20</v>
      </c>
      <c r="G353" s="271">
        <v>975</v>
      </c>
      <c r="H353" s="271" t="str">
        <v>not included</v>
      </c>
      <c r="I353" s="274" t="str">
        <v>USD</v>
      </c>
      <c r="J353" s="275">
        <v>258</v>
      </c>
      <c r="K353" s="275">
        <v>1233</v>
      </c>
      <c r="L353" s="271">
        <v>0</v>
      </c>
      <c r="M353" s="276">
        <v>45930</v>
      </c>
      <c r="N353" s="271">
        <v>0</v>
      </c>
      <c r="O353" s="271">
        <v>0</v>
      </c>
      <c r="P353" s="271">
        <v>0</v>
      </c>
      <c r="Q353" s="271" t="str">
        <v>84398863 / MRCOCOAS004</v>
      </c>
      <c r="R353" s="271"/>
      <c r="S353" s="271">
        <f t="shared" ca="1" si="10"/>
        <v>1</v>
      </c>
      <c r="T353" s="271">
        <f t="shared" si="11"/>
        <v>1233</v>
      </c>
      <c r="U353" s="271"/>
      <c r="V353" s="271"/>
      <c r="W353" s="271"/>
      <c r="X353" s="271"/>
    </row>
    <row r="354" spans="1:24">
      <c r="A354" s="270" t="str">
        <v>HAPAG</v>
      </c>
      <c r="B354" s="271" t="str">
        <v>PAITAROTTERDAM40</v>
      </c>
      <c r="C354" s="272" t="str">
        <v>PER</v>
      </c>
      <c r="D354" s="272" t="str">
        <v>PAITA</v>
      </c>
      <c r="E354" s="273" t="str">
        <v>ROTTERDAM</v>
      </c>
      <c r="F354" s="274">
        <v>40</v>
      </c>
      <c r="G354" s="271">
        <v>1072</v>
      </c>
      <c r="H354" s="271" t="str">
        <v>not included</v>
      </c>
      <c r="I354" s="274" t="str">
        <v>USD</v>
      </c>
      <c r="J354" s="275">
        <v>516</v>
      </c>
      <c r="K354" s="275">
        <v>1588</v>
      </c>
      <c r="L354" s="271">
        <v>0</v>
      </c>
      <c r="M354" s="276">
        <v>45930</v>
      </c>
      <c r="N354" s="271">
        <v>0</v>
      </c>
      <c r="O354" s="271">
        <v>0</v>
      </c>
      <c r="P354" s="271">
        <v>0</v>
      </c>
      <c r="Q354" s="271" t="str">
        <v>84398863 / MRCOCOAS004</v>
      </c>
      <c r="R354" s="271"/>
      <c r="S354" s="271">
        <f t="shared" ca="1" si="10"/>
        <v>1</v>
      </c>
      <c r="T354" s="271">
        <f t="shared" si="11"/>
        <v>1588</v>
      </c>
      <c r="U354" s="271"/>
      <c r="V354" s="271"/>
      <c r="W354" s="271"/>
      <c r="X354" s="271"/>
    </row>
    <row r="355" spans="1:24">
      <c r="A355" s="270" t="str">
        <v>HAPAG</v>
      </c>
      <c r="B355" s="271" t="str">
        <v>PAITAHAMBURG20</v>
      </c>
      <c r="C355" s="272" t="str">
        <v>PER</v>
      </c>
      <c r="D355" s="272" t="str">
        <v>PAITA</v>
      </c>
      <c r="E355" s="273" t="str">
        <v>HAMBURG</v>
      </c>
      <c r="F355" s="274">
        <v>20</v>
      </c>
      <c r="G355" s="271">
        <v>975</v>
      </c>
      <c r="H355" s="271" t="str">
        <v>not included</v>
      </c>
      <c r="I355" s="274" t="str">
        <v>USD</v>
      </c>
      <c r="J355" s="275">
        <v>258</v>
      </c>
      <c r="K355" s="275">
        <v>1233</v>
      </c>
      <c r="L355" s="271">
        <v>0</v>
      </c>
      <c r="M355" s="276">
        <v>45930</v>
      </c>
      <c r="N355" s="271">
        <v>0</v>
      </c>
      <c r="O355" s="271">
        <v>0</v>
      </c>
      <c r="P355" s="271">
        <v>0</v>
      </c>
      <c r="Q355" s="271" t="str">
        <v>84398863 / MRCOCOAS004</v>
      </c>
      <c r="R355" s="271"/>
      <c r="S355" s="271">
        <f t="shared" ca="1" si="10"/>
        <v>1</v>
      </c>
      <c r="T355" s="271">
        <f t="shared" si="11"/>
        <v>1233</v>
      </c>
      <c r="U355" s="271"/>
      <c r="V355" s="271"/>
      <c r="W355" s="271"/>
      <c r="X355" s="271"/>
    </row>
    <row r="356" spans="1:24">
      <c r="A356" s="270" t="str">
        <v>HAPAG</v>
      </c>
      <c r="B356" s="271" t="str">
        <v>PAITAHAMBURG40</v>
      </c>
      <c r="C356" s="272" t="str">
        <v>PER</v>
      </c>
      <c r="D356" s="272" t="str">
        <v>PAITA</v>
      </c>
      <c r="E356" s="273" t="str">
        <v>HAMBURG</v>
      </c>
      <c r="F356" s="274">
        <v>40</v>
      </c>
      <c r="G356" s="271">
        <v>1072</v>
      </c>
      <c r="H356" s="271" t="str">
        <v>not included</v>
      </c>
      <c r="I356" s="274" t="str">
        <v>USD</v>
      </c>
      <c r="J356" s="275">
        <v>516</v>
      </c>
      <c r="K356" s="275">
        <v>1588</v>
      </c>
      <c r="L356" s="271">
        <v>0</v>
      </c>
      <c r="M356" s="276">
        <v>45930</v>
      </c>
      <c r="N356" s="271">
        <v>0</v>
      </c>
      <c r="O356" s="271">
        <v>0</v>
      </c>
      <c r="P356" s="271">
        <v>0</v>
      </c>
      <c r="Q356" s="271" t="str">
        <v>84398863 / MRCOCOAS004</v>
      </c>
      <c r="R356" s="271"/>
      <c r="S356" s="271">
        <f t="shared" ca="1" si="10"/>
        <v>1</v>
      </c>
      <c r="T356" s="271">
        <f t="shared" si="11"/>
        <v>1588</v>
      </c>
      <c r="U356" s="271"/>
      <c r="V356" s="271"/>
      <c r="W356" s="271"/>
      <c r="X356" s="271"/>
    </row>
    <row r="357" spans="1:24">
      <c r="A357" s="270" t="str">
        <v>HAPAG</v>
      </c>
      <c r="B357" s="271" t="str">
        <v>PAITATALLINN20</v>
      </c>
      <c r="C357" s="272" t="str">
        <v>PER</v>
      </c>
      <c r="D357" s="272" t="str">
        <v>PAITA</v>
      </c>
      <c r="E357" s="273" t="str">
        <v>TALLINN</v>
      </c>
      <c r="F357" s="274">
        <v>20</v>
      </c>
      <c r="G357" s="271">
        <v>1375</v>
      </c>
      <c r="H357" s="270" t="str">
        <v>not included</v>
      </c>
      <c r="I357" s="274" t="str">
        <v>USD</v>
      </c>
      <c r="J357" s="275">
        <v>258</v>
      </c>
      <c r="K357" s="275">
        <v>1633</v>
      </c>
      <c r="L357" s="271">
        <v>0</v>
      </c>
      <c r="M357" s="276">
        <v>45930</v>
      </c>
      <c r="N357" s="271">
        <v>0</v>
      </c>
      <c r="O357" s="271">
        <v>0</v>
      </c>
      <c r="P357" s="271">
        <v>0</v>
      </c>
      <c r="Q357" s="271" t="str">
        <v>84398863 / MRCOCOAS004</v>
      </c>
      <c r="R357" s="271"/>
      <c r="S357" s="271">
        <f t="shared" ca="1" si="10"/>
        <v>1</v>
      </c>
      <c r="T357" s="271">
        <f t="shared" si="11"/>
        <v>1633</v>
      </c>
      <c r="U357" s="271"/>
      <c r="V357" s="271"/>
      <c r="W357" s="271"/>
      <c r="X357" s="271"/>
    </row>
    <row r="358" spans="1:24">
      <c r="A358" s="270" t="str">
        <v>HAPAG</v>
      </c>
      <c r="B358" s="271" t="str">
        <v>PAITATALLINN40</v>
      </c>
      <c r="C358" s="272" t="str">
        <v>PER</v>
      </c>
      <c r="D358" s="272" t="str">
        <v>PAITA</v>
      </c>
      <c r="E358" s="273" t="str">
        <v>TALLINN</v>
      </c>
      <c r="F358" s="274">
        <v>40</v>
      </c>
      <c r="G358" s="271">
        <v>931</v>
      </c>
      <c r="H358" s="271" t="str">
        <v>not included</v>
      </c>
      <c r="I358" s="274" t="str">
        <v>USD</v>
      </c>
      <c r="J358" s="275">
        <v>516</v>
      </c>
      <c r="K358" s="275">
        <v>1447</v>
      </c>
      <c r="L358" s="271">
        <v>0</v>
      </c>
      <c r="M358" s="276">
        <v>45930</v>
      </c>
      <c r="N358" s="271">
        <v>0</v>
      </c>
      <c r="O358" s="271">
        <v>0</v>
      </c>
      <c r="P358" s="271">
        <v>0</v>
      </c>
      <c r="Q358" s="271" t="str">
        <v>84398863 / MRCOCOAS004</v>
      </c>
      <c r="R358" s="271"/>
      <c r="S358" s="271">
        <f t="shared" ca="1" si="10"/>
        <v>1</v>
      </c>
      <c r="T358" s="271">
        <f t="shared" si="11"/>
        <v>1447</v>
      </c>
      <c r="U358" s="271"/>
      <c r="V358" s="271"/>
      <c r="W358" s="271"/>
      <c r="X358" s="271"/>
    </row>
    <row r="359" spans="1:24">
      <c r="A359" s="270" t="str">
        <v>HAPAG</v>
      </c>
      <c r="B359" s="271" t="str">
        <v>PAITABARCELONA20</v>
      </c>
      <c r="C359" s="272" t="str">
        <v>PER</v>
      </c>
      <c r="D359" s="272" t="str">
        <v>PAITA</v>
      </c>
      <c r="E359" s="273" t="str">
        <v>BARCELONA</v>
      </c>
      <c r="F359" s="274">
        <v>20</v>
      </c>
      <c r="G359" s="271">
        <v>166</v>
      </c>
      <c r="H359" s="271" t="str">
        <v>not included</v>
      </c>
      <c r="I359" s="274" t="str">
        <v>USD</v>
      </c>
      <c r="J359" s="275">
        <v>581</v>
      </c>
      <c r="K359" s="275">
        <v>747</v>
      </c>
      <c r="L359" s="271">
        <v>0</v>
      </c>
      <c r="M359" s="276">
        <v>45930</v>
      </c>
      <c r="N359" s="271">
        <v>0</v>
      </c>
      <c r="O359" s="271">
        <v>0</v>
      </c>
      <c r="P359" s="271">
        <v>0</v>
      </c>
      <c r="Q359" s="271" t="str">
        <v>84398863 / MRCOCOAS004</v>
      </c>
      <c r="R359" s="271"/>
      <c r="S359" s="271">
        <f t="shared" ca="1" si="10"/>
        <v>1</v>
      </c>
      <c r="T359" s="271">
        <f t="shared" si="11"/>
        <v>747</v>
      </c>
      <c r="U359" s="271"/>
      <c r="V359" s="271"/>
      <c r="W359" s="271"/>
      <c r="X359" s="271"/>
    </row>
    <row r="360" spans="1:24">
      <c r="A360" s="270" t="str">
        <v>HAPAG</v>
      </c>
      <c r="B360" s="271" t="str">
        <v>PAITABARCELONA40</v>
      </c>
      <c r="C360" s="272" t="str">
        <v>PER</v>
      </c>
      <c r="D360" s="272" t="str">
        <v>PAITA</v>
      </c>
      <c r="E360" s="273" t="str">
        <v>BARCELONA</v>
      </c>
      <c r="F360" s="274">
        <v>40</v>
      </c>
      <c r="G360" s="270">
        <v>-243</v>
      </c>
      <c r="H360" s="270" t="str">
        <v>not included</v>
      </c>
      <c r="I360" s="274" t="str">
        <v>USD</v>
      </c>
      <c r="J360" s="275">
        <v>1162</v>
      </c>
      <c r="K360" s="275">
        <v>919</v>
      </c>
      <c r="L360" s="270">
        <v>0</v>
      </c>
      <c r="M360" s="276">
        <v>45930</v>
      </c>
      <c r="N360" s="271">
        <v>0</v>
      </c>
      <c r="O360" s="271">
        <v>0</v>
      </c>
      <c r="P360" s="271">
        <v>0</v>
      </c>
      <c r="Q360" s="271" t="str">
        <v>84398863 / MRCOCOAS004</v>
      </c>
      <c r="R360" s="271"/>
      <c r="S360" s="271">
        <f t="shared" ca="1" si="10"/>
        <v>1</v>
      </c>
      <c r="T360" s="271">
        <f t="shared" si="11"/>
        <v>919</v>
      </c>
      <c r="U360" s="271"/>
      <c r="V360" s="271"/>
      <c r="W360" s="271"/>
      <c r="X360" s="271"/>
    </row>
    <row r="361" spans="1:24">
      <c r="A361" s="270" t="str">
        <v>HAPAG</v>
      </c>
      <c r="B361" s="271" t="str">
        <v>PAITAVALENCIA20</v>
      </c>
      <c r="C361" s="272" t="str">
        <v>PER</v>
      </c>
      <c r="D361" s="272" t="str">
        <v>PAITA</v>
      </c>
      <c r="E361" s="273" t="str">
        <v>VALENCIA</v>
      </c>
      <c r="F361" s="274">
        <v>20</v>
      </c>
      <c r="G361" s="270">
        <v>166</v>
      </c>
      <c r="H361" s="270" t="str">
        <v>not included</v>
      </c>
      <c r="I361" s="274" t="str">
        <v>USD</v>
      </c>
      <c r="J361" s="275">
        <v>581</v>
      </c>
      <c r="K361" s="275">
        <v>747</v>
      </c>
      <c r="L361" s="270">
        <v>0</v>
      </c>
      <c r="M361" s="276">
        <v>45930</v>
      </c>
      <c r="N361" s="271">
        <v>0</v>
      </c>
      <c r="O361" s="271">
        <v>0</v>
      </c>
      <c r="P361" s="271">
        <v>0</v>
      </c>
      <c r="Q361" s="271" t="str">
        <v>84398863 / MRCOCOAS004</v>
      </c>
      <c r="R361" s="271"/>
      <c r="S361" s="271">
        <f t="shared" ca="1" si="10"/>
        <v>1</v>
      </c>
      <c r="T361" s="271">
        <f t="shared" si="11"/>
        <v>747</v>
      </c>
      <c r="U361" s="271"/>
      <c r="V361" s="271"/>
      <c r="W361" s="271"/>
      <c r="X361" s="271"/>
    </row>
    <row r="362" spans="1:24">
      <c r="A362" s="270" t="str">
        <v>HAPAG</v>
      </c>
      <c r="B362" s="271" t="str">
        <v>PAITAVALENCIA40</v>
      </c>
      <c r="C362" s="272" t="str">
        <v>PER</v>
      </c>
      <c r="D362" s="272" t="str">
        <v>PAITA</v>
      </c>
      <c r="E362" s="273" t="str">
        <v>VALENCIA</v>
      </c>
      <c r="F362" s="274">
        <v>40</v>
      </c>
      <c r="G362" s="271">
        <v>-243</v>
      </c>
      <c r="H362" s="270" t="str">
        <v>not included</v>
      </c>
      <c r="I362" s="274" t="str">
        <v>USD</v>
      </c>
      <c r="J362" s="275">
        <v>1162</v>
      </c>
      <c r="K362" s="275">
        <v>919</v>
      </c>
      <c r="L362" s="271">
        <v>0</v>
      </c>
      <c r="M362" s="276">
        <v>45930</v>
      </c>
      <c r="N362" s="271">
        <v>0</v>
      </c>
      <c r="O362" s="271">
        <v>0</v>
      </c>
      <c r="P362" s="271">
        <v>0</v>
      </c>
      <c r="Q362" s="271" t="str">
        <v>84398863 / MRCOCOAS004</v>
      </c>
      <c r="R362" s="271"/>
      <c r="S362" s="271">
        <f t="shared" ca="1" si="10"/>
        <v>1</v>
      </c>
      <c r="T362" s="271">
        <f t="shared" si="11"/>
        <v>919</v>
      </c>
      <c r="U362" s="271"/>
      <c r="V362" s="271"/>
      <c r="W362" s="271"/>
      <c r="X362" s="271"/>
    </row>
    <row r="363" spans="1:24">
      <c r="A363" s="270" t="str">
        <v>HAPAG</v>
      </c>
      <c r="B363" s="271" t="str">
        <v>PAITAGENOA20</v>
      </c>
      <c r="C363" s="272" t="str">
        <v>PER</v>
      </c>
      <c r="D363" s="272" t="str">
        <v>PAITA</v>
      </c>
      <c r="E363" s="273" t="str">
        <v>GENOA</v>
      </c>
      <c r="F363" s="274">
        <v>20</v>
      </c>
      <c r="G363" s="271">
        <v>166</v>
      </c>
      <c r="H363" s="270" t="str">
        <v>not included</v>
      </c>
      <c r="I363" s="274" t="str">
        <v>USD</v>
      </c>
      <c r="J363" s="275">
        <v>581</v>
      </c>
      <c r="K363" s="275">
        <v>747</v>
      </c>
      <c r="L363" s="271">
        <v>0</v>
      </c>
      <c r="M363" s="276">
        <v>45930</v>
      </c>
      <c r="N363" s="271">
        <v>0</v>
      </c>
      <c r="O363" s="271">
        <v>0</v>
      </c>
      <c r="P363" s="271">
        <v>0</v>
      </c>
      <c r="Q363" s="271" t="str">
        <v>84398863 / MRCOCOAS004</v>
      </c>
      <c r="R363" s="271"/>
      <c r="S363" s="271">
        <f t="shared" ca="1" si="10"/>
        <v>1</v>
      </c>
      <c r="T363" s="271">
        <f t="shared" si="11"/>
        <v>747</v>
      </c>
      <c r="U363" s="271"/>
      <c r="V363" s="271"/>
      <c r="W363" s="271"/>
      <c r="X363" s="271"/>
    </row>
    <row r="364" spans="1:24">
      <c r="A364" s="270" t="str">
        <v>HAPAG</v>
      </c>
      <c r="B364" s="271" t="str">
        <v>PAITAGENOA40</v>
      </c>
      <c r="C364" s="272" t="str">
        <v>PER</v>
      </c>
      <c r="D364" s="272" t="str">
        <v>PAITA</v>
      </c>
      <c r="E364" s="273" t="str">
        <v>GENOA</v>
      </c>
      <c r="F364" s="274">
        <v>40</v>
      </c>
      <c r="G364" s="271">
        <v>-243</v>
      </c>
      <c r="H364" s="271" t="str">
        <v>not included</v>
      </c>
      <c r="I364" s="274" t="str">
        <v>USD</v>
      </c>
      <c r="J364" s="275">
        <v>1162</v>
      </c>
      <c r="K364" s="275">
        <v>919</v>
      </c>
      <c r="L364" s="271">
        <v>0</v>
      </c>
      <c r="M364" s="276">
        <v>45930</v>
      </c>
      <c r="N364" s="271">
        <v>0</v>
      </c>
      <c r="O364" s="271">
        <v>0</v>
      </c>
      <c r="P364" s="271">
        <v>0</v>
      </c>
      <c r="Q364" s="271" t="str">
        <v>84398863 / MRCOCOAS004</v>
      </c>
      <c r="R364" s="271"/>
      <c r="S364" s="271">
        <f t="shared" ca="1" si="10"/>
        <v>1</v>
      </c>
      <c r="T364" s="271">
        <f t="shared" si="11"/>
        <v>919</v>
      </c>
      <c r="U364" s="271"/>
      <c r="V364" s="271"/>
      <c r="W364" s="271"/>
      <c r="X364" s="271"/>
    </row>
    <row r="365" spans="1:24">
      <c r="A365" s="270" t="str">
        <v>HAPAG</v>
      </c>
      <c r="B365" s="271" t="str">
        <v>PAITAISTANBUL20</v>
      </c>
      <c r="C365" s="272" t="str">
        <v>PER</v>
      </c>
      <c r="D365" s="272" t="str">
        <v>PAITA</v>
      </c>
      <c r="E365" s="273" t="str">
        <v>ISTANBUL</v>
      </c>
      <c r="F365" s="274">
        <v>20</v>
      </c>
      <c r="G365" s="271">
        <v>166</v>
      </c>
      <c r="H365" s="271" t="str">
        <v>not included</v>
      </c>
      <c r="I365" s="274" t="str">
        <v>USD</v>
      </c>
      <c r="J365" s="275">
        <v>543</v>
      </c>
      <c r="K365" s="275">
        <v>709</v>
      </c>
      <c r="L365" s="271">
        <v>0</v>
      </c>
      <c r="M365" s="276">
        <v>45930</v>
      </c>
      <c r="N365" s="271">
        <v>0</v>
      </c>
      <c r="O365" s="271">
        <v>0</v>
      </c>
      <c r="P365" s="271">
        <v>0</v>
      </c>
      <c r="Q365" s="271" t="str">
        <v>84398863 / MRCOCOAS004</v>
      </c>
      <c r="R365" s="271"/>
      <c r="S365" s="271">
        <f t="shared" ca="1" si="10"/>
        <v>1</v>
      </c>
      <c r="T365" s="271">
        <f t="shared" si="11"/>
        <v>709</v>
      </c>
      <c r="U365" s="271"/>
      <c r="V365" s="271"/>
      <c r="W365" s="271"/>
      <c r="X365" s="271"/>
    </row>
    <row r="366" spans="1:24">
      <c r="A366" s="270" t="str">
        <v>HAPAG</v>
      </c>
      <c r="B366" s="271" t="str">
        <v>PAITAISTANBUL40</v>
      </c>
      <c r="C366" s="272" t="str">
        <v>PER</v>
      </c>
      <c r="D366" s="272" t="str">
        <v>PAITA</v>
      </c>
      <c r="E366" s="273" t="str">
        <v>ISTANBUL</v>
      </c>
      <c r="F366" s="274">
        <v>40</v>
      </c>
      <c r="G366" s="288">
        <v>-243</v>
      </c>
      <c r="H366" s="271" t="str">
        <v>not included</v>
      </c>
      <c r="I366" s="274" t="str">
        <v>USD</v>
      </c>
      <c r="J366" s="275">
        <v>1086</v>
      </c>
      <c r="K366" s="275">
        <v>843</v>
      </c>
      <c r="L366" s="288">
        <v>0</v>
      </c>
      <c r="M366" s="276">
        <v>45930</v>
      </c>
      <c r="N366" s="271">
        <v>0</v>
      </c>
      <c r="O366" s="271">
        <v>0</v>
      </c>
      <c r="P366" s="271">
        <v>0</v>
      </c>
      <c r="Q366" s="271" t="str">
        <v>84398863 / MRCOCOAS004</v>
      </c>
      <c r="R366" s="271"/>
      <c r="S366" s="271">
        <f t="shared" ca="1" si="10"/>
        <v>1</v>
      </c>
      <c r="T366" s="271">
        <f t="shared" si="11"/>
        <v>843</v>
      </c>
      <c r="U366" s="271"/>
      <c r="V366" s="271"/>
      <c r="W366" s="271"/>
      <c r="X366" s="271"/>
    </row>
    <row r="367" spans="1:24">
      <c r="A367" s="270" t="str">
        <v>HAPAG</v>
      </c>
      <c r="B367" s="271" t="str">
        <v>CAUCEDOANTWERP20</v>
      </c>
      <c r="C367" s="272" t="str">
        <v>REP</v>
      </c>
      <c r="D367" s="272" t="str">
        <v>CAUCEDO</v>
      </c>
      <c r="E367" s="273" t="str">
        <v>ANTWERP</v>
      </c>
      <c r="F367" s="274">
        <v>20</v>
      </c>
      <c r="G367" s="271">
        <v>-74</v>
      </c>
      <c r="H367" s="271" t="str">
        <v>not included</v>
      </c>
      <c r="I367" s="274" t="str">
        <v>USD</v>
      </c>
      <c r="J367" s="275">
        <v>335</v>
      </c>
      <c r="K367" s="275">
        <v>261</v>
      </c>
      <c r="L367" s="271">
        <v>0</v>
      </c>
      <c r="M367" s="276">
        <v>45930</v>
      </c>
      <c r="N367" s="271">
        <v>0</v>
      </c>
      <c r="O367" s="271">
        <v>0</v>
      </c>
      <c r="P367" s="271">
        <v>0</v>
      </c>
      <c r="Q367" s="271" t="str">
        <v>84398863 / MRCOCOAS004</v>
      </c>
      <c r="R367" s="271"/>
      <c r="S367" s="271">
        <f t="shared" ca="1" si="10"/>
        <v>1</v>
      </c>
      <c r="T367" s="271">
        <f t="shared" si="11"/>
        <v>261</v>
      </c>
      <c r="U367" s="271"/>
      <c r="V367" s="271"/>
      <c r="W367" s="271"/>
      <c r="X367" s="271"/>
    </row>
    <row r="368" spans="1:24">
      <c r="A368" s="270" t="str">
        <v>HAPAG</v>
      </c>
      <c r="B368" s="271" t="str">
        <v>CAUCEDOANTWERP40</v>
      </c>
      <c r="C368" s="289" t="str">
        <v>REP</v>
      </c>
      <c r="D368" s="272" t="str">
        <v>CAUCEDO</v>
      </c>
      <c r="E368" s="273" t="str">
        <v>ANTWERP</v>
      </c>
      <c r="F368" s="274">
        <v>40</v>
      </c>
      <c r="G368" s="271">
        <v>-274</v>
      </c>
      <c r="H368" s="270" t="str">
        <v>not included</v>
      </c>
      <c r="I368" s="281" t="str">
        <v>USD</v>
      </c>
      <c r="J368" s="275">
        <v>670</v>
      </c>
      <c r="K368" s="275">
        <v>396</v>
      </c>
      <c r="L368" s="271">
        <v>0</v>
      </c>
      <c r="M368" s="276">
        <v>45930</v>
      </c>
      <c r="N368" s="271">
        <v>0</v>
      </c>
      <c r="O368" s="271">
        <v>0</v>
      </c>
      <c r="P368" s="271">
        <v>0</v>
      </c>
      <c r="Q368" s="271" t="str">
        <v>84398863 / MRCOCOAS004</v>
      </c>
      <c r="R368" s="271"/>
      <c r="S368" s="271">
        <f t="shared" ca="1" si="10"/>
        <v>1</v>
      </c>
      <c r="T368" s="271">
        <f t="shared" si="11"/>
        <v>396</v>
      </c>
      <c r="U368" s="271"/>
      <c r="V368" s="271"/>
      <c r="W368" s="271"/>
      <c r="X368" s="271"/>
    </row>
    <row r="369" spans="1:24">
      <c r="A369" s="270" t="str">
        <v>HAPAG</v>
      </c>
      <c r="B369" s="271" t="str">
        <v>CAUCEDOAMSTERDAM20</v>
      </c>
      <c r="C369" s="289" t="str">
        <v>REP</v>
      </c>
      <c r="D369" s="272" t="str">
        <v>CAUCEDO</v>
      </c>
      <c r="E369" s="273" t="str">
        <v>AMSTERDAM</v>
      </c>
      <c r="F369" s="274">
        <v>20</v>
      </c>
      <c r="G369" s="271">
        <v>133</v>
      </c>
      <c r="H369" s="270" t="str">
        <v>not included</v>
      </c>
      <c r="I369" s="281" t="str">
        <v>USD</v>
      </c>
      <c r="J369" s="275">
        <v>335</v>
      </c>
      <c r="K369" s="275">
        <v>468</v>
      </c>
      <c r="L369" s="271">
        <v>0</v>
      </c>
      <c r="M369" s="276">
        <v>45930</v>
      </c>
      <c r="N369" s="271">
        <v>0</v>
      </c>
      <c r="O369" s="271">
        <v>0</v>
      </c>
      <c r="P369" s="271">
        <v>0</v>
      </c>
      <c r="Q369" s="271" t="str">
        <v>84398863 / MRCOCOAS004</v>
      </c>
      <c r="R369" s="271"/>
      <c r="S369" s="271">
        <f t="shared" ca="1" si="10"/>
        <v>1</v>
      </c>
      <c r="T369" s="271">
        <f t="shared" si="11"/>
        <v>468</v>
      </c>
      <c r="U369" s="271"/>
      <c r="V369" s="271"/>
      <c r="W369" s="271"/>
      <c r="X369" s="271"/>
    </row>
    <row r="370" spans="1:24">
      <c r="A370" s="270" t="str">
        <v>HAPAG</v>
      </c>
      <c r="B370" s="271" t="str">
        <v>CAUCEDOAMSTERDAM40</v>
      </c>
      <c r="C370" s="289" t="str">
        <v>REP</v>
      </c>
      <c r="D370" s="272" t="str">
        <v>CAUCEDO</v>
      </c>
      <c r="E370" s="273" t="str">
        <v>AMSTERDAM</v>
      </c>
      <c r="F370" s="274">
        <v>40</v>
      </c>
      <c r="G370" s="271">
        <v>-17</v>
      </c>
      <c r="H370" s="270" t="str">
        <v>not included</v>
      </c>
      <c r="I370" s="281" t="str">
        <v>USD</v>
      </c>
      <c r="J370" s="275">
        <v>670</v>
      </c>
      <c r="K370" s="275">
        <v>653</v>
      </c>
      <c r="L370" s="271">
        <v>0</v>
      </c>
      <c r="M370" s="276">
        <v>45930</v>
      </c>
      <c r="N370" s="271">
        <v>0</v>
      </c>
      <c r="O370" s="271">
        <v>0</v>
      </c>
      <c r="P370" s="271">
        <v>0</v>
      </c>
      <c r="Q370" s="271" t="str">
        <v>84398863 / MRCOCOAS004</v>
      </c>
      <c r="R370" s="271"/>
      <c r="S370" s="271">
        <f t="shared" ca="1" si="10"/>
        <v>1</v>
      </c>
      <c r="T370" s="271">
        <f t="shared" si="11"/>
        <v>653</v>
      </c>
      <c r="U370" s="271"/>
      <c r="V370" s="271"/>
      <c r="W370" s="271"/>
      <c r="X370" s="271"/>
    </row>
    <row r="371" spans="1:24">
      <c r="A371" s="270" t="str">
        <v>HAPAG</v>
      </c>
      <c r="B371" s="271" t="str">
        <v>CAUCEDOROTTERDAM20</v>
      </c>
      <c r="C371" s="289" t="str">
        <v>REP</v>
      </c>
      <c r="D371" s="272" t="str">
        <v>CAUCEDO</v>
      </c>
      <c r="E371" s="273" t="str">
        <v>ROTTERDAM</v>
      </c>
      <c r="F371" s="274">
        <v>20</v>
      </c>
      <c r="G371" s="271">
        <v>-74</v>
      </c>
      <c r="H371" s="270" t="str">
        <v>not included</v>
      </c>
      <c r="I371" s="281" t="str">
        <v>USD</v>
      </c>
      <c r="J371" s="275">
        <v>335</v>
      </c>
      <c r="K371" s="275">
        <v>261</v>
      </c>
      <c r="L371" s="271">
        <v>0</v>
      </c>
      <c r="M371" s="276">
        <v>45930</v>
      </c>
      <c r="N371" s="271">
        <v>0</v>
      </c>
      <c r="O371" s="271">
        <v>0</v>
      </c>
      <c r="P371" s="271">
        <v>0</v>
      </c>
      <c r="Q371" s="271" t="str">
        <v>84398863 / MRCOCOAS004</v>
      </c>
      <c r="R371" s="271"/>
      <c r="S371" s="271">
        <f t="shared" ca="1" si="10"/>
        <v>1</v>
      </c>
      <c r="T371" s="271">
        <f t="shared" si="11"/>
        <v>261</v>
      </c>
      <c r="U371" s="271"/>
      <c r="V371" s="271"/>
      <c r="W371" s="271"/>
      <c r="X371" s="271"/>
    </row>
    <row r="372" spans="1:24">
      <c r="A372" s="270" t="str">
        <v>HAPAG</v>
      </c>
      <c r="B372" s="271" t="str">
        <v>CAUCEDOROTTERDAM40</v>
      </c>
      <c r="C372" s="289" t="str">
        <v>REP</v>
      </c>
      <c r="D372" s="272" t="str">
        <v>CAUCEDO</v>
      </c>
      <c r="E372" s="273" t="str">
        <v>ROTTERDAM</v>
      </c>
      <c r="F372" s="274">
        <v>40</v>
      </c>
      <c r="G372" s="271">
        <v>-274</v>
      </c>
      <c r="H372" s="270" t="str">
        <v>not included</v>
      </c>
      <c r="I372" s="281" t="str">
        <v>USD</v>
      </c>
      <c r="J372" s="275">
        <v>670</v>
      </c>
      <c r="K372" s="275">
        <v>396</v>
      </c>
      <c r="L372" s="271">
        <v>0</v>
      </c>
      <c r="M372" s="276">
        <v>45930</v>
      </c>
      <c r="N372" s="271">
        <v>0</v>
      </c>
      <c r="O372" s="271">
        <v>0</v>
      </c>
      <c r="P372" s="271">
        <v>0</v>
      </c>
      <c r="Q372" s="271" t="str">
        <v>84398863 / MRCOCOAS004</v>
      </c>
      <c r="R372" s="271"/>
      <c r="S372" s="271">
        <f t="shared" ca="1" si="10"/>
        <v>1</v>
      </c>
      <c r="T372" s="271">
        <f t="shared" si="11"/>
        <v>396</v>
      </c>
      <c r="U372" s="271"/>
      <c r="V372" s="271"/>
      <c r="W372" s="271"/>
      <c r="X372" s="271"/>
    </row>
    <row r="373" spans="1:24">
      <c r="A373" s="270" t="str">
        <v>HAPAG</v>
      </c>
      <c r="B373" s="271" t="str">
        <v>CAUCEDOHAMBURG20</v>
      </c>
      <c r="C373" s="272" t="str">
        <v>REP</v>
      </c>
      <c r="D373" s="272" t="str">
        <v>CAUCEDO</v>
      </c>
      <c r="E373" s="273" t="str">
        <v>HAMBURG</v>
      </c>
      <c r="F373" s="274">
        <v>20</v>
      </c>
      <c r="G373" s="271">
        <v>-74</v>
      </c>
      <c r="H373" s="271" t="str">
        <v>not included</v>
      </c>
      <c r="I373" s="274" t="str">
        <v>USD</v>
      </c>
      <c r="J373" s="275">
        <v>335</v>
      </c>
      <c r="K373" s="275">
        <v>261</v>
      </c>
      <c r="L373" s="271">
        <v>0</v>
      </c>
      <c r="M373" s="276">
        <v>45930</v>
      </c>
      <c r="N373" s="271">
        <v>0</v>
      </c>
      <c r="O373" s="271">
        <v>0</v>
      </c>
      <c r="P373" s="5">
        <v>0</v>
      </c>
      <c r="Q373" s="271" t="str">
        <v>84398863 / MRCOCOAS004</v>
      </c>
      <c r="R373" s="271"/>
      <c r="S373" s="271">
        <f t="shared" ca="1" si="10"/>
        <v>1</v>
      </c>
      <c r="T373" s="271">
        <f t="shared" si="11"/>
        <v>261</v>
      </c>
      <c r="U373" s="271"/>
      <c r="V373" s="271"/>
      <c r="W373" s="271"/>
      <c r="X373" s="271"/>
    </row>
    <row r="374" spans="1:24">
      <c r="A374" s="270" t="str">
        <v>HAPAG</v>
      </c>
      <c r="B374" s="271" t="str">
        <v>CAUCEDOHAMBURG40</v>
      </c>
      <c r="C374" s="272" t="str">
        <v>REP</v>
      </c>
      <c r="D374" s="272" t="str">
        <v>CAUCEDO</v>
      </c>
      <c r="E374" s="273" t="str">
        <v>HAMBURG</v>
      </c>
      <c r="F374" s="274">
        <v>40</v>
      </c>
      <c r="G374" s="271">
        <v>-274</v>
      </c>
      <c r="H374" s="271" t="str">
        <v>not included</v>
      </c>
      <c r="I374" s="274" t="str">
        <v>USD</v>
      </c>
      <c r="J374" s="275">
        <v>670</v>
      </c>
      <c r="K374" s="275">
        <v>396</v>
      </c>
      <c r="L374" s="271">
        <v>0</v>
      </c>
      <c r="M374" s="276">
        <v>45930</v>
      </c>
      <c r="N374" s="271">
        <v>0</v>
      </c>
      <c r="O374" s="271">
        <v>0</v>
      </c>
      <c r="P374" s="271">
        <v>0</v>
      </c>
      <c r="Q374" s="271" t="str">
        <v>84398863 / MRCOCOAS004</v>
      </c>
      <c r="R374" s="271"/>
      <c r="S374" s="271">
        <f t="shared" ca="1" si="10"/>
        <v>1</v>
      </c>
      <c r="T374" s="271">
        <f t="shared" si="11"/>
        <v>396</v>
      </c>
      <c r="U374" s="271"/>
      <c r="V374" s="271"/>
      <c r="W374" s="271"/>
      <c r="X374" s="271"/>
    </row>
    <row r="375" spans="1:24">
      <c r="A375" s="270" t="str">
        <v>HAPAG</v>
      </c>
      <c r="B375" s="271" t="str">
        <v>CAUCEDOTALLINN20</v>
      </c>
      <c r="C375" s="272" t="str">
        <v>REP</v>
      </c>
      <c r="D375" s="272" t="str">
        <v>CAUCEDO</v>
      </c>
      <c r="E375" s="273" t="str">
        <v>TALLINN</v>
      </c>
      <c r="F375" s="274">
        <v>20</v>
      </c>
      <c r="G375" s="271">
        <v>610</v>
      </c>
      <c r="H375" s="271" t="str">
        <v>not included</v>
      </c>
      <c r="I375" s="274" t="str">
        <v>USD</v>
      </c>
      <c r="J375" s="275">
        <v>335</v>
      </c>
      <c r="K375" s="275">
        <v>945</v>
      </c>
      <c r="L375" s="271">
        <v>0</v>
      </c>
      <c r="M375" s="276">
        <v>45930</v>
      </c>
      <c r="N375" s="271">
        <v>0</v>
      </c>
      <c r="O375" s="271">
        <v>0</v>
      </c>
      <c r="P375" s="271">
        <v>0</v>
      </c>
      <c r="Q375" s="271" t="str">
        <v>84398863 / MRCOCOAS004</v>
      </c>
      <c r="R375" s="271"/>
      <c r="S375" s="271">
        <f t="shared" ca="1" si="10"/>
        <v>1</v>
      </c>
      <c r="T375" s="271">
        <f t="shared" si="11"/>
        <v>945</v>
      </c>
      <c r="U375" s="271"/>
      <c r="V375" s="271"/>
      <c r="W375" s="271"/>
      <c r="X375" s="271"/>
    </row>
    <row r="376" spans="1:24">
      <c r="A376" s="270" t="str">
        <v>HAPAG</v>
      </c>
      <c r="B376" s="271" t="str">
        <v>CAUCEDOTALLINN40</v>
      </c>
      <c r="C376" s="272" t="str">
        <v>REP</v>
      </c>
      <c r="D376" s="272" t="str">
        <v>CAUCEDO</v>
      </c>
      <c r="E376" s="273" t="str">
        <v>TALLINN</v>
      </c>
      <c r="F376" s="274">
        <v>40</v>
      </c>
      <c r="G376" s="271">
        <v>350</v>
      </c>
      <c r="H376" s="271" t="str">
        <v>not included</v>
      </c>
      <c r="I376" s="274" t="str">
        <v>USD</v>
      </c>
      <c r="J376" s="275">
        <v>670</v>
      </c>
      <c r="K376" s="275">
        <v>1020</v>
      </c>
      <c r="L376" s="271">
        <v>0</v>
      </c>
      <c r="M376" s="276">
        <v>45930</v>
      </c>
      <c r="N376" s="271">
        <v>0</v>
      </c>
      <c r="O376" s="271">
        <v>0</v>
      </c>
      <c r="P376" s="271">
        <v>0</v>
      </c>
      <c r="Q376" s="271" t="str">
        <v>84398863 / MRCOCOAS004</v>
      </c>
      <c r="R376" s="271"/>
      <c r="S376" s="271">
        <f t="shared" ca="1" si="10"/>
        <v>1</v>
      </c>
      <c r="T376" s="271">
        <f t="shared" si="11"/>
        <v>1020</v>
      </c>
      <c r="U376" s="271"/>
      <c r="V376" s="271"/>
      <c r="W376" s="271"/>
      <c r="X376" s="271"/>
    </row>
    <row r="377" spans="1:24">
      <c r="A377" s="270" t="str">
        <v>HAPAG</v>
      </c>
      <c r="B377" s="271" t="str">
        <v>CAUCEDOBARCELONA20</v>
      </c>
      <c r="C377" s="272" t="str">
        <v>REP</v>
      </c>
      <c r="D377" s="272" t="str">
        <v>CAUCEDO</v>
      </c>
      <c r="E377" s="273" t="str">
        <v>BARCELONA</v>
      </c>
      <c r="F377" s="274">
        <v>20</v>
      </c>
      <c r="G377" s="271">
        <v>596</v>
      </c>
      <c r="H377" s="271" t="str">
        <v>not included</v>
      </c>
      <c r="I377" s="274" t="str">
        <v>USD</v>
      </c>
      <c r="J377" s="275">
        <v>431</v>
      </c>
      <c r="K377" s="275">
        <v>1027</v>
      </c>
      <c r="L377" s="271">
        <v>0</v>
      </c>
      <c r="M377" s="276">
        <v>45930</v>
      </c>
      <c r="N377" s="271">
        <v>0</v>
      </c>
      <c r="O377" s="271">
        <v>0</v>
      </c>
      <c r="P377" s="271">
        <v>0</v>
      </c>
      <c r="Q377" s="271" t="str">
        <v>84398863 / MRCOCOAS004</v>
      </c>
      <c r="R377" s="271"/>
      <c r="S377" s="271">
        <f t="shared" ca="1" si="10"/>
        <v>1</v>
      </c>
      <c r="T377" s="271">
        <f t="shared" si="11"/>
        <v>1027</v>
      </c>
      <c r="U377" s="271"/>
      <c r="V377" s="271"/>
      <c r="W377" s="271"/>
      <c r="X377" s="271"/>
    </row>
    <row r="378" spans="1:24">
      <c r="A378" s="270" t="str">
        <v>HAPAG</v>
      </c>
      <c r="B378" s="271" t="str">
        <v>CAUCEDOBARCELONA40</v>
      </c>
      <c r="C378" s="272" t="str">
        <v>REP</v>
      </c>
      <c r="D378" s="272" t="str">
        <v>CAUCEDO</v>
      </c>
      <c r="E378" s="273" t="str">
        <v>BARCELONA</v>
      </c>
      <c r="F378" s="274">
        <v>40</v>
      </c>
      <c r="G378" s="271">
        <v>446</v>
      </c>
      <c r="H378" s="271" t="str">
        <v>not included</v>
      </c>
      <c r="I378" s="274" t="str">
        <v>USD</v>
      </c>
      <c r="J378" s="275">
        <v>862</v>
      </c>
      <c r="K378" s="275">
        <v>1308</v>
      </c>
      <c r="L378" s="271">
        <v>0</v>
      </c>
      <c r="M378" s="276">
        <v>45930</v>
      </c>
      <c r="N378" s="271">
        <v>0</v>
      </c>
      <c r="O378" s="271">
        <v>0</v>
      </c>
      <c r="P378" s="271">
        <v>0</v>
      </c>
      <c r="Q378" s="271" t="str">
        <v>84398863 / MRCOCOAS004</v>
      </c>
      <c r="R378" s="271"/>
      <c r="S378" s="271">
        <f t="shared" ca="1" si="10"/>
        <v>1</v>
      </c>
      <c r="T378" s="271">
        <f t="shared" si="11"/>
        <v>1308</v>
      </c>
      <c r="U378" s="271"/>
      <c r="V378" s="271"/>
      <c r="W378" s="271"/>
      <c r="X378" s="271"/>
    </row>
    <row r="379" spans="1:24">
      <c r="A379" s="270" t="str">
        <v>HAPAG</v>
      </c>
      <c r="B379" s="271" t="str">
        <v>CAUCEDOVALENCIA20</v>
      </c>
      <c r="C379" s="272" t="str">
        <v>REP</v>
      </c>
      <c r="D379" s="272" t="str">
        <v>CAUCEDO</v>
      </c>
      <c r="E379" s="273" t="str">
        <v>VALENCIA</v>
      </c>
      <c r="F379" s="274">
        <v>20</v>
      </c>
      <c r="G379" s="271">
        <v>596</v>
      </c>
      <c r="H379" s="271" t="str">
        <v>not included</v>
      </c>
      <c r="I379" s="274" t="str">
        <v>USD</v>
      </c>
      <c r="J379" s="275">
        <v>431</v>
      </c>
      <c r="K379" s="275">
        <v>1027</v>
      </c>
      <c r="L379" s="271">
        <v>0</v>
      </c>
      <c r="M379" s="276">
        <v>45930</v>
      </c>
      <c r="N379" s="271">
        <v>0</v>
      </c>
      <c r="O379" s="271">
        <v>0</v>
      </c>
      <c r="P379" s="271">
        <v>0</v>
      </c>
      <c r="Q379" s="271" t="str">
        <v>84398863 / MRCOCOAS004</v>
      </c>
      <c r="R379" s="271"/>
      <c r="S379" s="271">
        <f t="shared" ca="1" si="10"/>
        <v>1</v>
      </c>
      <c r="T379" s="271">
        <f t="shared" si="11"/>
        <v>1027</v>
      </c>
      <c r="U379" s="271"/>
      <c r="V379" s="271"/>
      <c r="W379" s="271"/>
      <c r="X379" s="271"/>
    </row>
    <row r="380" spans="1:24">
      <c r="A380" s="270" t="str">
        <v>HAPAG</v>
      </c>
      <c r="B380" s="271" t="str">
        <v>CAUCEDOVALENCIA40</v>
      </c>
      <c r="C380" s="272" t="str">
        <v>REP</v>
      </c>
      <c r="D380" s="272" t="str">
        <v>CAUCEDO</v>
      </c>
      <c r="E380" s="273" t="str">
        <v>VALENCIA</v>
      </c>
      <c r="F380" s="274">
        <v>40</v>
      </c>
      <c r="G380" s="271">
        <v>446</v>
      </c>
      <c r="H380" s="271" t="str">
        <v>not included</v>
      </c>
      <c r="I380" s="274" t="str">
        <v>USD</v>
      </c>
      <c r="J380" s="275">
        <v>862</v>
      </c>
      <c r="K380" s="275">
        <v>1308</v>
      </c>
      <c r="L380" s="271">
        <v>0</v>
      </c>
      <c r="M380" s="276">
        <v>45930</v>
      </c>
      <c r="N380" s="271">
        <v>0</v>
      </c>
      <c r="O380" s="271">
        <v>0</v>
      </c>
      <c r="P380" s="271">
        <v>0</v>
      </c>
      <c r="Q380" s="271" t="str">
        <v>84398863 / MRCOCOAS004</v>
      </c>
      <c r="R380" s="271"/>
      <c r="S380" s="271">
        <f t="shared" ca="1" si="10"/>
        <v>1</v>
      </c>
      <c r="T380" s="271">
        <f t="shared" si="11"/>
        <v>1308</v>
      </c>
      <c r="U380" s="271"/>
      <c r="V380" s="271"/>
      <c r="W380" s="271"/>
      <c r="X380" s="271"/>
    </row>
    <row r="381" spans="1:24">
      <c r="A381" s="270" t="str">
        <v>HAPAG</v>
      </c>
      <c r="B381" s="271" t="str">
        <v>CAUCEDOGENOA20</v>
      </c>
      <c r="C381" s="272" t="str">
        <v>REP</v>
      </c>
      <c r="D381" s="272" t="str">
        <v>CAUCEDO</v>
      </c>
      <c r="E381" s="273" t="str">
        <v>GENOA</v>
      </c>
      <c r="F381" s="274">
        <v>20</v>
      </c>
      <c r="G381" s="271">
        <v>596</v>
      </c>
      <c r="H381" s="271" t="str">
        <v>not included</v>
      </c>
      <c r="I381" s="274" t="str">
        <v>USD</v>
      </c>
      <c r="J381" s="275">
        <v>431</v>
      </c>
      <c r="K381" s="275">
        <v>1027</v>
      </c>
      <c r="L381" s="271">
        <v>0</v>
      </c>
      <c r="M381" s="276">
        <v>45930</v>
      </c>
      <c r="N381" s="271">
        <v>0</v>
      </c>
      <c r="O381" s="271">
        <v>0</v>
      </c>
      <c r="P381" s="271">
        <v>0</v>
      </c>
      <c r="Q381" s="271" t="str">
        <v>84398863 / MRCOCOAS004</v>
      </c>
      <c r="R381" s="271"/>
      <c r="S381" s="271">
        <f t="shared" ca="1" si="10"/>
        <v>1</v>
      </c>
      <c r="T381" s="271">
        <f t="shared" si="11"/>
        <v>1027</v>
      </c>
      <c r="U381" s="271"/>
      <c r="V381" s="271"/>
      <c r="W381" s="271"/>
      <c r="X381" s="271"/>
    </row>
    <row r="382" spans="1:24">
      <c r="A382" s="270" t="str">
        <v>HAPAG</v>
      </c>
      <c r="B382" s="271" t="str">
        <v>CAUCEDOGENOA40</v>
      </c>
      <c r="C382" s="272" t="str">
        <v>REP</v>
      </c>
      <c r="D382" s="272" t="str">
        <v>CAUCEDO</v>
      </c>
      <c r="E382" s="273" t="str">
        <v>GENOA</v>
      </c>
      <c r="F382" s="274">
        <v>40</v>
      </c>
      <c r="G382" s="271">
        <v>446</v>
      </c>
      <c r="H382" s="271" t="str">
        <v>not included</v>
      </c>
      <c r="I382" s="274" t="str">
        <v>USD</v>
      </c>
      <c r="J382" s="275">
        <v>862</v>
      </c>
      <c r="K382" s="275">
        <v>1308</v>
      </c>
      <c r="L382" s="271">
        <v>0</v>
      </c>
      <c r="M382" s="276">
        <v>45930</v>
      </c>
      <c r="N382" s="271">
        <v>0</v>
      </c>
      <c r="O382" s="271">
        <v>0</v>
      </c>
      <c r="P382" s="271">
        <v>0</v>
      </c>
      <c r="Q382" s="271" t="str">
        <v>84398863 / MRCOCOAS004</v>
      </c>
      <c r="R382" s="271"/>
      <c r="S382" s="271">
        <f t="shared" ca="1" si="10"/>
        <v>1</v>
      </c>
      <c r="T382" s="271">
        <f t="shared" si="11"/>
        <v>1308</v>
      </c>
      <c r="U382" s="271"/>
      <c r="V382" s="271"/>
      <c r="W382" s="271"/>
      <c r="X382" s="271"/>
    </row>
    <row r="383" spans="1:24">
      <c r="A383" s="270" t="str">
        <v>HAPAG</v>
      </c>
      <c r="B383" s="271" t="str">
        <v>CAUCEDOISTANBUL20</v>
      </c>
      <c r="C383" s="272" t="str">
        <v>REP</v>
      </c>
      <c r="D383" s="272" t="str">
        <v>CAUCEDO</v>
      </c>
      <c r="E383" s="273" t="str">
        <v>ISTANBUL</v>
      </c>
      <c r="F383" s="274">
        <v>20</v>
      </c>
      <c r="G383" s="271">
        <v>846</v>
      </c>
      <c r="H383" s="271" t="str">
        <v>not included</v>
      </c>
      <c r="I383" s="274" t="str">
        <v>USD</v>
      </c>
      <c r="J383" s="275">
        <v>403</v>
      </c>
      <c r="K383" s="275">
        <v>1249</v>
      </c>
      <c r="L383" s="271">
        <v>0</v>
      </c>
      <c r="M383" s="276">
        <v>45930</v>
      </c>
      <c r="N383" s="271">
        <v>0</v>
      </c>
      <c r="O383" s="271">
        <v>0</v>
      </c>
      <c r="P383" s="271">
        <v>0</v>
      </c>
      <c r="Q383" s="271" t="str">
        <v>84398863 / MRCOCOAS004</v>
      </c>
      <c r="R383" s="271"/>
      <c r="S383" s="271">
        <f t="shared" ca="1" si="10"/>
        <v>1</v>
      </c>
      <c r="T383" s="271">
        <f t="shared" si="11"/>
        <v>1249</v>
      </c>
      <c r="U383" s="271"/>
      <c r="V383" s="271"/>
      <c r="W383" s="271"/>
      <c r="X383" s="271"/>
    </row>
    <row r="384" spans="1:24">
      <c r="A384" s="270" t="str">
        <v>HAPAG</v>
      </c>
      <c r="B384" s="271" t="str">
        <v>CAUCEDOISTANBUL40</v>
      </c>
      <c r="C384" s="272" t="str">
        <v>REP</v>
      </c>
      <c r="D384" s="272" t="str">
        <v>CAUCEDO</v>
      </c>
      <c r="E384" s="273" t="str">
        <v>ISTANBUL</v>
      </c>
      <c r="F384" s="274">
        <v>40</v>
      </c>
      <c r="G384" s="271">
        <v>696</v>
      </c>
      <c r="H384" s="271" t="str">
        <v>not included</v>
      </c>
      <c r="I384" s="274" t="str">
        <v>USD</v>
      </c>
      <c r="J384" s="275">
        <v>806</v>
      </c>
      <c r="K384" s="275">
        <v>1502</v>
      </c>
      <c r="L384" s="271">
        <v>0</v>
      </c>
      <c r="M384" s="276">
        <v>45930</v>
      </c>
      <c r="N384" s="271">
        <v>0</v>
      </c>
      <c r="O384" s="271">
        <v>0</v>
      </c>
      <c r="P384" s="271">
        <v>0</v>
      </c>
      <c r="Q384" s="271" t="str">
        <v>84398863 / MRCOCOAS004</v>
      </c>
      <c r="R384" s="271"/>
      <c r="S384" s="271">
        <f t="shared" ca="1" si="10"/>
        <v>1</v>
      </c>
      <c r="T384" s="271">
        <f t="shared" si="11"/>
        <v>1502</v>
      </c>
      <c r="U384" s="271"/>
      <c r="V384" s="271"/>
      <c r="W384" s="271"/>
      <c r="X384" s="271"/>
    </row>
    <row r="385" spans="1:24">
      <c r="A385" s="270" t="str">
        <v>HAPAG</v>
      </c>
      <c r="B385" s="271" t="str">
        <v>ABIDJANBATAM20</v>
      </c>
      <c r="C385" s="272" t="str">
        <v>IVC</v>
      </c>
      <c r="D385" s="272" t="str">
        <v>ABIDJAN</v>
      </c>
      <c r="E385" s="273" t="str">
        <v>BATAM</v>
      </c>
      <c r="F385" s="274">
        <v>20</v>
      </c>
      <c r="G385" s="271">
        <v>733</v>
      </c>
      <c r="H385" s="271" t="str">
        <v>not included</v>
      </c>
      <c r="I385" s="274" t="str">
        <v>USD</v>
      </c>
      <c r="J385" s="275">
        <v>341</v>
      </c>
      <c r="K385" s="275">
        <v>1074</v>
      </c>
      <c r="L385" s="271">
        <v>0</v>
      </c>
      <c r="M385" s="276">
        <v>45930</v>
      </c>
      <c r="N385" s="271">
        <v>0</v>
      </c>
      <c r="O385" s="271">
        <v>0</v>
      </c>
      <c r="P385" s="271">
        <v>0</v>
      </c>
      <c r="Q385" s="271" t="str">
        <v>84398863 / MRCOCOAS004</v>
      </c>
      <c r="R385" s="271"/>
      <c r="S385" s="271">
        <f t="shared" ca="1" si="10"/>
        <v>1</v>
      </c>
      <c r="T385" s="271">
        <f t="shared" si="11"/>
        <v>1074</v>
      </c>
      <c r="U385" s="271"/>
      <c r="V385" s="271"/>
      <c r="W385" s="271"/>
      <c r="X385" s="271"/>
    </row>
    <row r="386" spans="1:24">
      <c r="A386" s="270" t="str">
        <v>HAPAG</v>
      </c>
      <c r="B386" s="271" t="str">
        <v>ABIDJANBATAM40</v>
      </c>
      <c r="C386" s="272" t="str">
        <v>IVC</v>
      </c>
      <c r="D386" s="272" t="str">
        <v>ABIDJAN</v>
      </c>
      <c r="E386" s="273" t="str">
        <v>BATAM</v>
      </c>
      <c r="F386" s="274">
        <v>40</v>
      </c>
      <c r="G386" s="271">
        <v>600</v>
      </c>
      <c r="H386" s="271" t="str">
        <v>not included</v>
      </c>
      <c r="I386" s="274" t="str">
        <v>USD</v>
      </c>
      <c r="J386" s="275">
        <v>682</v>
      </c>
      <c r="K386" s="275">
        <v>1282</v>
      </c>
      <c r="L386" s="271">
        <v>0</v>
      </c>
      <c r="M386" s="276">
        <v>45930</v>
      </c>
      <c r="N386" s="271">
        <v>0</v>
      </c>
      <c r="O386" s="271">
        <v>0</v>
      </c>
      <c r="P386" s="271">
        <v>0</v>
      </c>
      <c r="Q386" s="271" t="str">
        <v>84398863 / MRCOCOAS004</v>
      </c>
      <c r="R386" s="271"/>
      <c r="S386" s="271">
        <f t="shared" ca="1" si="10"/>
        <v>1</v>
      </c>
      <c r="T386" s="271">
        <f t="shared" si="11"/>
        <v>1282</v>
      </c>
      <c r="U386" s="271"/>
      <c r="V386" s="271"/>
      <c r="W386" s="271"/>
      <c r="X386" s="271"/>
    </row>
    <row r="387" spans="1:24">
      <c r="A387" s="270" t="str">
        <v>HAPAG</v>
      </c>
      <c r="B387" s="271" t="str">
        <v>ABIDJANJAKARTA20</v>
      </c>
      <c r="C387" s="272" t="str">
        <v>IVC</v>
      </c>
      <c r="D387" s="272" t="str">
        <v>ABIDJAN</v>
      </c>
      <c r="E387" s="273" t="str">
        <v>JAKARTA</v>
      </c>
      <c r="F387" s="274">
        <v>20</v>
      </c>
      <c r="G387" s="271">
        <v>750</v>
      </c>
      <c r="H387" s="271" t="str">
        <v>not included</v>
      </c>
      <c r="I387" s="274" t="str">
        <v>USD</v>
      </c>
      <c r="J387" s="275">
        <v>341</v>
      </c>
      <c r="K387" s="275">
        <v>1091</v>
      </c>
      <c r="L387" s="271">
        <v>0</v>
      </c>
      <c r="M387" s="276">
        <v>45930</v>
      </c>
      <c r="N387" s="271">
        <v>0</v>
      </c>
      <c r="O387" s="271">
        <v>0</v>
      </c>
      <c r="P387" s="271">
        <v>0</v>
      </c>
      <c r="Q387" s="271" t="str">
        <v>84398863 / MRCOCOAS004</v>
      </c>
      <c r="R387" s="271"/>
      <c r="S387" s="271">
        <f t="shared" ref="S387:S450" ca="1" si="12">IF(M387&gt;TODAY(),1,0)</f>
        <v>1</v>
      </c>
      <c r="T387" s="271">
        <f t="shared" ref="T387:T450" si="13">G387+J387</f>
        <v>1091</v>
      </c>
      <c r="U387" s="271"/>
      <c r="V387" s="271"/>
      <c r="W387" s="271"/>
      <c r="X387" s="271"/>
    </row>
    <row r="388" spans="1:24">
      <c r="A388" s="270" t="str">
        <v>HAPAG</v>
      </c>
      <c r="B388" s="271" t="str">
        <v>ABIDJANJAKARTA40</v>
      </c>
      <c r="C388" s="272" t="str">
        <v>IVC</v>
      </c>
      <c r="D388" s="272" t="str">
        <v>ABIDJAN</v>
      </c>
      <c r="E388" s="273" t="str">
        <v>JAKARTA</v>
      </c>
      <c r="F388" s="274">
        <v>40</v>
      </c>
      <c r="G388" s="271">
        <v>200</v>
      </c>
      <c r="H388" s="271" t="str">
        <v>not included</v>
      </c>
      <c r="I388" s="274" t="str">
        <v>USD</v>
      </c>
      <c r="J388" s="275">
        <v>682</v>
      </c>
      <c r="K388" s="275">
        <v>882</v>
      </c>
      <c r="L388" s="271">
        <v>0</v>
      </c>
      <c r="M388" s="276">
        <v>45930</v>
      </c>
      <c r="N388" s="271">
        <v>0</v>
      </c>
      <c r="O388" s="271">
        <v>0</v>
      </c>
      <c r="P388" s="271">
        <v>0</v>
      </c>
      <c r="Q388" s="271" t="str">
        <v>84398863 / MRCOCOAS004</v>
      </c>
      <c r="R388" s="271"/>
      <c r="S388" s="271">
        <f t="shared" ca="1" si="12"/>
        <v>1</v>
      </c>
      <c r="T388" s="271">
        <f t="shared" si="13"/>
        <v>882</v>
      </c>
      <c r="U388" s="271"/>
      <c r="V388" s="271"/>
      <c r="W388" s="271"/>
      <c r="X388" s="271"/>
    </row>
    <row r="389" spans="1:24">
      <c r="A389" s="270" t="str">
        <v>HAPAG</v>
      </c>
      <c r="B389" s="271" t="str">
        <v>ABIDJANSURABAYA20</v>
      </c>
      <c r="C389" s="272" t="str">
        <v>IVC</v>
      </c>
      <c r="D389" s="272" t="str">
        <v>ABIDJAN</v>
      </c>
      <c r="E389" s="273" t="str">
        <v>SURABAYA</v>
      </c>
      <c r="F389" s="274">
        <v>20</v>
      </c>
      <c r="G389" s="271">
        <v>600</v>
      </c>
      <c r="H389" s="271" t="str">
        <v>not included</v>
      </c>
      <c r="I389" s="274" t="str">
        <v>USD</v>
      </c>
      <c r="J389" s="275">
        <v>341</v>
      </c>
      <c r="K389" s="275">
        <v>941</v>
      </c>
      <c r="L389" s="271">
        <v>0</v>
      </c>
      <c r="M389" s="276">
        <v>45930</v>
      </c>
      <c r="N389" s="271">
        <v>0</v>
      </c>
      <c r="O389" s="271">
        <v>0</v>
      </c>
      <c r="P389" s="271">
        <v>0</v>
      </c>
      <c r="Q389" s="271" t="str">
        <v>84398863 / MRCOCOAS004</v>
      </c>
      <c r="R389" s="271"/>
      <c r="S389" s="271">
        <f t="shared" ca="1" si="12"/>
        <v>1</v>
      </c>
      <c r="T389" s="271">
        <f t="shared" si="13"/>
        <v>941</v>
      </c>
      <c r="U389" s="271"/>
      <c r="V389" s="271"/>
      <c r="W389" s="271"/>
      <c r="X389" s="271"/>
    </row>
    <row r="390" spans="1:24">
      <c r="A390" s="270" t="str">
        <v>HAPAG</v>
      </c>
      <c r="B390" s="271" t="str">
        <v>ABIDJANSURABAYA40</v>
      </c>
      <c r="C390" s="272" t="str">
        <v>IVC</v>
      </c>
      <c r="D390" s="272" t="str">
        <v>ABIDJAN</v>
      </c>
      <c r="E390" s="273" t="str">
        <v>SURABAYA</v>
      </c>
      <c r="F390" s="274">
        <v>40</v>
      </c>
      <c r="G390" s="271">
        <v>10</v>
      </c>
      <c r="H390" s="271" t="str">
        <v>not included</v>
      </c>
      <c r="I390" s="274" t="str">
        <v>USD</v>
      </c>
      <c r="J390" s="275">
        <v>682</v>
      </c>
      <c r="K390" s="275">
        <v>692</v>
      </c>
      <c r="L390" s="271">
        <v>0</v>
      </c>
      <c r="M390" s="276">
        <v>45930</v>
      </c>
      <c r="N390" s="271">
        <v>0</v>
      </c>
      <c r="O390" s="271">
        <v>0</v>
      </c>
      <c r="P390" s="271">
        <v>0</v>
      </c>
      <c r="Q390" s="271" t="str">
        <v>84398863 / MRCOCOAS004</v>
      </c>
      <c r="R390" s="271"/>
      <c r="S390" s="271">
        <f t="shared" ca="1" si="12"/>
        <v>1</v>
      </c>
      <c r="T390" s="271">
        <f t="shared" si="13"/>
        <v>692</v>
      </c>
      <c r="U390" s="271"/>
      <c r="V390" s="271"/>
      <c r="W390" s="271"/>
      <c r="X390" s="271"/>
    </row>
    <row r="391" spans="1:24">
      <c r="A391" s="270" t="str">
        <v>HAPAG</v>
      </c>
      <c r="B391" s="271" t="str">
        <v>ABIDJANPASIR GUDANG20</v>
      </c>
      <c r="C391" s="272" t="str">
        <v>IVC</v>
      </c>
      <c r="D391" s="272" t="str">
        <v>ABIDJAN</v>
      </c>
      <c r="E391" s="273" t="str">
        <v>PASIR GUDANG</v>
      </c>
      <c r="F391" s="274">
        <v>20</v>
      </c>
      <c r="G391" s="271">
        <v>400</v>
      </c>
      <c r="H391" s="271" t="str">
        <v>not included</v>
      </c>
      <c r="I391" s="274" t="str">
        <v>USD</v>
      </c>
      <c r="J391" s="275">
        <v>341</v>
      </c>
      <c r="K391" s="275">
        <v>741</v>
      </c>
      <c r="L391" s="271">
        <v>0</v>
      </c>
      <c r="M391" s="276">
        <v>45930</v>
      </c>
      <c r="N391" s="271">
        <v>0</v>
      </c>
      <c r="O391" s="271">
        <v>0</v>
      </c>
      <c r="P391" s="271">
        <v>0</v>
      </c>
      <c r="Q391" s="271" t="str">
        <v>84398863 / MRCOCOAS004</v>
      </c>
      <c r="R391" s="271"/>
      <c r="S391" s="271">
        <f t="shared" ca="1" si="12"/>
        <v>1</v>
      </c>
      <c r="T391" s="271">
        <f t="shared" si="13"/>
        <v>741</v>
      </c>
      <c r="U391" s="271"/>
      <c r="V391" s="271"/>
      <c r="W391" s="271"/>
      <c r="X391" s="271"/>
    </row>
    <row r="392" spans="1:24">
      <c r="A392" s="270" t="str">
        <v>HAPAG</v>
      </c>
      <c r="B392" s="271" t="str">
        <v>ABIDJANPASIR GUDANG40</v>
      </c>
      <c r="C392" s="272" t="str">
        <v>IVC</v>
      </c>
      <c r="D392" s="272" t="str">
        <v>ABIDJAN</v>
      </c>
      <c r="E392" s="273" t="str">
        <v>PASIR GUDANG</v>
      </c>
      <c r="F392" s="274">
        <v>40</v>
      </c>
      <c r="G392" s="271">
        <v>50</v>
      </c>
      <c r="H392" s="271" t="str">
        <v>not included</v>
      </c>
      <c r="I392" s="274" t="str">
        <v>USD</v>
      </c>
      <c r="J392" s="275">
        <v>682</v>
      </c>
      <c r="K392" s="275">
        <v>732</v>
      </c>
      <c r="L392" s="271">
        <v>0</v>
      </c>
      <c r="M392" s="276">
        <v>45930</v>
      </c>
      <c r="N392" s="271">
        <v>0</v>
      </c>
      <c r="O392" s="271">
        <v>0</v>
      </c>
      <c r="P392" s="271">
        <v>0</v>
      </c>
      <c r="Q392" s="271" t="str">
        <v>84398863 / MRCOCOAS004</v>
      </c>
      <c r="R392" s="271"/>
      <c r="S392" s="271">
        <f t="shared" ca="1" si="12"/>
        <v>1</v>
      </c>
      <c r="T392" s="271">
        <f t="shared" si="13"/>
        <v>732</v>
      </c>
      <c r="U392" s="271"/>
      <c r="V392" s="271"/>
      <c r="W392" s="271"/>
      <c r="X392" s="271"/>
    </row>
    <row r="393" spans="1:24">
      <c r="A393" s="270" t="str">
        <v>HAPAG</v>
      </c>
      <c r="B393" s="271" t="str">
        <v>ABIDJANPTP20</v>
      </c>
      <c r="C393" s="272" t="str">
        <v>IVC</v>
      </c>
      <c r="D393" s="272" t="str">
        <v>ABIDJAN</v>
      </c>
      <c r="E393" s="273" t="str">
        <v>PTP</v>
      </c>
      <c r="F393" s="274">
        <v>20</v>
      </c>
      <c r="G393" s="271">
        <v>300</v>
      </c>
      <c r="H393" s="271" t="str">
        <v>not included</v>
      </c>
      <c r="I393" s="274" t="str">
        <v>USD</v>
      </c>
      <c r="J393" s="275">
        <v>341</v>
      </c>
      <c r="K393" s="275">
        <v>641</v>
      </c>
      <c r="L393" s="271">
        <v>0</v>
      </c>
      <c r="M393" s="276">
        <v>45930</v>
      </c>
      <c r="N393" s="271">
        <v>0</v>
      </c>
      <c r="O393" s="271">
        <v>0</v>
      </c>
      <c r="P393" s="271">
        <v>0</v>
      </c>
      <c r="Q393" s="271" t="str">
        <v>84398863 / MRCOCOAS004</v>
      </c>
      <c r="R393" s="271"/>
      <c r="S393" s="271">
        <f t="shared" ca="1" si="12"/>
        <v>1</v>
      </c>
      <c r="T393" s="271">
        <f t="shared" si="13"/>
        <v>641</v>
      </c>
      <c r="U393" s="271"/>
      <c r="V393" s="271"/>
      <c r="W393" s="271"/>
      <c r="X393" s="271"/>
    </row>
    <row r="394" spans="1:24">
      <c r="A394" s="270" t="str">
        <v>HAPAG</v>
      </c>
      <c r="B394" s="271" t="str">
        <v>ABIDJANPTP40</v>
      </c>
      <c r="C394" s="272" t="str">
        <v>IVC</v>
      </c>
      <c r="D394" s="272" t="str">
        <v>ABIDJAN</v>
      </c>
      <c r="E394" s="273" t="str">
        <v>PTP</v>
      </c>
      <c r="F394" s="274">
        <v>40</v>
      </c>
      <c r="G394" s="271">
        <v>-100</v>
      </c>
      <c r="H394" s="271" t="str">
        <v>not included</v>
      </c>
      <c r="I394" s="274" t="str">
        <v>USD</v>
      </c>
      <c r="J394" s="275">
        <v>682</v>
      </c>
      <c r="K394" s="275">
        <v>582</v>
      </c>
      <c r="L394" s="271">
        <v>0</v>
      </c>
      <c r="M394" s="276">
        <v>45930</v>
      </c>
      <c r="N394" s="271">
        <v>0</v>
      </c>
      <c r="O394" s="271">
        <v>0</v>
      </c>
      <c r="P394" s="271">
        <v>0</v>
      </c>
      <c r="Q394" s="271" t="str">
        <v>84398863 / MRCOCOAS004</v>
      </c>
      <c r="R394" s="271"/>
      <c r="S394" s="271">
        <f t="shared" ca="1" si="12"/>
        <v>1</v>
      </c>
      <c r="T394" s="271">
        <f t="shared" si="13"/>
        <v>582</v>
      </c>
      <c r="U394" s="271"/>
      <c r="V394" s="271"/>
      <c r="W394" s="271"/>
      <c r="X394" s="271"/>
    </row>
    <row r="395" spans="1:24">
      <c r="A395" s="270" t="str">
        <v>HAPAG</v>
      </c>
      <c r="B395" s="271" t="str">
        <v>ABIDJANPORT KLANG20</v>
      </c>
      <c r="C395" s="272" t="str">
        <v>IVC</v>
      </c>
      <c r="D395" s="272" t="str">
        <v>ABIDJAN</v>
      </c>
      <c r="E395" s="273" t="str">
        <v>PORT KLANG</v>
      </c>
      <c r="F395" s="274">
        <v>20</v>
      </c>
      <c r="G395" s="271">
        <v>600</v>
      </c>
      <c r="H395" s="271" t="str">
        <v>not included</v>
      </c>
      <c r="I395" s="274" t="str">
        <v>USD</v>
      </c>
      <c r="J395" s="275">
        <v>341</v>
      </c>
      <c r="K395" s="275">
        <v>941</v>
      </c>
      <c r="L395" s="271">
        <v>0</v>
      </c>
      <c r="M395" s="276">
        <v>45930</v>
      </c>
      <c r="N395" s="271">
        <v>0</v>
      </c>
      <c r="O395" s="271">
        <v>0</v>
      </c>
      <c r="P395" s="271">
        <v>0</v>
      </c>
      <c r="Q395" s="271" t="str">
        <v>84398863 / MRCOCOAS004</v>
      </c>
      <c r="R395" s="271"/>
      <c r="S395" s="271">
        <f t="shared" ca="1" si="12"/>
        <v>1</v>
      </c>
      <c r="T395" s="271">
        <f t="shared" si="13"/>
        <v>941</v>
      </c>
      <c r="U395" s="271"/>
      <c r="V395" s="271"/>
      <c r="W395" s="271"/>
      <c r="X395" s="271"/>
    </row>
    <row r="396" spans="1:24">
      <c r="A396" s="270" t="str">
        <v>HAPAG</v>
      </c>
      <c r="B396" s="271" t="str">
        <v>ABIDJANPORT KLANG40</v>
      </c>
      <c r="C396" s="272" t="str">
        <v>IVC</v>
      </c>
      <c r="D396" s="272" t="str">
        <v>ABIDJAN</v>
      </c>
      <c r="E396" s="273" t="str">
        <v>PORT KLANG</v>
      </c>
      <c r="F396" s="274">
        <v>40</v>
      </c>
      <c r="G396" s="271">
        <v>100</v>
      </c>
      <c r="H396" s="271" t="str">
        <v>not included</v>
      </c>
      <c r="I396" s="274" t="str">
        <v>USD</v>
      </c>
      <c r="J396" s="275">
        <v>682</v>
      </c>
      <c r="K396" s="275">
        <v>782</v>
      </c>
      <c r="L396" s="271">
        <v>0</v>
      </c>
      <c r="M396" s="276">
        <v>45930</v>
      </c>
      <c r="N396" s="271">
        <v>0</v>
      </c>
      <c r="O396" s="271">
        <v>0</v>
      </c>
      <c r="P396" s="271">
        <v>0</v>
      </c>
      <c r="Q396" s="271" t="str">
        <v>84398863 / MRCOCOAS004</v>
      </c>
      <c r="R396" s="271"/>
      <c r="S396" s="271">
        <f t="shared" ca="1" si="12"/>
        <v>1</v>
      </c>
      <c r="T396" s="271">
        <f t="shared" si="13"/>
        <v>782</v>
      </c>
      <c r="U396" s="271"/>
      <c r="V396" s="271"/>
      <c r="W396" s="271"/>
      <c r="X396" s="271"/>
    </row>
    <row r="397" spans="1:24">
      <c r="A397" s="270" t="str">
        <v>HAPAG</v>
      </c>
      <c r="B397" s="271" t="str">
        <v>LOMEBATAM20</v>
      </c>
      <c r="C397" s="272" t="str">
        <v>TOG</v>
      </c>
      <c r="D397" s="272" t="str">
        <v>LOME</v>
      </c>
      <c r="E397" s="273" t="str">
        <v>BATAM</v>
      </c>
      <c r="F397" s="274">
        <v>20</v>
      </c>
      <c r="G397" s="271">
        <v>500</v>
      </c>
      <c r="H397" s="271" t="str">
        <v>not included</v>
      </c>
      <c r="I397" s="274" t="str">
        <v>USD</v>
      </c>
      <c r="J397" s="275">
        <v>341</v>
      </c>
      <c r="K397" s="275">
        <v>841</v>
      </c>
      <c r="L397" s="271">
        <v>0</v>
      </c>
      <c r="M397" s="276">
        <v>45930</v>
      </c>
      <c r="N397" s="271">
        <v>0</v>
      </c>
      <c r="O397" s="271">
        <v>0</v>
      </c>
      <c r="P397" s="271">
        <v>0</v>
      </c>
      <c r="Q397" s="271" t="str">
        <v>84398863 / MRCOCOAS004</v>
      </c>
      <c r="R397" s="271"/>
      <c r="S397" s="271">
        <f t="shared" ca="1" si="12"/>
        <v>1</v>
      </c>
      <c r="T397" s="271">
        <f t="shared" si="13"/>
        <v>841</v>
      </c>
      <c r="U397" s="271"/>
      <c r="V397" s="271"/>
      <c r="W397" s="271"/>
      <c r="X397" s="271"/>
    </row>
    <row r="398" spans="1:24">
      <c r="A398" s="270" t="str">
        <v>HAPAG</v>
      </c>
      <c r="B398" s="271" t="str">
        <v>LOMEBATAM40</v>
      </c>
      <c r="C398" s="272" t="str">
        <v>TOG</v>
      </c>
      <c r="D398" s="272" t="str">
        <v>LOME</v>
      </c>
      <c r="E398" s="273" t="str">
        <v>BATAM</v>
      </c>
      <c r="F398" s="274">
        <v>40</v>
      </c>
      <c r="G398" s="271">
        <v>875</v>
      </c>
      <c r="H398" s="271" t="str">
        <v>not included</v>
      </c>
      <c r="I398" s="274" t="str">
        <v>USD</v>
      </c>
      <c r="J398" s="275">
        <v>682</v>
      </c>
      <c r="K398" s="275">
        <v>1557</v>
      </c>
      <c r="L398" s="271">
        <v>0</v>
      </c>
      <c r="M398" s="276">
        <v>45930</v>
      </c>
      <c r="N398" s="271">
        <v>0</v>
      </c>
      <c r="O398" s="271">
        <v>0</v>
      </c>
      <c r="P398" s="271">
        <v>0</v>
      </c>
      <c r="Q398" s="271" t="str">
        <v>84398863 / MRCOCOAS004</v>
      </c>
      <c r="R398" s="271"/>
      <c r="S398" s="271">
        <f t="shared" ca="1" si="12"/>
        <v>1</v>
      </c>
      <c r="T398" s="271">
        <f t="shared" si="13"/>
        <v>1557</v>
      </c>
      <c r="U398" s="271"/>
      <c r="V398" s="271"/>
      <c r="W398" s="271"/>
      <c r="X398" s="271"/>
    </row>
    <row r="399" spans="1:24">
      <c r="A399" s="270" t="str">
        <v>HAPAG</v>
      </c>
      <c r="B399" s="271" t="str">
        <v>LOMEJAKARTA20</v>
      </c>
      <c r="C399" s="272" t="str">
        <v>TOG</v>
      </c>
      <c r="D399" s="272" t="str">
        <v>LOME</v>
      </c>
      <c r="E399" s="273" t="str">
        <v>JAKARTA</v>
      </c>
      <c r="F399" s="274">
        <v>20</v>
      </c>
      <c r="G399" s="271">
        <v>700</v>
      </c>
      <c r="H399" s="271" t="str">
        <v>not included</v>
      </c>
      <c r="I399" s="274" t="str">
        <v>USD</v>
      </c>
      <c r="J399" s="275">
        <v>341</v>
      </c>
      <c r="K399" s="275">
        <v>1041</v>
      </c>
      <c r="L399" s="271">
        <v>0</v>
      </c>
      <c r="M399" s="276">
        <v>45930</v>
      </c>
      <c r="N399" s="271">
        <v>0</v>
      </c>
      <c r="O399" s="271">
        <v>0</v>
      </c>
      <c r="P399" s="271">
        <v>0</v>
      </c>
      <c r="Q399" s="271" t="str">
        <v>84398863 / MRCOCOAS004</v>
      </c>
      <c r="R399" s="271"/>
      <c r="S399" s="271">
        <f t="shared" ca="1" si="12"/>
        <v>1</v>
      </c>
      <c r="T399" s="271">
        <f t="shared" si="13"/>
        <v>1041</v>
      </c>
      <c r="U399" s="271"/>
      <c r="V399" s="271"/>
      <c r="W399" s="271"/>
      <c r="X399" s="271"/>
    </row>
    <row r="400" spans="1:24">
      <c r="A400" s="270" t="str">
        <v>HAPAG</v>
      </c>
      <c r="B400" s="271" t="str">
        <v>LOMEJAKARTA40</v>
      </c>
      <c r="C400" s="272" t="str">
        <v>TOG</v>
      </c>
      <c r="D400" s="272" t="str">
        <v>LOME</v>
      </c>
      <c r="E400" s="273" t="str">
        <v>JAKARTA</v>
      </c>
      <c r="F400" s="274">
        <v>40</v>
      </c>
      <c r="G400" s="271">
        <v>700</v>
      </c>
      <c r="H400" s="271" t="str">
        <v>not included</v>
      </c>
      <c r="I400" s="274" t="str">
        <v>USD</v>
      </c>
      <c r="J400" s="275">
        <v>682</v>
      </c>
      <c r="K400" s="275">
        <v>1382</v>
      </c>
      <c r="L400" s="271">
        <v>0</v>
      </c>
      <c r="M400" s="276">
        <v>45930</v>
      </c>
      <c r="N400" s="271">
        <v>0</v>
      </c>
      <c r="O400" s="271">
        <v>0</v>
      </c>
      <c r="P400" s="271">
        <v>0</v>
      </c>
      <c r="Q400" s="271" t="str">
        <v>84398863 / MRCOCOAS004</v>
      </c>
      <c r="R400" s="271"/>
      <c r="S400" s="271">
        <f t="shared" ca="1" si="12"/>
        <v>1</v>
      </c>
      <c r="T400" s="271">
        <f t="shared" si="13"/>
        <v>1382</v>
      </c>
      <c r="U400" s="271"/>
      <c r="V400" s="271"/>
      <c r="W400" s="271"/>
      <c r="X400" s="271"/>
    </row>
    <row r="401" spans="1:24">
      <c r="A401" s="270" t="str">
        <v>HAPAG</v>
      </c>
      <c r="B401" s="271" t="str">
        <v>LOMESURABAYA20</v>
      </c>
      <c r="C401" s="272" t="str">
        <v>TOG</v>
      </c>
      <c r="D401" s="272" t="str">
        <v>LOME</v>
      </c>
      <c r="E401" s="273" t="str">
        <v>SURABAYA</v>
      </c>
      <c r="F401" s="274">
        <v>20</v>
      </c>
      <c r="G401" s="288">
        <v>500</v>
      </c>
      <c r="H401" s="288" t="str">
        <v>not included</v>
      </c>
      <c r="I401" s="274" t="str">
        <v>USD</v>
      </c>
      <c r="J401" s="275">
        <v>341</v>
      </c>
      <c r="K401" s="275">
        <v>841</v>
      </c>
      <c r="L401" s="288">
        <v>0</v>
      </c>
      <c r="M401" s="276">
        <v>45930</v>
      </c>
      <c r="N401" s="271">
        <v>0</v>
      </c>
      <c r="O401" s="271">
        <v>0</v>
      </c>
      <c r="P401" s="271">
        <v>0</v>
      </c>
      <c r="Q401" s="271" t="str">
        <v>84398863 / MRCOCOAS004</v>
      </c>
      <c r="R401" s="271"/>
      <c r="S401" s="271">
        <f t="shared" ca="1" si="12"/>
        <v>1</v>
      </c>
      <c r="T401" s="271">
        <f t="shared" si="13"/>
        <v>841</v>
      </c>
      <c r="U401" s="271"/>
      <c r="V401" s="271"/>
      <c r="W401" s="271"/>
      <c r="X401" s="271"/>
    </row>
    <row r="402" spans="1:24">
      <c r="A402" s="270" t="str">
        <v>HAPAG</v>
      </c>
      <c r="B402" s="271" t="str">
        <v>LOMESURABAYA40</v>
      </c>
      <c r="C402" s="272" t="str">
        <v>TOG</v>
      </c>
      <c r="D402" s="272" t="str">
        <v>LOME</v>
      </c>
      <c r="E402" s="273" t="str">
        <v>SURABAYA</v>
      </c>
      <c r="F402" s="274">
        <v>40</v>
      </c>
      <c r="G402" s="271">
        <v>50</v>
      </c>
      <c r="H402" s="270" t="str">
        <v>not included</v>
      </c>
      <c r="I402" s="274" t="str">
        <v>USD</v>
      </c>
      <c r="J402" s="275">
        <v>682</v>
      </c>
      <c r="K402" s="275">
        <v>732</v>
      </c>
      <c r="L402" s="271">
        <v>0</v>
      </c>
      <c r="M402" s="276">
        <v>45930</v>
      </c>
      <c r="N402" s="271">
        <v>0</v>
      </c>
      <c r="O402" s="271">
        <v>0</v>
      </c>
      <c r="P402" s="271">
        <v>0</v>
      </c>
      <c r="Q402" s="271" t="str">
        <v>84398863 / MRCOCOAS004</v>
      </c>
      <c r="R402" s="271"/>
      <c r="S402" s="271">
        <f t="shared" ca="1" si="12"/>
        <v>1</v>
      </c>
      <c r="T402" s="271">
        <f t="shared" si="13"/>
        <v>732</v>
      </c>
      <c r="U402" s="271"/>
      <c r="V402" s="271"/>
      <c r="W402" s="271"/>
      <c r="X402" s="271"/>
    </row>
    <row r="403" spans="1:24">
      <c r="A403" s="270" t="str">
        <v>HAPAG</v>
      </c>
      <c r="B403" s="271" t="str">
        <v>LOMEPASIR GUDANG20</v>
      </c>
      <c r="C403" s="272" t="str">
        <v>TOG</v>
      </c>
      <c r="D403" s="272" t="str">
        <v>LOME</v>
      </c>
      <c r="E403" s="273" t="str">
        <v>PASIR GUDANG</v>
      </c>
      <c r="F403" s="274">
        <v>20</v>
      </c>
      <c r="G403" s="271">
        <v>400</v>
      </c>
      <c r="H403" s="270" t="str">
        <v>not included</v>
      </c>
      <c r="I403" s="274" t="str">
        <v>USD</v>
      </c>
      <c r="J403" s="275">
        <v>341</v>
      </c>
      <c r="K403" s="275">
        <v>741</v>
      </c>
      <c r="L403" s="271">
        <v>0</v>
      </c>
      <c r="M403" s="276">
        <v>45930</v>
      </c>
      <c r="N403" s="271">
        <v>0</v>
      </c>
      <c r="O403" s="271">
        <v>0</v>
      </c>
      <c r="P403" s="271">
        <v>0</v>
      </c>
      <c r="Q403" s="271" t="str">
        <v>84398863 / MRCOCOAS004</v>
      </c>
      <c r="R403" s="271"/>
      <c r="S403" s="271">
        <f t="shared" ca="1" si="12"/>
        <v>1</v>
      </c>
      <c r="T403" s="271">
        <f t="shared" si="13"/>
        <v>741</v>
      </c>
      <c r="U403" s="271"/>
      <c r="V403" s="271"/>
      <c r="W403" s="271"/>
      <c r="X403" s="271"/>
    </row>
    <row r="404" spans="1:24">
      <c r="A404" s="270" t="str">
        <v>HAPAG</v>
      </c>
      <c r="B404" s="271" t="str">
        <v>LOMEPASIR GUDANG40</v>
      </c>
      <c r="C404" s="272" t="str">
        <v>TOG</v>
      </c>
      <c r="D404" s="272" t="str">
        <v>LOME</v>
      </c>
      <c r="E404" s="273" t="str">
        <v>PASIR GUDANG</v>
      </c>
      <c r="F404" s="274">
        <v>40</v>
      </c>
      <c r="G404" s="271">
        <v>200</v>
      </c>
      <c r="H404" s="271" t="str">
        <v>not included</v>
      </c>
      <c r="I404" s="274" t="str">
        <v>USD</v>
      </c>
      <c r="J404" s="275">
        <v>682</v>
      </c>
      <c r="K404" s="275">
        <v>882</v>
      </c>
      <c r="L404" s="271">
        <v>0</v>
      </c>
      <c r="M404" s="276">
        <v>45930</v>
      </c>
      <c r="N404" s="271">
        <v>0</v>
      </c>
      <c r="O404" s="271">
        <v>0</v>
      </c>
      <c r="P404" s="271">
        <v>0</v>
      </c>
      <c r="Q404" s="271" t="str">
        <v>84398863 / MRCOCOAS004</v>
      </c>
      <c r="R404" s="271"/>
      <c r="S404" s="271">
        <f t="shared" ca="1" si="12"/>
        <v>1</v>
      </c>
      <c r="T404" s="271">
        <f t="shared" si="13"/>
        <v>882</v>
      </c>
      <c r="U404" s="271"/>
      <c r="V404" s="271"/>
      <c r="W404" s="271"/>
      <c r="X404" s="271"/>
    </row>
    <row r="405" spans="1:24">
      <c r="A405" s="270" t="str">
        <v>HAPAG</v>
      </c>
      <c r="B405" s="271" t="str">
        <v>LOMEPTP20</v>
      </c>
      <c r="C405" s="272" t="str">
        <v>TOG</v>
      </c>
      <c r="D405" s="272" t="str">
        <v>LOME</v>
      </c>
      <c r="E405" s="273" t="str">
        <v>PTP</v>
      </c>
      <c r="F405" s="274">
        <v>20</v>
      </c>
      <c r="G405" s="271">
        <v>400</v>
      </c>
      <c r="H405" s="271" t="str">
        <v>not included</v>
      </c>
      <c r="I405" s="274" t="str">
        <v>USD</v>
      </c>
      <c r="J405" s="275">
        <v>341</v>
      </c>
      <c r="K405" s="275">
        <v>741</v>
      </c>
      <c r="L405" s="271">
        <v>0</v>
      </c>
      <c r="M405" s="276">
        <v>45930</v>
      </c>
      <c r="N405" s="271">
        <v>0</v>
      </c>
      <c r="O405" s="271">
        <v>0</v>
      </c>
      <c r="P405" s="271">
        <v>0</v>
      </c>
      <c r="Q405" s="271" t="str">
        <v>84398863 / MRCOCOAS004</v>
      </c>
      <c r="R405" s="271"/>
      <c r="S405" s="271">
        <f t="shared" ca="1" si="12"/>
        <v>1</v>
      </c>
      <c r="T405" s="271">
        <f t="shared" si="13"/>
        <v>741</v>
      </c>
      <c r="U405" s="271"/>
      <c r="V405" s="271"/>
      <c r="W405" s="271"/>
      <c r="X405" s="271"/>
    </row>
    <row r="406" spans="1:24">
      <c r="A406" s="270" t="str">
        <v>HAPAG</v>
      </c>
      <c r="B406" s="271" t="str">
        <v>LOMEPTP40</v>
      </c>
      <c r="C406" s="272" t="str">
        <v>TOG</v>
      </c>
      <c r="D406" s="272" t="str">
        <v>LOME</v>
      </c>
      <c r="E406" s="273" t="str">
        <v>PTP</v>
      </c>
      <c r="F406" s="274">
        <v>40</v>
      </c>
      <c r="G406" s="271">
        <v>200</v>
      </c>
      <c r="H406" s="270" t="str">
        <v>not included</v>
      </c>
      <c r="I406" s="274" t="str">
        <v>USD</v>
      </c>
      <c r="J406" s="275">
        <v>682</v>
      </c>
      <c r="K406" s="275">
        <v>882</v>
      </c>
      <c r="L406" s="271">
        <v>0</v>
      </c>
      <c r="M406" s="276">
        <v>45930</v>
      </c>
      <c r="N406" s="271">
        <v>0</v>
      </c>
      <c r="O406" s="271">
        <v>0</v>
      </c>
      <c r="P406" s="271">
        <v>0</v>
      </c>
      <c r="Q406" s="271" t="str">
        <v>84398863 / MRCOCOAS004</v>
      </c>
      <c r="R406" s="271"/>
      <c r="S406" s="271">
        <f t="shared" ca="1" si="12"/>
        <v>1</v>
      </c>
      <c r="T406" s="271">
        <f t="shared" si="13"/>
        <v>882</v>
      </c>
      <c r="U406" s="271"/>
      <c r="V406" s="271"/>
      <c r="W406" s="271"/>
      <c r="X406" s="271"/>
    </row>
    <row r="407" spans="1:24">
      <c r="A407" s="270" t="str">
        <v>HAPAG</v>
      </c>
      <c r="B407" s="271" t="str">
        <v>LOMEPORT KLANG20</v>
      </c>
      <c r="C407" s="272" t="str">
        <v>TOG</v>
      </c>
      <c r="D407" s="272" t="str">
        <v>LOME</v>
      </c>
      <c r="E407" s="273" t="str">
        <v>PORT KLANG</v>
      </c>
      <c r="F407" s="274">
        <v>20</v>
      </c>
      <c r="G407" s="271">
        <v>400</v>
      </c>
      <c r="H407" s="271" t="str">
        <v>not included</v>
      </c>
      <c r="I407" s="274" t="str">
        <v>USD</v>
      </c>
      <c r="J407" s="275">
        <v>341</v>
      </c>
      <c r="K407" s="275">
        <v>741</v>
      </c>
      <c r="L407" s="271">
        <v>0</v>
      </c>
      <c r="M407" s="276">
        <v>45930</v>
      </c>
      <c r="N407" s="271">
        <v>0</v>
      </c>
      <c r="O407" s="271">
        <v>0</v>
      </c>
      <c r="P407" s="271">
        <v>0</v>
      </c>
      <c r="Q407" s="271" t="str">
        <v>84398863 / MRCOCOAS004</v>
      </c>
      <c r="R407" s="271"/>
      <c r="S407" s="271">
        <f t="shared" ca="1" si="12"/>
        <v>1</v>
      </c>
      <c r="T407" s="271">
        <f t="shared" si="13"/>
        <v>741</v>
      </c>
      <c r="U407" s="271"/>
      <c r="V407" s="271"/>
      <c r="W407" s="271"/>
      <c r="X407" s="271"/>
    </row>
    <row r="408" spans="1:24">
      <c r="A408" s="270" t="str">
        <v>HAPAG</v>
      </c>
      <c r="B408" s="271" t="str">
        <v>LOMEPORT KLANG40</v>
      </c>
      <c r="C408" s="272" t="str">
        <v>TOG</v>
      </c>
      <c r="D408" s="272" t="str">
        <v>LOME</v>
      </c>
      <c r="E408" s="273" t="str">
        <v>PORT KLANG</v>
      </c>
      <c r="F408" s="274">
        <v>40</v>
      </c>
      <c r="G408" s="271">
        <v>450</v>
      </c>
      <c r="H408" s="271" t="str">
        <v>not included</v>
      </c>
      <c r="I408" s="274" t="str">
        <v>USD</v>
      </c>
      <c r="J408" s="275">
        <v>682</v>
      </c>
      <c r="K408" s="275">
        <v>1132</v>
      </c>
      <c r="L408" s="271">
        <v>0</v>
      </c>
      <c r="M408" s="276">
        <v>45930</v>
      </c>
      <c r="N408" s="271">
        <v>0</v>
      </c>
      <c r="O408" s="271">
        <v>0</v>
      </c>
      <c r="P408" s="271">
        <v>0</v>
      </c>
      <c r="Q408" s="271" t="str">
        <v>84398863 / MRCOCOAS004</v>
      </c>
      <c r="R408" s="271"/>
      <c r="S408" s="271">
        <f t="shared" ca="1" si="12"/>
        <v>1</v>
      </c>
      <c r="T408" s="271">
        <f t="shared" si="13"/>
        <v>1132</v>
      </c>
      <c r="U408" s="271"/>
      <c r="V408" s="271"/>
      <c r="W408" s="271"/>
      <c r="X408" s="271"/>
    </row>
    <row r="409" spans="1:24">
      <c r="A409" s="270" t="str">
        <v>HAPAG</v>
      </c>
      <c r="B409" s="271" t="str">
        <v>DOUALABATAM20</v>
      </c>
      <c r="C409" s="272" t="str">
        <v>CAM</v>
      </c>
      <c r="D409" s="272" t="str">
        <v>DOUALA</v>
      </c>
      <c r="E409" s="273" t="str">
        <v>BATAM</v>
      </c>
      <c r="F409" s="274">
        <v>20</v>
      </c>
      <c r="G409" s="271">
        <v>600</v>
      </c>
      <c r="H409" s="271" t="str">
        <v>not included</v>
      </c>
      <c r="I409" s="274" t="str">
        <v>USD</v>
      </c>
      <c r="J409" s="275">
        <v>341</v>
      </c>
      <c r="K409" s="275">
        <v>941</v>
      </c>
      <c r="L409" s="271">
        <v>0</v>
      </c>
      <c r="M409" s="276">
        <v>45930</v>
      </c>
      <c r="N409" s="271">
        <v>0</v>
      </c>
      <c r="O409" s="271">
        <v>0</v>
      </c>
      <c r="P409" s="271">
        <v>0</v>
      </c>
      <c r="Q409" s="271" t="str">
        <v>84398863 / MRCOCOAS004</v>
      </c>
      <c r="R409" s="271"/>
      <c r="S409" s="271">
        <f t="shared" ca="1" si="12"/>
        <v>1</v>
      </c>
      <c r="T409" s="271">
        <f t="shared" si="13"/>
        <v>941</v>
      </c>
      <c r="U409" s="271"/>
      <c r="V409" s="271"/>
      <c r="W409" s="271"/>
      <c r="X409" s="271"/>
    </row>
    <row r="410" spans="1:24">
      <c r="A410" s="270" t="str">
        <v>HAPAG</v>
      </c>
      <c r="B410" s="271" t="str">
        <v>DOUALABATAM40</v>
      </c>
      <c r="C410" s="272" t="str">
        <v>CAM</v>
      </c>
      <c r="D410" s="272" t="str">
        <v>DOUALA</v>
      </c>
      <c r="E410" s="273" t="str">
        <v>BATAM</v>
      </c>
      <c r="F410" s="274">
        <v>40</v>
      </c>
      <c r="G410" s="271">
        <v>450</v>
      </c>
      <c r="H410" s="271" t="str">
        <v>not included</v>
      </c>
      <c r="I410" s="274" t="str">
        <v>USD</v>
      </c>
      <c r="J410" s="275">
        <v>682</v>
      </c>
      <c r="K410" s="275">
        <v>1132</v>
      </c>
      <c r="L410" s="271">
        <v>0</v>
      </c>
      <c r="M410" s="276">
        <v>45930</v>
      </c>
      <c r="N410" s="271">
        <v>0</v>
      </c>
      <c r="O410" s="271">
        <v>0</v>
      </c>
      <c r="P410" s="271">
        <v>0</v>
      </c>
      <c r="Q410" s="271" t="str">
        <v>84398863 / MRCOCOAS004</v>
      </c>
      <c r="R410" s="271"/>
      <c r="S410" s="271">
        <f t="shared" ca="1" si="12"/>
        <v>1</v>
      </c>
      <c r="T410" s="271">
        <f t="shared" si="13"/>
        <v>1132</v>
      </c>
      <c r="U410" s="271"/>
      <c r="V410" s="271"/>
      <c r="W410" s="271"/>
      <c r="X410" s="271"/>
    </row>
    <row r="411" spans="1:24">
      <c r="A411" s="270" t="str">
        <v>HAPAG</v>
      </c>
      <c r="B411" s="271" t="str">
        <v>DOUALAJAKARTA20</v>
      </c>
      <c r="C411" s="272" t="str">
        <v>CAM</v>
      </c>
      <c r="D411" s="272" t="str">
        <v>DOUALA</v>
      </c>
      <c r="E411" s="273" t="str">
        <v>JAKARTA</v>
      </c>
      <c r="F411" s="274">
        <v>20</v>
      </c>
      <c r="G411" s="271">
        <v>800</v>
      </c>
      <c r="H411" s="271" t="str">
        <v>not included</v>
      </c>
      <c r="I411" s="274" t="str">
        <v>USD</v>
      </c>
      <c r="J411" s="275">
        <v>341</v>
      </c>
      <c r="K411" s="275">
        <v>1141</v>
      </c>
      <c r="L411" s="271">
        <v>0</v>
      </c>
      <c r="M411" s="276">
        <v>45930</v>
      </c>
      <c r="N411" s="271">
        <v>0</v>
      </c>
      <c r="O411" s="271">
        <v>0</v>
      </c>
      <c r="P411" s="271">
        <v>0</v>
      </c>
      <c r="Q411" s="271" t="str">
        <v>84398863 / MRCOCOAS004</v>
      </c>
      <c r="R411" s="271"/>
      <c r="S411" s="271">
        <f t="shared" ca="1" si="12"/>
        <v>1</v>
      </c>
      <c r="T411" s="271">
        <f t="shared" si="13"/>
        <v>1141</v>
      </c>
      <c r="U411" s="271"/>
      <c r="V411" s="271"/>
      <c r="W411" s="271"/>
      <c r="X411" s="271"/>
    </row>
    <row r="412" spans="1:24">
      <c r="A412" s="270" t="str">
        <v>HAPAG</v>
      </c>
      <c r="B412" s="271" t="str">
        <v>DOUALAJAKARTA40</v>
      </c>
      <c r="C412" s="272" t="str">
        <v>CAM</v>
      </c>
      <c r="D412" s="272" t="str">
        <v>DOUALA</v>
      </c>
      <c r="E412" s="273" t="str">
        <v>JAKARTA</v>
      </c>
      <c r="F412" s="274">
        <v>40</v>
      </c>
      <c r="G412" s="271">
        <v>50</v>
      </c>
      <c r="H412" s="271" t="str">
        <v>not included</v>
      </c>
      <c r="I412" s="274" t="str">
        <v>USD</v>
      </c>
      <c r="J412" s="275">
        <v>682</v>
      </c>
      <c r="K412" s="275">
        <v>732</v>
      </c>
      <c r="L412" s="271">
        <v>0</v>
      </c>
      <c r="M412" s="276">
        <v>45930</v>
      </c>
      <c r="N412" s="271">
        <v>0</v>
      </c>
      <c r="O412" s="271">
        <v>0</v>
      </c>
      <c r="P412" s="271">
        <v>0</v>
      </c>
      <c r="Q412" s="271" t="str">
        <v>84398863 / MRCOCOAS004</v>
      </c>
      <c r="R412" s="271"/>
      <c r="S412" s="271">
        <f t="shared" ca="1" si="12"/>
        <v>1</v>
      </c>
      <c r="T412" s="271">
        <f t="shared" si="13"/>
        <v>732</v>
      </c>
      <c r="U412" s="271"/>
      <c r="V412" s="271"/>
      <c r="W412" s="271"/>
      <c r="X412" s="271"/>
    </row>
    <row r="413" spans="1:24">
      <c r="A413" s="270" t="str">
        <v>HAPAG</v>
      </c>
      <c r="B413" s="271" t="str">
        <v>DOUALASURABAYA20</v>
      </c>
      <c r="C413" s="272" t="str">
        <v>CAM</v>
      </c>
      <c r="D413" s="272" t="str">
        <v>DOUALA</v>
      </c>
      <c r="E413" s="273" t="str">
        <v>SURABAYA</v>
      </c>
      <c r="F413" s="274">
        <v>20</v>
      </c>
      <c r="G413" s="271">
        <v>550</v>
      </c>
      <c r="H413" s="271" t="str">
        <v>not included</v>
      </c>
      <c r="I413" s="274" t="str">
        <v>USD</v>
      </c>
      <c r="J413" s="275">
        <v>341</v>
      </c>
      <c r="K413" s="275">
        <v>891</v>
      </c>
      <c r="L413" s="271">
        <v>0</v>
      </c>
      <c r="M413" s="276">
        <v>45930</v>
      </c>
      <c r="N413" s="271">
        <v>0</v>
      </c>
      <c r="O413" s="271">
        <v>0</v>
      </c>
      <c r="P413" s="271">
        <v>0</v>
      </c>
      <c r="Q413" s="271" t="str">
        <v>84398863 / MRCOCOAS004</v>
      </c>
      <c r="R413" s="271"/>
      <c r="S413" s="271">
        <f t="shared" ca="1" si="12"/>
        <v>1</v>
      </c>
      <c r="T413" s="271">
        <f t="shared" si="13"/>
        <v>891</v>
      </c>
      <c r="U413" s="271"/>
      <c r="V413" s="271"/>
      <c r="W413" s="271"/>
      <c r="X413" s="271"/>
    </row>
    <row r="414" spans="1:24">
      <c r="A414" s="270" t="str">
        <v>HAPAG</v>
      </c>
      <c r="B414" s="271" t="str">
        <v>DOUALASURABAYA40</v>
      </c>
      <c r="C414" s="272" t="str">
        <v>CAM</v>
      </c>
      <c r="D414" s="272" t="str">
        <v>DOUALA</v>
      </c>
      <c r="E414" s="273" t="str">
        <v>SURABAYA</v>
      </c>
      <c r="F414" s="274">
        <v>40</v>
      </c>
      <c r="G414" s="271">
        <v>100</v>
      </c>
      <c r="H414" s="271" t="str">
        <v>not included</v>
      </c>
      <c r="I414" s="274" t="str">
        <v>USD</v>
      </c>
      <c r="J414" s="275">
        <v>682</v>
      </c>
      <c r="K414" s="275">
        <v>782</v>
      </c>
      <c r="L414" s="271">
        <v>0</v>
      </c>
      <c r="M414" s="276">
        <v>45930</v>
      </c>
      <c r="N414" s="271">
        <v>0</v>
      </c>
      <c r="O414" s="271">
        <v>0</v>
      </c>
      <c r="P414" s="271">
        <v>0</v>
      </c>
      <c r="Q414" s="271" t="str">
        <v>84398863 / MRCOCOAS004</v>
      </c>
      <c r="R414" s="271"/>
      <c r="S414" s="271">
        <f t="shared" ca="1" si="12"/>
        <v>1</v>
      </c>
      <c r="T414" s="271">
        <f t="shared" si="13"/>
        <v>782</v>
      </c>
      <c r="U414" s="271"/>
      <c r="V414" s="271"/>
      <c r="W414" s="271"/>
      <c r="X414" s="271"/>
    </row>
    <row r="415" spans="1:24">
      <c r="A415" s="270" t="str">
        <v>HAPAG</v>
      </c>
      <c r="B415" s="271" t="str">
        <v>DOUALAPASIR GUDANG20</v>
      </c>
      <c r="C415" s="272" t="str">
        <v>CAM</v>
      </c>
      <c r="D415" s="272" t="str">
        <v>DOUALA</v>
      </c>
      <c r="E415" s="273" t="str">
        <v>PASIR GUDANG</v>
      </c>
      <c r="F415" s="274">
        <v>20</v>
      </c>
      <c r="G415" s="271">
        <v>400</v>
      </c>
      <c r="H415" s="274" t="str">
        <v>not included</v>
      </c>
      <c r="I415" s="274" t="str">
        <v>USD</v>
      </c>
      <c r="J415" s="275">
        <v>341</v>
      </c>
      <c r="K415" s="275">
        <v>741</v>
      </c>
      <c r="L415" s="271">
        <v>0</v>
      </c>
      <c r="M415" s="290">
        <v>45930</v>
      </c>
      <c r="N415" s="271">
        <v>0</v>
      </c>
      <c r="O415" s="271">
        <v>0</v>
      </c>
      <c r="P415" s="271">
        <v>0</v>
      </c>
      <c r="Q415" s="271" t="str">
        <v>84398863 / MRCOCOAS004</v>
      </c>
      <c r="R415" s="271"/>
      <c r="S415" s="271">
        <f t="shared" ca="1" si="12"/>
        <v>1</v>
      </c>
      <c r="T415" s="271">
        <f t="shared" si="13"/>
        <v>741</v>
      </c>
      <c r="U415" s="271"/>
      <c r="V415" s="271"/>
      <c r="W415" s="271"/>
      <c r="X415" s="271"/>
    </row>
    <row r="416" spans="1:24">
      <c r="A416" s="270" t="str">
        <v>HAPAG</v>
      </c>
      <c r="B416" s="271" t="str">
        <v>DOUALAPASIR GUDANG40</v>
      </c>
      <c r="C416" s="272" t="str">
        <v>CAM</v>
      </c>
      <c r="D416" s="272" t="str">
        <v>DOUALA</v>
      </c>
      <c r="E416" s="273" t="str">
        <v>PASIR GUDANG</v>
      </c>
      <c r="F416" s="274">
        <v>40</v>
      </c>
      <c r="G416" s="271">
        <v>100</v>
      </c>
      <c r="H416" s="274" t="str">
        <v>not included</v>
      </c>
      <c r="I416" s="274" t="str">
        <v>USD</v>
      </c>
      <c r="J416" s="275">
        <v>682</v>
      </c>
      <c r="K416" s="275">
        <v>782</v>
      </c>
      <c r="L416" s="271">
        <v>0</v>
      </c>
      <c r="M416" s="290">
        <v>45930</v>
      </c>
      <c r="N416" s="271">
        <v>0</v>
      </c>
      <c r="O416" s="271">
        <v>0</v>
      </c>
      <c r="P416" s="271">
        <v>0</v>
      </c>
      <c r="Q416" s="271" t="str">
        <v>84398863 / MRCOCOAS004</v>
      </c>
      <c r="R416" s="271"/>
      <c r="S416" s="271">
        <f t="shared" ca="1" si="12"/>
        <v>1</v>
      </c>
      <c r="T416" s="271">
        <f t="shared" si="13"/>
        <v>782</v>
      </c>
      <c r="U416" s="271"/>
      <c r="V416" s="271"/>
      <c r="W416" s="271"/>
      <c r="X416" s="271"/>
    </row>
    <row r="417" spans="1:24">
      <c r="A417" s="270" t="str">
        <v>HAPAG</v>
      </c>
      <c r="B417" s="271" t="str">
        <v>DOUALAPTP20</v>
      </c>
      <c r="C417" s="272" t="str">
        <v>CAM</v>
      </c>
      <c r="D417" s="272" t="str">
        <v>DOUALA</v>
      </c>
      <c r="E417" s="273" t="str">
        <v>PTP</v>
      </c>
      <c r="F417" s="274">
        <v>20</v>
      </c>
      <c r="G417" s="271">
        <v>200</v>
      </c>
      <c r="H417" s="274" t="str">
        <v>not included</v>
      </c>
      <c r="I417" s="274" t="str">
        <v>USD</v>
      </c>
      <c r="J417" s="275">
        <v>341</v>
      </c>
      <c r="K417" s="275">
        <v>541</v>
      </c>
      <c r="L417" s="271">
        <v>0</v>
      </c>
      <c r="M417" s="290">
        <v>45930</v>
      </c>
      <c r="N417" s="271">
        <v>0</v>
      </c>
      <c r="O417" s="271">
        <v>0</v>
      </c>
      <c r="P417" s="271">
        <v>0</v>
      </c>
      <c r="Q417" s="271" t="str">
        <v>84398863 / MRCOCOAS004</v>
      </c>
      <c r="R417" s="271"/>
      <c r="S417" s="271">
        <f t="shared" ca="1" si="12"/>
        <v>1</v>
      </c>
      <c r="T417" s="271">
        <f t="shared" si="13"/>
        <v>541</v>
      </c>
      <c r="U417" s="271"/>
      <c r="V417" s="271"/>
      <c r="W417" s="271"/>
      <c r="X417" s="271"/>
    </row>
    <row r="418" spans="1:24">
      <c r="A418" s="270" t="str">
        <v>HAPAG</v>
      </c>
      <c r="B418" s="271" t="str">
        <v>DOUALAPTP40</v>
      </c>
      <c r="C418" s="272" t="str">
        <v>CAM</v>
      </c>
      <c r="D418" s="272" t="str">
        <v>DOUALA</v>
      </c>
      <c r="E418" s="273" t="str">
        <v>PTP</v>
      </c>
      <c r="F418" s="274">
        <v>40</v>
      </c>
      <c r="G418" s="271">
        <v>-150</v>
      </c>
      <c r="H418" s="274" t="str">
        <v>not included</v>
      </c>
      <c r="I418" s="274" t="str">
        <v>USD</v>
      </c>
      <c r="J418" s="275">
        <v>682</v>
      </c>
      <c r="K418" s="275">
        <v>532</v>
      </c>
      <c r="L418" s="271">
        <v>0</v>
      </c>
      <c r="M418" s="290">
        <v>45930</v>
      </c>
      <c r="N418" s="271">
        <v>0</v>
      </c>
      <c r="O418" s="271">
        <v>0</v>
      </c>
      <c r="P418" s="271">
        <v>0</v>
      </c>
      <c r="Q418" s="271" t="str">
        <v>84398863 / MRCOCOAS004</v>
      </c>
      <c r="R418" s="271"/>
      <c r="S418" s="271">
        <f t="shared" ca="1" si="12"/>
        <v>1</v>
      </c>
      <c r="T418" s="271">
        <f t="shared" si="13"/>
        <v>532</v>
      </c>
      <c r="U418" s="271"/>
      <c r="V418" s="271"/>
      <c r="W418" s="271"/>
      <c r="X418" s="271"/>
    </row>
    <row r="419" spans="1:24">
      <c r="A419" s="270" t="str">
        <v>HAPAG</v>
      </c>
      <c r="B419" s="271" t="str">
        <v>DOUALAPORT KLANG20</v>
      </c>
      <c r="C419" s="272" t="str">
        <v>CAM</v>
      </c>
      <c r="D419" s="272" t="str">
        <v>DOUALA</v>
      </c>
      <c r="E419" s="273" t="str">
        <v>PORT KLANG</v>
      </c>
      <c r="F419" s="274">
        <v>20</v>
      </c>
      <c r="G419" s="271">
        <v>725</v>
      </c>
      <c r="H419" s="274" t="str">
        <v>not included</v>
      </c>
      <c r="I419" s="274" t="str">
        <v>USD</v>
      </c>
      <c r="J419" s="275">
        <v>341</v>
      </c>
      <c r="K419" s="275">
        <v>1066</v>
      </c>
      <c r="L419" s="271">
        <v>0</v>
      </c>
      <c r="M419" s="290">
        <v>45930</v>
      </c>
      <c r="N419" s="271">
        <v>0</v>
      </c>
      <c r="O419" s="271">
        <v>0</v>
      </c>
      <c r="P419" s="271">
        <v>0</v>
      </c>
      <c r="Q419" s="271" t="str">
        <v>84398863 / MRCOCOAS004</v>
      </c>
      <c r="R419" s="271"/>
      <c r="S419" s="271">
        <f t="shared" ca="1" si="12"/>
        <v>1</v>
      </c>
      <c r="T419" s="271">
        <f t="shared" si="13"/>
        <v>1066</v>
      </c>
      <c r="U419" s="271"/>
      <c r="V419" s="271"/>
      <c r="W419" s="271"/>
      <c r="X419" s="271"/>
    </row>
    <row r="420" spans="1:24">
      <c r="A420" s="270" t="str">
        <v>HAPAG</v>
      </c>
      <c r="B420" s="271" t="str">
        <v>DOUALAPORT KLANG40</v>
      </c>
      <c r="C420" s="272" t="str">
        <v>CAM</v>
      </c>
      <c r="D420" s="272" t="str">
        <v>DOUALA</v>
      </c>
      <c r="E420" s="273" t="str">
        <v>PORT KLANG</v>
      </c>
      <c r="F420" s="274">
        <v>40</v>
      </c>
      <c r="G420" s="271">
        <v>50</v>
      </c>
      <c r="H420" s="274" t="str">
        <v>not included</v>
      </c>
      <c r="I420" s="274" t="str">
        <v>USD</v>
      </c>
      <c r="J420" s="275">
        <v>682</v>
      </c>
      <c r="K420" s="275">
        <v>732</v>
      </c>
      <c r="L420" s="271">
        <v>0</v>
      </c>
      <c r="M420" s="290">
        <v>45930</v>
      </c>
      <c r="N420" s="271">
        <v>0</v>
      </c>
      <c r="O420" s="271">
        <v>0</v>
      </c>
      <c r="P420" s="271">
        <v>0</v>
      </c>
      <c r="Q420" s="271" t="str">
        <v>84398863 / MRCOCOAS004</v>
      </c>
      <c r="R420" s="271"/>
      <c r="S420" s="271">
        <f t="shared" ca="1" si="12"/>
        <v>1</v>
      </c>
      <c r="T420" s="271">
        <f t="shared" si="13"/>
        <v>732</v>
      </c>
      <c r="U420" s="271"/>
      <c r="V420" s="271"/>
      <c r="W420" s="271"/>
      <c r="X420" s="271"/>
    </row>
    <row r="421" spans="1:24">
      <c r="A421" s="270" t="str">
        <v>HAPAG</v>
      </c>
      <c r="B421" s="271" t="str">
        <v>KRIBIBATAM20</v>
      </c>
      <c r="C421" s="272" t="str">
        <v>CAM</v>
      </c>
      <c r="D421" s="272" t="str">
        <v>KRIBI</v>
      </c>
      <c r="E421" s="273" t="str">
        <v>BATAM</v>
      </c>
      <c r="F421" s="274">
        <v>20</v>
      </c>
      <c r="G421" s="271">
        <v>333</v>
      </c>
      <c r="H421" s="274" t="str">
        <v>not included</v>
      </c>
      <c r="I421" s="274" t="str">
        <v>USD</v>
      </c>
      <c r="J421" s="275">
        <v>341</v>
      </c>
      <c r="K421" s="275">
        <v>674</v>
      </c>
      <c r="L421" s="271">
        <v>0</v>
      </c>
      <c r="M421" s="290">
        <v>45930</v>
      </c>
      <c r="N421" s="271">
        <v>0</v>
      </c>
      <c r="O421" s="271">
        <v>0</v>
      </c>
      <c r="P421" s="271">
        <v>0</v>
      </c>
      <c r="Q421" s="271" t="str">
        <v>84398863 / MRCOCOAS004</v>
      </c>
      <c r="R421" s="271"/>
      <c r="S421" s="271">
        <f t="shared" ca="1" si="12"/>
        <v>1</v>
      </c>
      <c r="T421" s="271">
        <f t="shared" si="13"/>
        <v>674</v>
      </c>
      <c r="U421" s="271"/>
      <c r="V421" s="271"/>
      <c r="W421" s="271"/>
      <c r="X421" s="271"/>
    </row>
    <row r="422" spans="1:24">
      <c r="A422" s="270" t="str">
        <v>HAPAG</v>
      </c>
      <c r="B422" s="271" t="str">
        <v>KRIBIBATAM40</v>
      </c>
      <c r="C422" s="272" t="str">
        <v>CAM</v>
      </c>
      <c r="D422" s="272" t="str">
        <v>KRIBI</v>
      </c>
      <c r="E422" s="273" t="str">
        <v>BATAM</v>
      </c>
      <c r="F422" s="274">
        <v>40</v>
      </c>
      <c r="G422" s="271">
        <v>400</v>
      </c>
      <c r="H422" s="274" t="str">
        <v>not included</v>
      </c>
      <c r="I422" s="274" t="str">
        <v>USD</v>
      </c>
      <c r="J422" s="275">
        <v>682</v>
      </c>
      <c r="K422" s="275">
        <v>1082</v>
      </c>
      <c r="L422" s="271">
        <v>0</v>
      </c>
      <c r="M422" s="290">
        <v>45930</v>
      </c>
      <c r="N422" s="271">
        <v>0</v>
      </c>
      <c r="O422" s="271">
        <v>0</v>
      </c>
      <c r="P422" s="271">
        <v>0</v>
      </c>
      <c r="Q422" s="271" t="str">
        <v>84398863 / MRCOCOAS004</v>
      </c>
      <c r="R422" s="271"/>
      <c r="S422" s="271">
        <f t="shared" ca="1" si="12"/>
        <v>1</v>
      </c>
      <c r="T422" s="271">
        <f t="shared" si="13"/>
        <v>1082</v>
      </c>
      <c r="U422" s="271"/>
      <c r="V422" s="271"/>
      <c r="W422" s="271"/>
      <c r="X422" s="271"/>
    </row>
    <row r="423" spans="1:24">
      <c r="A423" s="270" t="str">
        <v>HAPAG</v>
      </c>
      <c r="B423" s="271" t="str">
        <v>KRIBIJAKARTA20</v>
      </c>
      <c r="C423" s="272" t="str">
        <v>CAM</v>
      </c>
      <c r="D423" s="272" t="str">
        <v>KRIBI</v>
      </c>
      <c r="E423" s="273" t="str">
        <v>JAKARTA</v>
      </c>
      <c r="F423" s="274">
        <v>20</v>
      </c>
      <c r="G423" s="271">
        <v>200</v>
      </c>
      <c r="H423" s="274" t="str">
        <v>not included</v>
      </c>
      <c r="I423" s="274" t="str">
        <v>USD</v>
      </c>
      <c r="J423" s="275">
        <v>341</v>
      </c>
      <c r="K423" s="275">
        <v>541</v>
      </c>
      <c r="L423" s="271">
        <v>0</v>
      </c>
      <c r="M423" s="290">
        <v>45930</v>
      </c>
      <c r="N423" s="271">
        <v>0</v>
      </c>
      <c r="O423" s="271">
        <v>0</v>
      </c>
      <c r="P423" s="271">
        <v>0</v>
      </c>
      <c r="Q423" s="271" t="str">
        <v>84398863 / MRCOCOAS004</v>
      </c>
      <c r="R423" s="271"/>
      <c r="S423" s="271">
        <f t="shared" ca="1" si="12"/>
        <v>1</v>
      </c>
      <c r="T423" s="271">
        <f t="shared" si="13"/>
        <v>541</v>
      </c>
      <c r="U423" s="271"/>
      <c r="V423" s="271"/>
      <c r="W423" s="271"/>
      <c r="X423" s="271"/>
    </row>
    <row r="424" spans="1:24">
      <c r="A424" s="270" t="str">
        <v>HAPAG</v>
      </c>
      <c r="B424" s="271" t="str">
        <v>KRIBIJAKARTA40</v>
      </c>
      <c r="C424" s="272" t="str">
        <v>CAM</v>
      </c>
      <c r="D424" s="272" t="str">
        <v>KRIBI</v>
      </c>
      <c r="E424" s="273" t="str">
        <v>JAKARTA</v>
      </c>
      <c r="F424" s="274">
        <v>40</v>
      </c>
      <c r="G424" s="271">
        <v>-50</v>
      </c>
      <c r="H424" s="274" t="str">
        <v>not included</v>
      </c>
      <c r="I424" s="274" t="str">
        <v>USD</v>
      </c>
      <c r="J424" s="275">
        <v>682</v>
      </c>
      <c r="K424" s="275">
        <v>632</v>
      </c>
      <c r="L424" s="271">
        <v>0</v>
      </c>
      <c r="M424" s="290">
        <v>45930</v>
      </c>
      <c r="N424" s="271">
        <v>0</v>
      </c>
      <c r="O424" s="271">
        <v>0</v>
      </c>
      <c r="P424" s="271">
        <v>0</v>
      </c>
      <c r="Q424" s="271" t="str">
        <v>84398863 / MRCOCOAS004</v>
      </c>
      <c r="R424" s="271"/>
      <c r="S424" s="271">
        <f t="shared" ca="1" si="12"/>
        <v>1</v>
      </c>
      <c r="T424" s="271">
        <f t="shared" si="13"/>
        <v>632</v>
      </c>
      <c r="U424" s="271"/>
      <c r="V424" s="271"/>
      <c r="W424" s="271"/>
      <c r="X424" s="271"/>
    </row>
    <row r="425" spans="1:24">
      <c r="A425" s="270" t="str">
        <v>HAPAG</v>
      </c>
      <c r="B425" s="271" t="str">
        <v>KRIBISURABAYA20</v>
      </c>
      <c r="C425" s="272" t="str">
        <v>CAM</v>
      </c>
      <c r="D425" s="272" t="str">
        <v>KRIBI</v>
      </c>
      <c r="E425" s="273" t="str">
        <v>SURABAYA</v>
      </c>
      <c r="F425" s="274">
        <v>20</v>
      </c>
      <c r="G425" s="271">
        <v>250</v>
      </c>
      <c r="H425" s="274" t="str">
        <v>not included</v>
      </c>
      <c r="I425" s="274" t="str">
        <v>USD</v>
      </c>
      <c r="J425" s="275">
        <v>341</v>
      </c>
      <c r="K425" s="275">
        <v>591</v>
      </c>
      <c r="L425" s="271">
        <v>0</v>
      </c>
      <c r="M425" s="290">
        <v>45930</v>
      </c>
      <c r="N425" s="271">
        <v>0</v>
      </c>
      <c r="O425" s="271">
        <v>0</v>
      </c>
      <c r="P425" s="271">
        <v>0</v>
      </c>
      <c r="Q425" s="271" t="str">
        <v>84398863 / MRCOCOAS004</v>
      </c>
      <c r="R425" s="271"/>
      <c r="S425" s="271">
        <f t="shared" ca="1" si="12"/>
        <v>1</v>
      </c>
      <c r="T425" s="271">
        <f t="shared" si="13"/>
        <v>591</v>
      </c>
      <c r="U425" s="271"/>
      <c r="V425" s="271"/>
      <c r="W425" s="271"/>
      <c r="X425" s="271"/>
    </row>
    <row r="426" spans="1:24">
      <c r="A426" s="270" t="str">
        <v>HAPAG</v>
      </c>
      <c r="B426" s="271" t="str">
        <v>KRIBISURABAYA40</v>
      </c>
      <c r="C426" s="272" t="str">
        <v>CAM</v>
      </c>
      <c r="D426" s="272" t="str">
        <v>KRIBI</v>
      </c>
      <c r="E426" s="273" t="str">
        <v>SURABAYA</v>
      </c>
      <c r="F426" s="274">
        <v>40</v>
      </c>
      <c r="G426" s="271">
        <v>-100</v>
      </c>
      <c r="H426" s="274" t="str">
        <v>not included</v>
      </c>
      <c r="I426" s="274" t="str">
        <v>USD</v>
      </c>
      <c r="J426" s="275">
        <v>682</v>
      </c>
      <c r="K426" s="275">
        <v>582</v>
      </c>
      <c r="L426" s="271">
        <v>0</v>
      </c>
      <c r="M426" s="290">
        <v>45930</v>
      </c>
      <c r="N426" s="271">
        <v>0</v>
      </c>
      <c r="O426" s="271">
        <v>0</v>
      </c>
      <c r="P426" s="271">
        <v>0</v>
      </c>
      <c r="Q426" s="271" t="str">
        <v>84398863 / MRCOCOAS004</v>
      </c>
      <c r="R426" s="271"/>
      <c r="S426" s="271">
        <f t="shared" ca="1" si="12"/>
        <v>1</v>
      </c>
      <c r="T426" s="271">
        <f t="shared" si="13"/>
        <v>582</v>
      </c>
      <c r="U426" s="271"/>
      <c r="V426" s="271"/>
      <c r="W426" s="271"/>
      <c r="X426" s="271"/>
    </row>
    <row r="427" spans="1:24">
      <c r="A427" s="270" t="str">
        <v>HAPAG</v>
      </c>
      <c r="B427" s="271" t="str">
        <v>KRIBIPASIR GUDANG20</v>
      </c>
      <c r="C427" s="272" t="str">
        <v>CAM</v>
      </c>
      <c r="D427" s="272" t="str">
        <v>KRIBI</v>
      </c>
      <c r="E427" s="273" t="str">
        <v>PASIR GUDANG</v>
      </c>
      <c r="F427" s="274">
        <v>20</v>
      </c>
      <c r="G427" s="271">
        <v>100</v>
      </c>
      <c r="H427" s="274" t="str">
        <v>not included</v>
      </c>
      <c r="I427" s="274" t="str">
        <v>USD</v>
      </c>
      <c r="J427" s="275">
        <v>341</v>
      </c>
      <c r="K427" s="275">
        <v>441</v>
      </c>
      <c r="L427" s="271">
        <v>0</v>
      </c>
      <c r="M427" s="290">
        <v>45930</v>
      </c>
      <c r="N427" s="271">
        <v>0</v>
      </c>
      <c r="O427" s="271">
        <v>0</v>
      </c>
      <c r="P427" s="271">
        <v>0</v>
      </c>
      <c r="Q427" s="271" t="str">
        <v>84398863 / MRCOCOAS004</v>
      </c>
      <c r="R427" s="271"/>
      <c r="S427" s="271">
        <f t="shared" ca="1" si="12"/>
        <v>1</v>
      </c>
      <c r="T427" s="271">
        <f t="shared" si="13"/>
        <v>441</v>
      </c>
      <c r="U427" s="271"/>
      <c r="V427" s="271"/>
      <c r="W427" s="271"/>
      <c r="X427" s="271"/>
    </row>
    <row r="428" spans="1:24">
      <c r="A428" s="270" t="str">
        <v>HAPAG</v>
      </c>
      <c r="B428" s="271" t="str">
        <v>KRIBIPASIR GUDANG40</v>
      </c>
      <c r="C428" s="272" t="str">
        <v>CAM</v>
      </c>
      <c r="D428" s="272" t="str">
        <v>KRIBI</v>
      </c>
      <c r="E428" s="273" t="str">
        <v>PASIR GUDANG</v>
      </c>
      <c r="F428" s="274">
        <v>40</v>
      </c>
      <c r="G428" s="271">
        <v>-100</v>
      </c>
      <c r="H428" s="274" t="str">
        <v>not included</v>
      </c>
      <c r="I428" s="274" t="str">
        <v>USD</v>
      </c>
      <c r="J428" s="275">
        <v>682</v>
      </c>
      <c r="K428" s="275">
        <v>582</v>
      </c>
      <c r="L428" s="271">
        <v>0</v>
      </c>
      <c r="M428" s="290">
        <v>45930</v>
      </c>
      <c r="N428" s="271">
        <v>0</v>
      </c>
      <c r="O428" s="271">
        <v>0</v>
      </c>
      <c r="P428" s="271">
        <v>0</v>
      </c>
      <c r="Q428" s="271" t="str">
        <v>84398863 / MRCOCOAS004</v>
      </c>
      <c r="R428" s="271"/>
      <c r="S428" s="271">
        <f t="shared" ca="1" si="12"/>
        <v>1</v>
      </c>
      <c r="T428" s="271">
        <f t="shared" si="13"/>
        <v>582</v>
      </c>
      <c r="U428" s="271"/>
      <c r="V428" s="271"/>
      <c r="W428" s="271"/>
      <c r="X428" s="271"/>
    </row>
    <row r="429" spans="1:24">
      <c r="A429" s="270" t="str">
        <v>HAPAG</v>
      </c>
      <c r="B429" s="271" t="str">
        <v>KRIBIPTP20</v>
      </c>
      <c r="C429" s="272" t="str">
        <v>CAM</v>
      </c>
      <c r="D429" s="272" t="str">
        <v>KRIBI</v>
      </c>
      <c r="E429" s="273" t="str">
        <v>PTP</v>
      </c>
      <c r="F429" s="274">
        <v>20</v>
      </c>
      <c r="G429" s="271">
        <v>-50</v>
      </c>
      <c r="H429" s="274" t="str">
        <v>not included</v>
      </c>
      <c r="I429" s="274" t="str">
        <v>USD</v>
      </c>
      <c r="J429" s="275">
        <v>341</v>
      </c>
      <c r="K429" s="275">
        <v>291</v>
      </c>
      <c r="L429" s="271">
        <v>0</v>
      </c>
      <c r="M429" s="290">
        <v>45930</v>
      </c>
      <c r="N429" s="271">
        <v>0</v>
      </c>
      <c r="O429" s="271">
        <v>0</v>
      </c>
      <c r="P429" s="271">
        <v>0</v>
      </c>
      <c r="Q429" s="271" t="str">
        <v>84398863 / MRCOCOAS004</v>
      </c>
      <c r="R429" s="271"/>
      <c r="S429" s="271">
        <f t="shared" ca="1" si="12"/>
        <v>1</v>
      </c>
      <c r="T429" s="271">
        <f t="shared" si="13"/>
        <v>291</v>
      </c>
      <c r="U429" s="271"/>
      <c r="V429" s="271"/>
      <c r="W429" s="271"/>
      <c r="X429" s="271"/>
    </row>
    <row r="430" spans="1:24">
      <c r="A430" s="270" t="str">
        <v>HAPAG</v>
      </c>
      <c r="B430" s="271" t="str">
        <v>KRIBIPTP40</v>
      </c>
      <c r="C430" s="272" t="str">
        <v>CAM</v>
      </c>
      <c r="D430" s="272" t="str">
        <v>KRIBI</v>
      </c>
      <c r="E430" s="273" t="str">
        <v>PTP</v>
      </c>
      <c r="F430" s="274">
        <v>40</v>
      </c>
      <c r="G430" s="271">
        <v>-250</v>
      </c>
      <c r="H430" s="274" t="str">
        <v>not included</v>
      </c>
      <c r="I430" s="274" t="str">
        <v>USD</v>
      </c>
      <c r="J430" s="275">
        <v>682</v>
      </c>
      <c r="K430" s="275">
        <v>432</v>
      </c>
      <c r="L430" s="271">
        <v>0</v>
      </c>
      <c r="M430" s="290">
        <v>45930</v>
      </c>
      <c r="N430" s="271">
        <v>0</v>
      </c>
      <c r="O430" s="271">
        <v>0</v>
      </c>
      <c r="P430" s="271">
        <v>0</v>
      </c>
      <c r="Q430" s="271" t="str">
        <v>84398863 / MRCOCOAS004</v>
      </c>
      <c r="R430" s="271"/>
      <c r="S430" s="271">
        <f t="shared" ca="1" si="12"/>
        <v>1</v>
      </c>
      <c r="T430" s="271">
        <f t="shared" si="13"/>
        <v>432</v>
      </c>
      <c r="U430" s="271"/>
      <c r="V430" s="271"/>
      <c r="W430" s="271"/>
      <c r="X430" s="271"/>
    </row>
    <row r="431" spans="1:24">
      <c r="A431" s="270" t="str">
        <v>HAPAG</v>
      </c>
      <c r="B431" s="271" t="str">
        <v>KRIBIPORT KLANG20</v>
      </c>
      <c r="C431" s="272" t="str">
        <v>CAM</v>
      </c>
      <c r="D431" s="272" t="str">
        <v>KRIBI</v>
      </c>
      <c r="E431" s="273" t="str">
        <v>PORT KLANG</v>
      </c>
      <c r="F431" s="274">
        <v>20</v>
      </c>
      <c r="G431" s="271">
        <v>100</v>
      </c>
      <c r="H431" s="274" t="str">
        <v>not included</v>
      </c>
      <c r="I431" s="274" t="str">
        <v>USD</v>
      </c>
      <c r="J431" s="275">
        <v>341</v>
      </c>
      <c r="K431" s="275">
        <v>441</v>
      </c>
      <c r="L431" s="271">
        <v>0</v>
      </c>
      <c r="M431" s="290">
        <v>45930</v>
      </c>
      <c r="N431" s="271">
        <v>0</v>
      </c>
      <c r="O431" s="271">
        <v>0</v>
      </c>
      <c r="P431" s="271">
        <v>0</v>
      </c>
      <c r="Q431" s="271" t="str">
        <v>84398863 / MRCOCOAS004</v>
      </c>
      <c r="R431" s="271"/>
      <c r="S431" s="271">
        <f t="shared" ca="1" si="12"/>
        <v>1</v>
      </c>
      <c r="T431" s="271">
        <f t="shared" si="13"/>
        <v>441</v>
      </c>
      <c r="U431" s="271"/>
      <c r="V431" s="271"/>
      <c r="W431" s="271"/>
      <c r="X431" s="271"/>
    </row>
    <row r="432" spans="1:24">
      <c r="A432" s="270" t="str">
        <v>HAPAG</v>
      </c>
      <c r="B432" s="271" t="str">
        <v>KRIBIPORT KLANG40</v>
      </c>
      <c r="C432" s="272" t="str">
        <v>CAM</v>
      </c>
      <c r="D432" s="272" t="str">
        <v>KRIBI</v>
      </c>
      <c r="E432" s="273" t="str">
        <v>PORT KLANG</v>
      </c>
      <c r="F432" s="274">
        <v>40</v>
      </c>
      <c r="G432" s="271">
        <v>-100</v>
      </c>
      <c r="H432" s="274" t="str">
        <v>not included</v>
      </c>
      <c r="I432" s="274" t="str">
        <v>USD</v>
      </c>
      <c r="J432" s="275">
        <v>682</v>
      </c>
      <c r="K432" s="275">
        <v>582</v>
      </c>
      <c r="L432" s="271">
        <v>0</v>
      </c>
      <c r="M432" s="290">
        <v>45930</v>
      </c>
      <c r="N432" s="271">
        <v>0</v>
      </c>
      <c r="O432" s="271">
        <v>0</v>
      </c>
      <c r="P432" s="271">
        <v>0</v>
      </c>
      <c r="Q432" s="271" t="str">
        <v>84398863 / MRCOCOAS004</v>
      </c>
      <c r="R432" s="271"/>
      <c r="S432" s="271">
        <f t="shared" ca="1" si="12"/>
        <v>1</v>
      </c>
      <c r="T432" s="271">
        <f t="shared" si="13"/>
        <v>582</v>
      </c>
      <c r="U432" s="271"/>
      <c r="V432" s="271"/>
      <c r="W432" s="271"/>
      <c r="X432" s="271"/>
    </row>
    <row r="433" spans="1:24">
      <c r="A433" s="270" t="str">
        <v>HAPAG</v>
      </c>
      <c r="B433" s="271" t="str">
        <v>TEMABATAM20</v>
      </c>
      <c r="C433" s="272" t="str">
        <v>GHA</v>
      </c>
      <c r="D433" s="272" t="str">
        <v>TEMA</v>
      </c>
      <c r="E433" s="273" t="str">
        <v>BATAM</v>
      </c>
      <c r="F433" s="274">
        <v>20</v>
      </c>
      <c r="G433" s="271">
        <v>633</v>
      </c>
      <c r="H433" s="274" t="str">
        <v>not included</v>
      </c>
      <c r="I433" s="274" t="str">
        <v>USD</v>
      </c>
      <c r="J433" s="275">
        <v>341</v>
      </c>
      <c r="K433" s="275">
        <v>974</v>
      </c>
      <c r="L433" s="271">
        <v>0</v>
      </c>
      <c r="M433" s="290">
        <v>45930</v>
      </c>
      <c r="N433" s="271">
        <v>0</v>
      </c>
      <c r="O433" s="271">
        <v>0</v>
      </c>
      <c r="P433" s="271">
        <v>0</v>
      </c>
      <c r="Q433" s="271" t="str">
        <v>84398863 / MRCOCOAS004</v>
      </c>
      <c r="R433" s="271"/>
      <c r="S433" s="271">
        <f t="shared" ca="1" si="12"/>
        <v>1</v>
      </c>
      <c r="T433" s="271">
        <f t="shared" si="13"/>
        <v>974</v>
      </c>
      <c r="U433" s="271"/>
      <c r="V433" s="271"/>
      <c r="W433" s="271"/>
      <c r="X433" s="271"/>
    </row>
    <row r="434" spans="1:24">
      <c r="A434" s="270" t="str">
        <v>HAPAG</v>
      </c>
      <c r="B434" s="271" t="str">
        <v>TEMABATAM40</v>
      </c>
      <c r="C434" s="272" t="str">
        <v>GHA</v>
      </c>
      <c r="D434" s="272" t="str">
        <v>TEMA</v>
      </c>
      <c r="E434" s="273" t="str">
        <v>BATAM</v>
      </c>
      <c r="F434" s="274">
        <v>40</v>
      </c>
      <c r="G434" s="271">
        <v>739</v>
      </c>
      <c r="H434" s="274" t="str">
        <v>not included</v>
      </c>
      <c r="I434" s="274" t="str">
        <v>USD</v>
      </c>
      <c r="J434" s="275">
        <v>682</v>
      </c>
      <c r="K434" s="275">
        <v>1421</v>
      </c>
      <c r="L434" s="271">
        <v>0</v>
      </c>
      <c r="M434" s="290">
        <v>45930</v>
      </c>
      <c r="N434" s="271">
        <v>0</v>
      </c>
      <c r="O434" s="271">
        <v>0</v>
      </c>
      <c r="P434" s="271">
        <v>0</v>
      </c>
      <c r="Q434" s="271" t="str">
        <v>84398863 / MRCOCOAS004</v>
      </c>
      <c r="R434" s="271"/>
      <c r="S434" s="271">
        <f t="shared" ca="1" si="12"/>
        <v>1</v>
      </c>
      <c r="T434" s="271">
        <f t="shared" si="13"/>
        <v>1421</v>
      </c>
      <c r="U434" s="271"/>
      <c r="V434" s="271"/>
      <c r="W434" s="271"/>
      <c r="X434" s="271"/>
    </row>
    <row r="435" spans="1:24">
      <c r="A435" s="270" t="str">
        <v>HAPAG</v>
      </c>
      <c r="B435" s="271" t="str">
        <v>TEMASURABAYA20</v>
      </c>
      <c r="C435" s="272" t="str">
        <v>GHA</v>
      </c>
      <c r="D435" s="272" t="str">
        <v>TEMA</v>
      </c>
      <c r="E435" s="273" t="str">
        <v>SURABAYA</v>
      </c>
      <c r="F435" s="274">
        <v>20</v>
      </c>
      <c r="G435" s="271">
        <v>486</v>
      </c>
      <c r="H435" s="274" t="str">
        <v>not included</v>
      </c>
      <c r="I435" s="274" t="str">
        <v>USD</v>
      </c>
      <c r="J435" s="275">
        <v>341</v>
      </c>
      <c r="K435" s="275">
        <v>827</v>
      </c>
      <c r="L435" s="271">
        <v>0</v>
      </c>
      <c r="M435" s="290">
        <v>45930</v>
      </c>
      <c r="N435" s="271">
        <v>0</v>
      </c>
      <c r="O435" s="271">
        <v>0</v>
      </c>
      <c r="P435" s="271">
        <v>0</v>
      </c>
      <c r="Q435" s="271" t="str">
        <v>84398863 / MRCOCOAS004</v>
      </c>
      <c r="R435" s="271"/>
      <c r="S435" s="271">
        <f t="shared" ca="1" si="12"/>
        <v>1</v>
      </c>
      <c r="T435" s="271">
        <f t="shared" si="13"/>
        <v>827</v>
      </c>
      <c r="U435" s="271"/>
      <c r="V435" s="271"/>
      <c r="W435" s="271"/>
      <c r="X435" s="271"/>
    </row>
    <row r="436" spans="1:24">
      <c r="A436" s="270" t="str">
        <v>HAPAG</v>
      </c>
      <c r="B436" s="271" t="str">
        <v>TEMASURABAYA40</v>
      </c>
      <c r="C436" s="272" t="str">
        <v>GHA</v>
      </c>
      <c r="D436" s="272" t="str">
        <v>TEMA</v>
      </c>
      <c r="E436" s="273" t="str">
        <v>SURABAYA</v>
      </c>
      <c r="F436" s="274">
        <v>40</v>
      </c>
      <c r="G436" s="271">
        <v>392</v>
      </c>
      <c r="H436" s="274" t="str">
        <v>not included</v>
      </c>
      <c r="I436" s="274" t="str">
        <v>USD</v>
      </c>
      <c r="J436" s="275">
        <v>682</v>
      </c>
      <c r="K436" s="275">
        <v>1074</v>
      </c>
      <c r="L436" s="271">
        <v>0</v>
      </c>
      <c r="M436" s="290">
        <v>45930</v>
      </c>
      <c r="N436" s="271">
        <v>0</v>
      </c>
      <c r="O436" s="271">
        <v>0</v>
      </c>
      <c r="P436" s="271">
        <v>0</v>
      </c>
      <c r="Q436" s="271" t="str">
        <v>84398863 / MRCOCOAS004</v>
      </c>
      <c r="R436" s="271"/>
      <c r="S436" s="271">
        <f t="shared" ca="1" si="12"/>
        <v>1</v>
      </c>
      <c r="T436" s="271">
        <f t="shared" si="13"/>
        <v>1074</v>
      </c>
      <c r="U436" s="271"/>
      <c r="V436" s="271"/>
      <c r="W436" s="271"/>
      <c r="X436" s="271"/>
    </row>
    <row r="437" spans="1:24">
      <c r="A437" s="270" t="str">
        <v>HAPAG</v>
      </c>
      <c r="B437" s="271" t="str">
        <v>TEMAPASIR GUDANG20</v>
      </c>
      <c r="C437" s="272" t="str">
        <v>GHA</v>
      </c>
      <c r="D437" s="272" t="str">
        <v>TEMA</v>
      </c>
      <c r="E437" s="273" t="str">
        <v>PASIR GUDANG</v>
      </c>
      <c r="F437" s="274">
        <v>20</v>
      </c>
      <c r="G437" s="271">
        <v>450</v>
      </c>
      <c r="H437" s="274" t="str">
        <v>not included</v>
      </c>
      <c r="I437" s="274" t="str">
        <v>USD</v>
      </c>
      <c r="J437" s="275">
        <v>341</v>
      </c>
      <c r="K437" s="275">
        <v>791</v>
      </c>
      <c r="L437" s="271">
        <v>0</v>
      </c>
      <c r="M437" s="290">
        <v>45930</v>
      </c>
      <c r="N437" s="271">
        <v>0</v>
      </c>
      <c r="O437" s="271">
        <v>0</v>
      </c>
      <c r="P437" s="271">
        <v>0</v>
      </c>
      <c r="Q437" s="271" t="str">
        <v>84398863 / MRCOCOAS004</v>
      </c>
      <c r="R437" s="271"/>
      <c r="S437" s="271">
        <f t="shared" ca="1" si="12"/>
        <v>1</v>
      </c>
      <c r="T437" s="271">
        <f t="shared" si="13"/>
        <v>791</v>
      </c>
      <c r="U437" s="271"/>
      <c r="V437" s="271"/>
      <c r="W437" s="271"/>
      <c r="X437" s="271"/>
    </row>
    <row r="438" spans="1:24">
      <c r="A438" s="270" t="str">
        <v>HAPAG</v>
      </c>
      <c r="B438" s="271" t="str">
        <v>TEMAPASIR GUDANG40</v>
      </c>
      <c r="C438" s="272" t="str">
        <v>GHA</v>
      </c>
      <c r="D438" s="272" t="str">
        <v>TEMA</v>
      </c>
      <c r="E438" s="273" t="str">
        <v>PASIR GUDANG</v>
      </c>
      <c r="F438" s="274">
        <v>40</v>
      </c>
      <c r="G438" s="271">
        <v>58</v>
      </c>
      <c r="H438" s="274" t="str">
        <v>not included</v>
      </c>
      <c r="I438" s="274" t="str">
        <v>USD</v>
      </c>
      <c r="J438" s="275">
        <v>682</v>
      </c>
      <c r="K438" s="275">
        <v>740</v>
      </c>
      <c r="L438" s="271">
        <v>0</v>
      </c>
      <c r="M438" s="290">
        <v>45930</v>
      </c>
      <c r="N438" s="271">
        <v>0</v>
      </c>
      <c r="O438" s="271">
        <v>0</v>
      </c>
      <c r="P438" s="271">
        <v>0</v>
      </c>
      <c r="Q438" s="271" t="str">
        <v>84398863 / MRCOCOAS004</v>
      </c>
      <c r="R438" s="271"/>
      <c r="S438" s="271">
        <f t="shared" ca="1" si="12"/>
        <v>1</v>
      </c>
      <c r="T438" s="271">
        <f t="shared" si="13"/>
        <v>740</v>
      </c>
      <c r="U438" s="271"/>
      <c r="V438" s="271"/>
      <c r="W438" s="271"/>
      <c r="X438" s="271"/>
    </row>
    <row r="439" spans="1:24">
      <c r="A439" s="270" t="str">
        <v>HAPAG</v>
      </c>
      <c r="B439" s="271" t="str">
        <v>CONAKRYBATAM20</v>
      </c>
      <c r="C439" s="272" t="str">
        <v>GUI</v>
      </c>
      <c r="D439" s="272" t="str">
        <v>CONAKRY</v>
      </c>
      <c r="E439" s="273" t="str">
        <v>BATAM</v>
      </c>
      <c r="F439" s="274">
        <v>20</v>
      </c>
      <c r="G439" s="271">
        <v>750</v>
      </c>
      <c r="H439" s="274" t="str">
        <v>not included</v>
      </c>
      <c r="I439" s="274" t="str">
        <v>USD</v>
      </c>
      <c r="J439" s="275">
        <v>341</v>
      </c>
      <c r="K439" s="275">
        <v>1091</v>
      </c>
      <c r="L439" s="271">
        <v>0</v>
      </c>
      <c r="M439" s="290">
        <v>45930</v>
      </c>
      <c r="N439" s="271">
        <v>0</v>
      </c>
      <c r="O439" s="271">
        <v>0</v>
      </c>
      <c r="P439" s="271">
        <v>0</v>
      </c>
      <c r="Q439" s="271" t="str">
        <v>84398863 / MRCOCOAS004</v>
      </c>
      <c r="R439" s="271"/>
      <c r="S439" s="271">
        <f t="shared" ca="1" si="12"/>
        <v>1</v>
      </c>
      <c r="T439" s="271">
        <f t="shared" si="13"/>
        <v>1091</v>
      </c>
      <c r="U439" s="271"/>
      <c r="V439" s="271"/>
      <c r="W439" s="271"/>
      <c r="X439" s="271"/>
    </row>
    <row r="440" spans="1:24">
      <c r="A440" s="270" t="str">
        <v>HAPAG</v>
      </c>
      <c r="B440" s="271" t="str">
        <v>CONAKRYBATAM40</v>
      </c>
      <c r="C440" s="272" t="str">
        <v>GUI</v>
      </c>
      <c r="D440" s="272" t="str">
        <v>CONAKRY</v>
      </c>
      <c r="E440" s="273" t="str">
        <v>BATAM</v>
      </c>
      <c r="F440" s="274">
        <v>40</v>
      </c>
      <c r="G440" s="284">
        <v>800</v>
      </c>
      <c r="H440" s="274" t="str">
        <v>not included</v>
      </c>
      <c r="I440" s="274" t="str">
        <v>USD</v>
      </c>
      <c r="J440" s="275">
        <v>682</v>
      </c>
      <c r="K440" s="275">
        <v>1482</v>
      </c>
      <c r="L440" s="271">
        <v>0</v>
      </c>
      <c r="M440" s="290">
        <v>45930</v>
      </c>
      <c r="N440" s="271">
        <v>0</v>
      </c>
      <c r="O440" s="271">
        <v>0</v>
      </c>
      <c r="P440" s="271">
        <v>0</v>
      </c>
      <c r="Q440" s="271" t="str">
        <v>84398863 / MRCOCOAS004</v>
      </c>
      <c r="R440" s="271"/>
      <c r="S440" s="271">
        <f t="shared" ca="1" si="12"/>
        <v>1</v>
      </c>
      <c r="T440" s="271">
        <f t="shared" si="13"/>
        <v>1482</v>
      </c>
      <c r="U440" s="271"/>
      <c r="V440" s="271"/>
      <c r="W440" s="271"/>
      <c r="X440" s="271"/>
    </row>
    <row r="441" spans="1:24">
      <c r="A441" s="271" t="str">
        <v>HAPAG</v>
      </c>
      <c r="B441" s="271" t="str">
        <v>CONAKRYJAKARTA20</v>
      </c>
      <c r="C441" s="271" t="str">
        <v>GUI</v>
      </c>
      <c r="D441" s="271" t="str">
        <v>CONAKRY</v>
      </c>
      <c r="E441" s="271" t="str">
        <v>JAKARTA</v>
      </c>
      <c r="F441" s="271">
        <v>20</v>
      </c>
      <c r="G441" s="271">
        <v>700</v>
      </c>
      <c r="H441" s="271" t="str">
        <v>not included</v>
      </c>
      <c r="I441" s="281" t="str">
        <v>USD</v>
      </c>
      <c r="J441" s="271">
        <v>341</v>
      </c>
      <c r="K441" s="271">
        <v>1041</v>
      </c>
      <c r="L441" s="271">
        <v>0</v>
      </c>
      <c r="M441" s="291">
        <v>45930</v>
      </c>
      <c r="N441" s="271">
        <v>0</v>
      </c>
      <c r="O441" s="271">
        <v>0</v>
      </c>
      <c r="P441" s="271">
        <v>0</v>
      </c>
      <c r="Q441" s="271" t="str">
        <v>84398863 / MRCOCOAS004</v>
      </c>
      <c r="R441" s="271"/>
      <c r="S441" s="271">
        <f t="shared" ca="1" si="12"/>
        <v>1</v>
      </c>
      <c r="T441" s="271">
        <f t="shared" si="13"/>
        <v>1041</v>
      </c>
      <c r="U441" s="271"/>
      <c r="V441" s="271"/>
      <c r="W441" s="271"/>
      <c r="X441" s="271"/>
    </row>
    <row r="442" spans="1:24">
      <c r="A442" s="271" t="str">
        <v>HAPAG</v>
      </c>
      <c r="B442" s="271" t="str">
        <v>CONAKRYJAKARTA40</v>
      </c>
      <c r="C442" s="271" t="str">
        <v>GUI</v>
      </c>
      <c r="D442" s="271" t="str">
        <v>CONAKRY</v>
      </c>
      <c r="E442" s="271" t="str">
        <v>JAKARTA</v>
      </c>
      <c r="F442" s="271">
        <v>40</v>
      </c>
      <c r="G442" s="271">
        <v>400</v>
      </c>
      <c r="H442" s="271" t="str">
        <v>not included</v>
      </c>
      <c r="I442" s="281" t="str">
        <v>USD</v>
      </c>
      <c r="J442" s="271">
        <v>682</v>
      </c>
      <c r="K442" s="271">
        <v>1082</v>
      </c>
      <c r="L442" s="271">
        <v>0</v>
      </c>
      <c r="M442" s="291">
        <v>45930</v>
      </c>
      <c r="N442" s="271">
        <v>0</v>
      </c>
      <c r="O442" s="271">
        <v>0</v>
      </c>
      <c r="P442" s="271">
        <v>0</v>
      </c>
      <c r="Q442" s="271" t="str">
        <v>84398863 / MRCOCOAS004</v>
      </c>
      <c r="R442" s="271"/>
      <c r="S442" s="271">
        <f t="shared" ca="1" si="12"/>
        <v>1</v>
      </c>
      <c r="T442" s="271">
        <f t="shared" si="13"/>
        <v>1082</v>
      </c>
      <c r="U442" s="271"/>
      <c r="V442" s="271"/>
      <c r="W442" s="271"/>
      <c r="X442" s="271"/>
    </row>
    <row r="443" spans="1:24">
      <c r="A443" s="271" t="str">
        <v>HAPAG</v>
      </c>
      <c r="B443" s="271" t="str">
        <v>CONAKRYSURABAYA20</v>
      </c>
      <c r="C443" s="271" t="str">
        <v>GUI</v>
      </c>
      <c r="D443" s="271" t="str">
        <v>CONAKRY</v>
      </c>
      <c r="E443" s="271" t="str">
        <v>SURABAYA</v>
      </c>
      <c r="F443" s="271">
        <v>20</v>
      </c>
      <c r="G443" s="271">
        <v>650</v>
      </c>
      <c r="H443" s="271" t="str">
        <v>not included</v>
      </c>
      <c r="I443" s="281" t="str">
        <v>USD</v>
      </c>
      <c r="J443" s="271">
        <v>341</v>
      </c>
      <c r="K443" s="271">
        <v>991</v>
      </c>
      <c r="L443" s="271">
        <v>0</v>
      </c>
      <c r="M443" s="291">
        <v>45930</v>
      </c>
      <c r="N443" s="271">
        <v>0</v>
      </c>
      <c r="O443" s="271">
        <v>0</v>
      </c>
      <c r="P443" s="271">
        <v>0</v>
      </c>
      <c r="Q443" s="271" t="str">
        <v>84398863 / MRCOCOAS004</v>
      </c>
      <c r="R443" s="271"/>
      <c r="S443" s="271">
        <f t="shared" ca="1" si="12"/>
        <v>1</v>
      </c>
      <c r="T443" s="271">
        <f t="shared" si="13"/>
        <v>991</v>
      </c>
      <c r="U443" s="271"/>
      <c r="V443" s="271"/>
      <c r="W443" s="271"/>
      <c r="X443" s="271"/>
    </row>
    <row r="444" spans="1:24">
      <c r="A444" s="271" t="str">
        <v>HAPAG</v>
      </c>
      <c r="B444" s="271" t="str">
        <v>CONAKRYSURABAYA40</v>
      </c>
      <c r="C444" s="271" t="str">
        <v>GUI</v>
      </c>
      <c r="D444" s="271" t="str">
        <v>CONAKRY</v>
      </c>
      <c r="E444" s="271" t="str">
        <v>SURABAYA</v>
      </c>
      <c r="F444" s="271">
        <v>40</v>
      </c>
      <c r="G444" s="271">
        <v>400</v>
      </c>
      <c r="H444" s="271" t="str">
        <v>not included</v>
      </c>
      <c r="I444" s="281" t="str">
        <v>USD</v>
      </c>
      <c r="J444" s="271">
        <v>682</v>
      </c>
      <c r="K444" s="271">
        <v>1082</v>
      </c>
      <c r="L444" s="271">
        <v>0</v>
      </c>
      <c r="M444" s="291">
        <v>45930</v>
      </c>
      <c r="N444" s="271">
        <v>0</v>
      </c>
      <c r="O444" s="271">
        <v>0</v>
      </c>
      <c r="P444" s="271">
        <v>0</v>
      </c>
      <c r="Q444" s="271" t="str">
        <v>84398863 / MRCOCOAS004</v>
      </c>
      <c r="R444" s="271"/>
      <c r="S444" s="271">
        <f t="shared" ca="1" si="12"/>
        <v>1</v>
      </c>
      <c r="T444" s="271">
        <f t="shared" si="13"/>
        <v>1082</v>
      </c>
      <c r="U444" s="271"/>
      <c r="V444" s="271"/>
      <c r="W444" s="271"/>
      <c r="X444" s="271"/>
    </row>
    <row r="445" spans="1:24">
      <c r="A445" s="271" t="str">
        <v>HAPAG</v>
      </c>
      <c r="B445" s="271" t="str">
        <v>CONAKRYPASIR GUDANG20</v>
      </c>
      <c r="C445" s="271" t="str">
        <v>GUI</v>
      </c>
      <c r="D445" s="271" t="str">
        <v>CONAKRY</v>
      </c>
      <c r="E445" s="271" t="str">
        <v>PASIR GUDANG</v>
      </c>
      <c r="F445" s="271">
        <v>20</v>
      </c>
      <c r="G445" s="271">
        <v>600</v>
      </c>
      <c r="H445" s="271" t="str">
        <v>not included</v>
      </c>
      <c r="I445" s="281" t="str">
        <v>USD</v>
      </c>
      <c r="J445" s="271">
        <v>341</v>
      </c>
      <c r="K445" s="271">
        <v>941</v>
      </c>
      <c r="L445" s="271">
        <v>0</v>
      </c>
      <c r="M445" s="291">
        <v>45930</v>
      </c>
      <c r="N445" s="271">
        <v>0</v>
      </c>
      <c r="O445" s="271">
        <v>0</v>
      </c>
      <c r="P445" s="271">
        <v>0</v>
      </c>
      <c r="Q445" s="271" t="str">
        <v>84398863 / MRCOCOAS004</v>
      </c>
      <c r="R445" s="271"/>
      <c r="S445" s="271">
        <f t="shared" ca="1" si="12"/>
        <v>1</v>
      </c>
      <c r="T445" s="271">
        <f t="shared" si="13"/>
        <v>941</v>
      </c>
      <c r="U445" s="271"/>
      <c r="V445" s="271"/>
      <c r="W445" s="271"/>
      <c r="X445" s="271"/>
    </row>
    <row r="446" spans="1:24">
      <c r="A446" s="271" t="str">
        <v>HAPAG</v>
      </c>
      <c r="B446" s="271" t="str">
        <v>CONAKRYPASIR GUDANG40</v>
      </c>
      <c r="C446" s="271" t="str">
        <v>GUI</v>
      </c>
      <c r="D446" s="271" t="str">
        <v>CONAKRY</v>
      </c>
      <c r="E446" s="271" t="str">
        <v>PASIR GUDANG</v>
      </c>
      <c r="F446" s="271">
        <v>40</v>
      </c>
      <c r="G446" s="271">
        <v>450</v>
      </c>
      <c r="H446" s="271" t="str">
        <v>not included</v>
      </c>
      <c r="I446" s="281" t="str">
        <v>USD</v>
      </c>
      <c r="J446" s="271">
        <v>682</v>
      </c>
      <c r="K446" s="271">
        <v>1132</v>
      </c>
      <c r="L446" s="271">
        <v>0</v>
      </c>
      <c r="M446" s="291">
        <v>45930</v>
      </c>
      <c r="N446" s="271">
        <v>0</v>
      </c>
      <c r="O446" s="271">
        <v>0</v>
      </c>
      <c r="P446" s="271">
        <v>0</v>
      </c>
      <c r="Q446" s="271" t="str">
        <v>84398863 / MRCOCOAS004</v>
      </c>
      <c r="R446" s="271"/>
      <c r="S446" s="271">
        <f t="shared" ca="1" si="12"/>
        <v>1</v>
      </c>
      <c r="T446" s="271">
        <f t="shared" si="13"/>
        <v>1132</v>
      </c>
      <c r="U446" s="271"/>
      <c r="V446" s="271"/>
      <c r="W446" s="271"/>
      <c r="X446" s="271"/>
    </row>
    <row r="447" spans="1:24">
      <c r="A447" s="271" t="str">
        <v>HAPAG</v>
      </c>
      <c r="B447" s="271" t="str">
        <v>CONAKRYPTP20</v>
      </c>
      <c r="C447" s="271" t="str">
        <v>GUI</v>
      </c>
      <c r="D447" s="271" t="str">
        <v>CONAKRY</v>
      </c>
      <c r="E447" s="271" t="str">
        <v>PTP</v>
      </c>
      <c r="F447" s="271">
        <v>20</v>
      </c>
      <c r="G447" s="271">
        <v>500</v>
      </c>
      <c r="H447" s="271" t="str">
        <v>not included</v>
      </c>
      <c r="I447" s="281" t="str">
        <v>USD</v>
      </c>
      <c r="J447" s="271">
        <v>341</v>
      </c>
      <c r="K447" s="271">
        <v>841</v>
      </c>
      <c r="L447" s="271">
        <v>0</v>
      </c>
      <c r="M447" s="291">
        <v>45930</v>
      </c>
      <c r="N447" s="271">
        <v>0</v>
      </c>
      <c r="O447" s="271">
        <v>0</v>
      </c>
      <c r="P447" s="271">
        <v>0</v>
      </c>
      <c r="Q447" s="271" t="str">
        <v>84398863 / MRCOCOAS004</v>
      </c>
      <c r="R447" s="271"/>
      <c r="S447" s="271">
        <f t="shared" ca="1" si="12"/>
        <v>1</v>
      </c>
      <c r="T447" s="271">
        <f t="shared" si="13"/>
        <v>841</v>
      </c>
      <c r="U447" s="271"/>
      <c r="V447" s="271"/>
      <c r="W447" s="271"/>
      <c r="X447" s="271"/>
    </row>
    <row r="448" spans="1:24">
      <c r="A448" s="271" t="str">
        <v>HAPAG</v>
      </c>
      <c r="B448" s="271" t="str">
        <v>CONAKRYPTP40</v>
      </c>
      <c r="C448" s="271" t="str">
        <v>GUI</v>
      </c>
      <c r="D448" s="271" t="str">
        <v>CONAKRY</v>
      </c>
      <c r="E448" s="271" t="str">
        <v>PTP</v>
      </c>
      <c r="F448" s="271">
        <v>40</v>
      </c>
      <c r="G448" s="271">
        <v>150</v>
      </c>
      <c r="H448" s="271" t="str">
        <v>not included</v>
      </c>
      <c r="I448" s="281" t="str">
        <v>USD</v>
      </c>
      <c r="J448" s="271">
        <v>682</v>
      </c>
      <c r="K448" s="271">
        <v>832</v>
      </c>
      <c r="L448" s="271">
        <v>0</v>
      </c>
      <c r="M448" s="291">
        <v>45930</v>
      </c>
      <c r="N448" s="271">
        <v>0</v>
      </c>
      <c r="O448" s="271">
        <v>0</v>
      </c>
      <c r="P448" s="271">
        <v>0</v>
      </c>
      <c r="Q448" s="271" t="str">
        <v>84398863 / MRCOCOAS004</v>
      </c>
      <c r="R448" s="271"/>
      <c r="S448" s="271">
        <f t="shared" ca="1" si="12"/>
        <v>1</v>
      </c>
      <c r="T448" s="271">
        <f t="shared" si="13"/>
        <v>832</v>
      </c>
      <c r="U448" s="271"/>
      <c r="V448" s="271"/>
      <c r="W448" s="271"/>
      <c r="X448" s="271"/>
    </row>
    <row r="449" spans="1:24">
      <c r="A449" s="271" t="str">
        <v>HAPAG</v>
      </c>
      <c r="B449" s="271" t="str">
        <v>CONAKRYPORT KLANG20</v>
      </c>
      <c r="C449" s="271" t="str">
        <v>GUI</v>
      </c>
      <c r="D449" s="271" t="str">
        <v>CONAKRY</v>
      </c>
      <c r="E449" s="271" t="str">
        <v>PORT KLANG</v>
      </c>
      <c r="F449" s="271">
        <v>20</v>
      </c>
      <c r="G449" s="271">
        <v>540</v>
      </c>
      <c r="H449" s="271" t="str">
        <v>not included</v>
      </c>
      <c r="I449" s="281" t="str">
        <v>USD</v>
      </c>
      <c r="J449" s="271">
        <v>341</v>
      </c>
      <c r="K449" s="271">
        <v>881</v>
      </c>
      <c r="L449" s="271">
        <v>0</v>
      </c>
      <c r="M449" s="291">
        <v>45930</v>
      </c>
      <c r="N449" s="271">
        <v>0</v>
      </c>
      <c r="O449" s="271">
        <v>0</v>
      </c>
      <c r="P449" s="271">
        <v>0</v>
      </c>
      <c r="Q449" s="271" t="str">
        <v>84398863 / MRCOCOAS004</v>
      </c>
      <c r="R449" s="271"/>
      <c r="S449" s="271">
        <f t="shared" ca="1" si="12"/>
        <v>1</v>
      </c>
      <c r="T449" s="271">
        <f t="shared" si="13"/>
        <v>881</v>
      </c>
      <c r="U449" s="271"/>
      <c r="V449" s="271"/>
      <c r="W449" s="271"/>
      <c r="X449" s="271"/>
    </row>
    <row r="450" spans="1:24">
      <c r="A450" s="271" t="str">
        <v>HAPAG</v>
      </c>
      <c r="B450" s="271" t="str">
        <v>CONAKRYPORT KLANG40</v>
      </c>
      <c r="C450" s="271" t="str">
        <v>GUI</v>
      </c>
      <c r="D450" s="271" t="str">
        <v>CONAKRY</v>
      </c>
      <c r="E450" s="271" t="str">
        <v>PORT KLANG</v>
      </c>
      <c r="F450" s="271">
        <v>40</v>
      </c>
      <c r="G450" s="271">
        <v>300</v>
      </c>
      <c r="H450" s="271" t="str">
        <v>not included</v>
      </c>
      <c r="I450" s="281" t="str">
        <v>USD</v>
      </c>
      <c r="J450" s="271">
        <v>682</v>
      </c>
      <c r="K450" s="271">
        <v>982</v>
      </c>
      <c r="L450" s="271">
        <v>0</v>
      </c>
      <c r="M450" s="291">
        <v>45930</v>
      </c>
      <c r="N450" s="271">
        <v>0</v>
      </c>
      <c r="O450" s="271">
        <v>0</v>
      </c>
      <c r="P450" s="271">
        <v>0</v>
      </c>
      <c r="Q450" s="271" t="str">
        <v>84398863 / MRCOCOAS004</v>
      </c>
      <c r="R450" s="271"/>
      <c r="S450" s="271">
        <f t="shared" ca="1" si="12"/>
        <v>1</v>
      </c>
      <c r="T450" s="271">
        <f t="shared" si="13"/>
        <v>982</v>
      </c>
      <c r="U450" s="271"/>
      <c r="V450" s="271"/>
      <c r="W450" s="271"/>
      <c r="X450" s="271"/>
    </row>
    <row r="451" spans="1:24">
      <c r="A451" s="271" t="str">
        <v>HAPAG</v>
      </c>
      <c r="B451" s="271" t="str">
        <v>MONROVIABATAM20</v>
      </c>
      <c r="C451" s="271" t="str">
        <v>LIB</v>
      </c>
      <c r="D451" s="271" t="str">
        <v>MONROVIA</v>
      </c>
      <c r="E451" s="271" t="str">
        <v>BATAM</v>
      </c>
      <c r="F451" s="271">
        <v>20</v>
      </c>
      <c r="G451" s="271">
        <v>700</v>
      </c>
      <c r="H451" s="271" t="str">
        <v>not included</v>
      </c>
      <c r="I451" s="281" t="str">
        <v>USD</v>
      </c>
      <c r="J451" s="271">
        <v>341</v>
      </c>
      <c r="K451" s="271">
        <v>1041</v>
      </c>
      <c r="L451" s="271">
        <v>0</v>
      </c>
      <c r="M451" s="291">
        <v>45930</v>
      </c>
      <c r="N451" s="271">
        <v>0</v>
      </c>
      <c r="O451" s="271">
        <v>0</v>
      </c>
      <c r="P451" s="271">
        <v>0</v>
      </c>
      <c r="Q451" s="271" t="str">
        <v>84398863 / MRCOCOAS004</v>
      </c>
      <c r="R451" s="271"/>
      <c r="S451" s="271">
        <f t="shared" ref="S451:S514" ca="1" si="14">IF(M451&gt;TODAY(),1,0)</f>
        <v>1</v>
      </c>
      <c r="T451" s="271">
        <f t="shared" ref="T451:T514" si="15">G451+J451</f>
        <v>1041</v>
      </c>
      <c r="U451" s="271"/>
      <c r="V451" s="271"/>
      <c r="W451" s="271"/>
      <c r="X451" s="271"/>
    </row>
    <row r="452" spans="1:24">
      <c r="A452" s="271" t="str">
        <v>HAPAG</v>
      </c>
      <c r="B452" s="271" t="str">
        <v>MONROVIABATAM40</v>
      </c>
      <c r="C452" s="271" t="str">
        <v>LIB</v>
      </c>
      <c r="D452" s="271" t="str">
        <v>MONROVIA</v>
      </c>
      <c r="E452" s="271" t="str">
        <v>BATAM</v>
      </c>
      <c r="F452" s="271">
        <v>40</v>
      </c>
      <c r="G452" s="271">
        <v>539</v>
      </c>
      <c r="H452" s="271" t="str">
        <v>not included</v>
      </c>
      <c r="I452" s="281" t="str">
        <v>USD</v>
      </c>
      <c r="J452" s="271">
        <v>682</v>
      </c>
      <c r="K452" s="271">
        <v>1221</v>
      </c>
      <c r="L452" s="271">
        <v>0</v>
      </c>
      <c r="M452" s="291">
        <v>45930</v>
      </c>
      <c r="N452" s="271">
        <v>0</v>
      </c>
      <c r="O452" s="271">
        <v>0</v>
      </c>
      <c r="P452" s="271">
        <v>0</v>
      </c>
      <c r="Q452" s="271" t="str">
        <v>84398863 / MRCOCOAS004</v>
      </c>
      <c r="R452" s="271"/>
      <c r="S452" s="271">
        <f t="shared" ca="1" si="14"/>
        <v>1</v>
      </c>
      <c r="T452" s="271">
        <f t="shared" si="15"/>
        <v>1221</v>
      </c>
      <c r="U452" s="271"/>
      <c r="V452" s="271"/>
      <c r="W452" s="271"/>
      <c r="X452" s="271"/>
    </row>
    <row r="453" spans="1:24">
      <c r="A453" s="271" t="str">
        <v>HAPAG</v>
      </c>
      <c r="B453" s="271" t="str">
        <v>MONROVIAJAKARTA20</v>
      </c>
      <c r="C453" s="271" t="str">
        <v>LIB</v>
      </c>
      <c r="D453" s="271" t="str">
        <v>MONROVIA</v>
      </c>
      <c r="E453" s="271" t="str">
        <v>JAKARTA</v>
      </c>
      <c r="F453" s="271">
        <v>20</v>
      </c>
      <c r="G453" s="271">
        <v>900</v>
      </c>
      <c r="H453" s="271" t="str">
        <v>not included</v>
      </c>
      <c r="I453" s="281" t="str">
        <v>USD</v>
      </c>
      <c r="J453" s="271">
        <v>341</v>
      </c>
      <c r="K453" s="271">
        <v>1241</v>
      </c>
      <c r="L453" s="271">
        <v>0</v>
      </c>
      <c r="M453" s="291">
        <v>45930</v>
      </c>
      <c r="N453" s="271">
        <v>0</v>
      </c>
      <c r="O453" s="271">
        <v>0</v>
      </c>
      <c r="P453" s="271">
        <v>0</v>
      </c>
      <c r="Q453" s="271" t="str">
        <v>84398863 / MRCOCOAS004</v>
      </c>
      <c r="R453" s="271"/>
      <c r="S453" s="271">
        <f t="shared" ca="1" si="14"/>
        <v>1</v>
      </c>
      <c r="T453" s="271">
        <f t="shared" si="15"/>
        <v>1241</v>
      </c>
      <c r="U453" s="271"/>
      <c r="V453" s="271"/>
      <c r="W453" s="271"/>
      <c r="X453" s="271"/>
    </row>
    <row r="454" spans="1:24">
      <c r="A454" s="271" t="str">
        <v>HAPAG</v>
      </c>
      <c r="B454" s="271" t="str">
        <v>MONROVIAJAKARTA40</v>
      </c>
      <c r="C454" s="271" t="str">
        <v>LIB</v>
      </c>
      <c r="D454" s="271" t="str">
        <v>MONROVIA</v>
      </c>
      <c r="E454" s="271" t="str">
        <v>JAKARTA</v>
      </c>
      <c r="F454" s="271">
        <v>40</v>
      </c>
      <c r="G454" s="271">
        <v>150</v>
      </c>
      <c r="H454" s="271" t="str">
        <v>not included</v>
      </c>
      <c r="I454" s="281" t="str">
        <v>USD</v>
      </c>
      <c r="J454" s="271">
        <v>682</v>
      </c>
      <c r="K454" s="271">
        <v>832</v>
      </c>
      <c r="L454" s="271">
        <v>0</v>
      </c>
      <c r="M454" s="291">
        <v>45930</v>
      </c>
      <c r="N454" s="271">
        <v>0</v>
      </c>
      <c r="O454" s="271">
        <v>0</v>
      </c>
      <c r="P454" s="271">
        <v>0</v>
      </c>
      <c r="Q454" s="271" t="str">
        <v>84398863 / MRCOCOAS004</v>
      </c>
      <c r="R454" s="271"/>
      <c r="S454" s="271">
        <f t="shared" ca="1" si="14"/>
        <v>1</v>
      </c>
      <c r="T454" s="271">
        <f t="shared" si="15"/>
        <v>832</v>
      </c>
      <c r="U454" s="271"/>
      <c r="V454" s="271"/>
      <c r="W454" s="271"/>
      <c r="X454" s="271"/>
    </row>
    <row r="455" spans="1:24">
      <c r="A455" s="271" t="str">
        <v>HAPAG</v>
      </c>
      <c r="B455" s="271" t="str">
        <v>MONROVIASURABAYA20</v>
      </c>
      <c r="C455" s="271" t="str">
        <v>LIB</v>
      </c>
      <c r="D455" s="271" t="str">
        <v>MONROVIA</v>
      </c>
      <c r="E455" s="271" t="str">
        <v>SURABAYA</v>
      </c>
      <c r="F455" s="271">
        <v>20</v>
      </c>
      <c r="G455" s="271">
        <v>900</v>
      </c>
      <c r="H455" s="271" t="str">
        <v>not included</v>
      </c>
      <c r="I455" s="281" t="str">
        <v>USD</v>
      </c>
      <c r="J455" s="271">
        <v>341</v>
      </c>
      <c r="K455" s="271">
        <v>1241</v>
      </c>
      <c r="L455" s="271">
        <v>0</v>
      </c>
      <c r="M455" s="291">
        <v>45930</v>
      </c>
      <c r="N455" s="271">
        <v>0</v>
      </c>
      <c r="O455" s="271">
        <v>0</v>
      </c>
      <c r="P455" s="271">
        <v>0</v>
      </c>
      <c r="Q455" s="271" t="str">
        <v>84398863 / MRCOCOAS004</v>
      </c>
      <c r="R455" s="271"/>
      <c r="S455" s="271">
        <f t="shared" ca="1" si="14"/>
        <v>1</v>
      </c>
      <c r="T455" s="271">
        <f t="shared" si="15"/>
        <v>1241</v>
      </c>
      <c r="U455" s="271"/>
      <c r="V455" s="271"/>
      <c r="W455" s="271"/>
      <c r="X455" s="271"/>
    </row>
    <row r="456" spans="1:24">
      <c r="A456" s="271" t="str">
        <v>HAPAG</v>
      </c>
      <c r="B456" s="271" t="str">
        <v>MONROVIASURABAYA40</v>
      </c>
      <c r="C456" s="271" t="str">
        <v>LIB</v>
      </c>
      <c r="D456" s="271" t="str">
        <v>MONROVIA</v>
      </c>
      <c r="E456" s="271" t="str">
        <v>SURABAYA</v>
      </c>
      <c r="F456" s="271">
        <v>40</v>
      </c>
      <c r="G456" s="271">
        <v>250</v>
      </c>
      <c r="H456" s="271" t="str">
        <v>not included</v>
      </c>
      <c r="I456" s="281" t="str">
        <v>USD</v>
      </c>
      <c r="J456" s="271">
        <v>682</v>
      </c>
      <c r="K456" s="271">
        <v>932</v>
      </c>
      <c r="L456" s="271">
        <v>0</v>
      </c>
      <c r="M456" s="291">
        <v>45930</v>
      </c>
      <c r="N456" s="271">
        <v>0</v>
      </c>
      <c r="O456" s="271">
        <v>0</v>
      </c>
      <c r="P456" s="271">
        <v>0</v>
      </c>
      <c r="Q456" s="271" t="str">
        <v>84398863 / MRCOCOAS004</v>
      </c>
      <c r="R456" s="271"/>
      <c r="S456" s="271">
        <f t="shared" ca="1" si="14"/>
        <v>1</v>
      </c>
      <c r="T456" s="271">
        <f t="shared" si="15"/>
        <v>932</v>
      </c>
      <c r="U456" s="271"/>
      <c r="V456" s="271"/>
      <c r="W456" s="271"/>
      <c r="X456" s="271"/>
    </row>
    <row r="457" spans="1:24">
      <c r="A457" s="271" t="str">
        <v>HAPAG</v>
      </c>
      <c r="B457" s="271" t="str">
        <v>MONROVIAPASIR GUDANG20</v>
      </c>
      <c r="C457" s="271" t="str">
        <v>LIB</v>
      </c>
      <c r="D457" s="271" t="str">
        <v>MONROVIA</v>
      </c>
      <c r="E457" s="271" t="str">
        <v>PASIR GUDANG</v>
      </c>
      <c r="F457" s="271">
        <v>20</v>
      </c>
      <c r="G457" s="271">
        <v>650</v>
      </c>
      <c r="H457" s="271" t="str">
        <v>not included</v>
      </c>
      <c r="I457" s="281" t="str">
        <v>USD</v>
      </c>
      <c r="J457" s="271">
        <v>341</v>
      </c>
      <c r="K457" s="271">
        <v>991</v>
      </c>
      <c r="L457" s="271">
        <v>0</v>
      </c>
      <c r="M457" s="291">
        <v>45930</v>
      </c>
      <c r="N457" s="271">
        <v>0</v>
      </c>
      <c r="O457" s="271">
        <v>0</v>
      </c>
      <c r="P457" s="271">
        <v>0</v>
      </c>
      <c r="Q457" s="271" t="str">
        <v>84398863 / MRCOCOAS004</v>
      </c>
      <c r="R457" s="271"/>
      <c r="S457" s="271">
        <f t="shared" ca="1" si="14"/>
        <v>1</v>
      </c>
      <c r="T457" s="271">
        <f t="shared" si="15"/>
        <v>991</v>
      </c>
      <c r="U457" s="271"/>
      <c r="V457" s="271"/>
      <c r="W457" s="271"/>
      <c r="X457" s="271"/>
    </row>
    <row r="458" spans="1:24">
      <c r="A458" s="271" t="str">
        <v>HAPAG</v>
      </c>
      <c r="B458" s="271" t="str">
        <v>MONROVIAPASIR GUDANG40</v>
      </c>
      <c r="C458" s="271" t="str">
        <v>LIB</v>
      </c>
      <c r="D458" s="271" t="str">
        <v>MONROVIA</v>
      </c>
      <c r="E458" s="271" t="str">
        <v>PASIR GUDANG</v>
      </c>
      <c r="F458" s="271">
        <v>40</v>
      </c>
      <c r="G458" s="271">
        <v>350</v>
      </c>
      <c r="H458" s="271" t="str">
        <v>not included</v>
      </c>
      <c r="I458" s="281" t="str">
        <v>USD</v>
      </c>
      <c r="J458" s="271">
        <v>682</v>
      </c>
      <c r="K458" s="271">
        <v>1032</v>
      </c>
      <c r="L458" s="271">
        <v>0</v>
      </c>
      <c r="M458" s="291">
        <v>45930</v>
      </c>
      <c r="N458" s="271">
        <v>0</v>
      </c>
      <c r="O458" s="271">
        <v>0</v>
      </c>
      <c r="P458" s="271">
        <v>0</v>
      </c>
      <c r="Q458" s="271" t="str">
        <v>84398863 / MRCOCOAS004</v>
      </c>
      <c r="R458" s="271"/>
      <c r="S458" s="271">
        <f t="shared" ca="1" si="14"/>
        <v>1</v>
      </c>
      <c r="T458" s="271">
        <f t="shared" si="15"/>
        <v>1032</v>
      </c>
      <c r="U458" s="271"/>
      <c r="V458" s="271"/>
      <c r="W458" s="271"/>
      <c r="X458" s="271"/>
    </row>
    <row r="459" spans="1:24">
      <c r="A459" s="271" t="str">
        <v>HAPAG</v>
      </c>
      <c r="B459" s="271" t="str">
        <v>MONROVIAPTP20</v>
      </c>
      <c r="C459" s="271" t="str">
        <v>LIB</v>
      </c>
      <c r="D459" s="271" t="str">
        <v>MONROVIA</v>
      </c>
      <c r="E459" s="271" t="str">
        <v>PTP</v>
      </c>
      <c r="F459" s="271">
        <v>20</v>
      </c>
      <c r="G459" s="271">
        <v>525</v>
      </c>
      <c r="H459" s="271" t="str">
        <v>not included</v>
      </c>
      <c r="I459" s="281" t="str">
        <v>USD</v>
      </c>
      <c r="J459" s="271">
        <v>341</v>
      </c>
      <c r="K459" s="271">
        <v>866</v>
      </c>
      <c r="L459" s="271">
        <v>0</v>
      </c>
      <c r="M459" s="291">
        <v>45930</v>
      </c>
      <c r="N459" s="271">
        <v>0</v>
      </c>
      <c r="O459" s="271">
        <v>0</v>
      </c>
      <c r="P459" s="271">
        <v>0</v>
      </c>
      <c r="Q459" s="271" t="str">
        <v>84398863 / MRCOCOAS004</v>
      </c>
      <c r="R459" s="271"/>
      <c r="S459" s="271">
        <f t="shared" ca="1" si="14"/>
        <v>1</v>
      </c>
      <c r="T459" s="271">
        <f t="shared" si="15"/>
        <v>866</v>
      </c>
      <c r="U459" s="271"/>
      <c r="V459" s="271"/>
      <c r="W459" s="271"/>
      <c r="X459" s="271"/>
    </row>
    <row r="460" spans="1:24">
      <c r="A460" s="271" t="str">
        <v>HAPAG</v>
      </c>
      <c r="B460" s="271" t="str">
        <v>MONROVIAPTP40</v>
      </c>
      <c r="C460" s="271" t="str">
        <v>LIB</v>
      </c>
      <c r="D460" s="271" t="str">
        <v>MONROVIA</v>
      </c>
      <c r="E460" s="271" t="str">
        <v>PTP</v>
      </c>
      <c r="F460" s="271">
        <v>40</v>
      </c>
      <c r="G460" s="271">
        <v>-50</v>
      </c>
      <c r="H460" s="271" t="str">
        <v>not included</v>
      </c>
      <c r="I460" s="281" t="str">
        <v>USD</v>
      </c>
      <c r="J460" s="271">
        <v>682</v>
      </c>
      <c r="K460" s="271">
        <v>632</v>
      </c>
      <c r="L460" s="271">
        <v>0</v>
      </c>
      <c r="M460" s="291">
        <v>45930</v>
      </c>
      <c r="N460" s="271">
        <v>0</v>
      </c>
      <c r="O460" s="271">
        <v>0</v>
      </c>
      <c r="P460" s="271">
        <v>0</v>
      </c>
      <c r="Q460" s="271" t="str">
        <v>84398863 / MRCOCOAS004</v>
      </c>
      <c r="R460" s="271"/>
      <c r="S460" s="271">
        <f t="shared" ca="1" si="14"/>
        <v>1</v>
      </c>
      <c r="T460" s="271">
        <f t="shared" si="15"/>
        <v>632</v>
      </c>
      <c r="U460" s="271"/>
      <c r="V460" s="271"/>
      <c r="W460" s="271"/>
      <c r="X460" s="271"/>
    </row>
    <row r="461" spans="1:24">
      <c r="A461" s="271" t="str">
        <v>HAPAG</v>
      </c>
      <c r="B461" s="271" t="str">
        <v>MONROVIAPORT KLANG20</v>
      </c>
      <c r="C461" s="271" t="str">
        <v>LIB</v>
      </c>
      <c r="D461" s="271" t="str">
        <v>MONROVIA</v>
      </c>
      <c r="E461" s="271" t="str">
        <v>PORT KLANG</v>
      </c>
      <c r="F461" s="271">
        <v>20</v>
      </c>
      <c r="G461" s="271">
        <v>850</v>
      </c>
      <c r="H461" s="271" t="str">
        <v>not included</v>
      </c>
      <c r="I461" s="281" t="str">
        <v>USD</v>
      </c>
      <c r="J461" s="271">
        <v>341</v>
      </c>
      <c r="K461" s="271">
        <v>1191</v>
      </c>
      <c r="L461" s="271">
        <v>0</v>
      </c>
      <c r="M461" s="291">
        <v>45930</v>
      </c>
      <c r="N461" s="271">
        <v>0</v>
      </c>
      <c r="O461" s="271">
        <v>0</v>
      </c>
      <c r="P461" s="271">
        <v>0</v>
      </c>
      <c r="Q461" s="271" t="str">
        <v>84398863 / MRCOCOAS004</v>
      </c>
      <c r="R461" s="271"/>
      <c r="S461" s="271">
        <f t="shared" ca="1" si="14"/>
        <v>1</v>
      </c>
      <c r="T461" s="271">
        <f t="shared" si="15"/>
        <v>1191</v>
      </c>
      <c r="U461" s="271"/>
      <c r="V461" s="271"/>
      <c r="W461" s="271"/>
      <c r="X461" s="271"/>
    </row>
    <row r="462" spans="1:24">
      <c r="A462" s="271" t="str">
        <v>HAPAG</v>
      </c>
      <c r="B462" s="271" t="str">
        <v>MONROVIAPORT KLANG40</v>
      </c>
      <c r="C462" s="271" t="str">
        <v>LIB</v>
      </c>
      <c r="D462" s="271" t="str">
        <v>MONROVIA</v>
      </c>
      <c r="E462" s="271" t="str">
        <v>PORT KLANG</v>
      </c>
      <c r="F462" s="271">
        <v>40</v>
      </c>
      <c r="G462" s="271">
        <v>200</v>
      </c>
      <c r="H462" s="271" t="str">
        <v>not included</v>
      </c>
      <c r="I462" s="281" t="str">
        <v>USD</v>
      </c>
      <c r="J462" s="271">
        <v>682</v>
      </c>
      <c r="K462" s="271">
        <v>882</v>
      </c>
      <c r="L462" s="271">
        <v>0</v>
      </c>
      <c r="M462" s="291">
        <v>45930</v>
      </c>
      <c r="N462" s="271">
        <v>0</v>
      </c>
      <c r="O462" s="271">
        <v>0</v>
      </c>
      <c r="P462" s="271">
        <v>0</v>
      </c>
      <c r="Q462" s="271" t="str">
        <v>84398863 / MRCOCOAS004</v>
      </c>
      <c r="R462" s="271"/>
      <c r="S462" s="271">
        <f t="shared" ca="1" si="14"/>
        <v>1</v>
      </c>
      <c r="T462" s="271">
        <f t="shared" si="15"/>
        <v>882</v>
      </c>
      <c r="U462" s="271"/>
      <c r="V462" s="271"/>
      <c r="W462" s="271"/>
      <c r="X462" s="271"/>
    </row>
    <row r="463" spans="1:24">
      <c r="A463" s="271" t="str">
        <v>HAPAG</v>
      </c>
      <c r="B463" s="271" t="str">
        <v>TIN CANBATAM20</v>
      </c>
      <c r="C463" s="271" t="str">
        <v>NIG</v>
      </c>
      <c r="D463" s="271" t="str">
        <v>TIN CAN</v>
      </c>
      <c r="E463" s="271" t="str">
        <v>BATAM</v>
      </c>
      <c r="F463" s="271">
        <v>20</v>
      </c>
      <c r="G463" s="271">
        <v>610</v>
      </c>
      <c r="H463" s="271" t="str">
        <v>not included</v>
      </c>
      <c r="I463" s="281" t="str">
        <v>USD</v>
      </c>
      <c r="J463" s="271">
        <v>341</v>
      </c>
      <c r="K463" s="271">
        <v>951</v>
      </c>
      <c r="L463" s="271">
        <v>0</v>
      </c>
      <c r="M463" s="291">
        <v>45930</v>
      </c>
      <c r="N463" s="271">
        <v>0</v>
      </c>
      <c r="O463" s="271">
        <v>0</v>
      </c>
      <c r="P463" s="271">
        <v>0</v>
      </c>
      <c r="Q463" s="271" t="str">
        <v>84398863 / MRCOCOAS004</v>
      </c>
      <c r="R463" s="271"/>
      <c r="S463" s="271">
        <f t="shared" ca="1" si="14"/>
        <v>1</v>
      </c>
      <c r="T463" s="271">
        <f t="shared" si="15"/>
        <v>951</v>
      </c>
      <c r="U463" s="271"/>
      <c r="V463" s="271"/>
      <c r="W463" s="271"/>
      <c r="X463" s="271"/>
    </row>
    <row r="464" spans="1:24">
      <c r="A464" s="271" t="str">
        <v>HAPAG</v>
      </c>
      <c r="B464" s="271" t="str">
        <v>TIN CANBATAM40</v>
      </c>
      <c r="C464" s="271" t="str">
        <v>NIG</v>
      </c>
      <c r="D464" s="271" t="str">
        <v>TIN CAN</v>
      </c>
      <c r="E464" s="271" t="str">
        <v>BATAM</v>
      </c>
      <c r="F464" s="271">
        <v>40</v>
      </c>
      <c r="G464" s="271">
        <v>661</v>
      </c>
      <c r="H464" s="271" t="str">
        <v>not included</v>
      </c>
      <c r="I464" s="281" t="str">
        <v>USD</v>
      </c>
      <c r="J464" s="271">
        <v>682</v>
      </c>
      <c r="K464" s="271">
        <v>1343</v>
      </c>
      <c r="L464" s="271">
        <v>0</v>
      </c>
      <c r="M464" s="291">
        <v>45930</v>
      </c>
      <c r="N464" s="271">
        <v>0</v>
      </c>
      <c r="O464" s="271">
        <v>0</v>
      </c>
      <c r="P464" s="271">
        <v>0</v>
      </c>
      <c r="Q464" s="271" t="str">
        <v>84398863 / MRCOCOAS004</v>
      </c>
      <c r="R464" s="271"/>
      <c r="S464" s="271">
        <f t="shared" ca="1" si="14"/>
        <v>1</v>
      </c>
      <c r="T464" s="271">
        <f t="shared" si="15"/>
        <v>1343</v>
      </c>
      <c r="U464" s="271"/>
      <c r="V464" s="271"/>
      <c r="W464" s="271"/>
      <c r="X464" s="271"/>
    </row>
    <row r="465" spans="1:24">
      <c r="A465" s="271" t="str">
        <v>HAPAG</v>
      </c>
      <c r="B465" s="271" t="str">
        <v>TIN CANJAKARTA20</v>
      </c>
      <c r="C465" s="271" t="str">
        <v>NIG</v>
      </c>
      <c r="D465" s="271" t="str">
        <v>TIN CAN</v>
      </c>
      <c r="E465" s="271" t="str">
        <v>JAKARTA</v>
      </c>
      <c r="F465" s="271">
        <v>20</v>
      </c>
      <c r="G465" s="271">
        <v>490</v>
      </c>
      <c r="H465" s="271" t="str">
        <v>not included</v>
      </c>
      <c r="I465" s="281" t="str">
        <v>USD</v>
      </c>
      <c r="J465" s="271">
        <v>341</v>
      </c>
      <c r="K465" s="271">
        <v>831</v>
      </c>
      <c r="L465" s="271">
        <v>0</v>
      </c>
      <c r="M465" s="291">
        <v>45930</v>
      </c>
      <c r="N465" s="271">
        <v>0</v>
      </c>
      <c r="O465" s="271">
        <v>0</v>
      </c>
      <c r="P465" s="271">
        <v>0</v>
      </c>
      <c r="Q465" s="271" t="str">
        <v>84398863 / MRCOCOAS004</v>
      </c>
      <c r="R465" s="271"/>
      <c r="S465" s="271">
        <f t="shared" ca="1" si="14"/>
        <v>1</v>
      </c>
      <c r="T465" s="271">
        <f t="shared" si="15"/>
        <v>831</v>
      </c>
      <c r="U465" s="271"/>
      <c r="V465" s="271"/>
      <c r="W465" s="271"/>
      <c r="X465" s="271"/>
    </row>
    <row r="466" spans="1:24">
      <c r="A466" s="271" t="str">
        <v>HAPAG</v>
      </c>
      <c r="B466" s="271" t="str">
        <v>TIN CANJAKARTA40</v>
      </c>
      <c r="C466" s="271" t="str">
        <v>NIG</v>
      </c>
      <c r="D466" s="271" t="str">
        <v>TIN CAN</v>
      </c>
      <c r="E466" s="271" t="str">
        <v>JAKARTA</v>
      </c>
      <c r="F466" s="271">
        <v>40</v>
      </c>
      <c r="G466" s="271">
        <v>211</v>
      </c>
      <c r="H466" s="271" t="str">
        <v>not included</v>
      </c>
      <c r="I466" s="281" t="str">
        <v>USD</v>
      </c>
      <c r="J466" s="271">
        <v>682</v>
      </c>
      <c r="K466" s="271">
        <v>893</v>
      </c>
      <c r="L466" s="271">
        <v>0</v>
      </c>
      <c r="M466" s="291">
        <v>45930</v>
      </c>
      <c r="N466" s="271">
        <v>0</v>
      </c>
      <c r="O466" s="271">
        <v>0</v>
      </c>
      <c r="P466" s="271">
        <v>0</v>
      </c>
      <c r="Q466" s="271" t="str">
        <v>84398863 / MRCOCOAS004</v>
      </c>
      <c r="R466" s="271"/>
      <c r="S466" s="271">
        <f t="shared" ca="1" si="14"/>
        <v>1</v>
      </c>
      <c r="T466" s="271">
        <f t="shared" si="15"/>
        <v>893</v>
      </c>
      <c r="U466" s="271"/>
      <c r="V466" s="271"/>
      <c r="W466" s="271"/>
      <c r="X466" s="271"/>
    </row>
    <row r="467" spans="1:24">
      <c r="A467" s="271" t="str">
        <v>HAPAG</v>
      </c>
      <c r="B467" s="271" t="str">
        <v>TIN CANSURABAYA20</v>
      </c>
      <c r="C467" s="271" t="str">
        <v>NIG</v>
      </c>
      <c r="D467" s="271" t="str">
        <v>TIN CAN</v>
      </c>
      <c r="E467" s="271" t="str">
        <v>SURABAYA</v>
      </c>
      <c r="F467" s="271">
        <v>20</v>
      </c>
      <c r="G467" s="271">
        <v>450</v>
      </c>
      <c r="H467" s="271" t="str">
        <v>not included</v>
      </c>
      <c r="I467" s="281" t="str">
        <v>USD</v>
      </c>
      <c r="J467" s="271">
        <v>341</v>
      </c>
      <c r="K467" s="271">
        <v>791</v>
      </c>
      <c r="L467" s="271">
        <v>0</v>
      </c>
      <c r="M467" s="291">
        <v>45930</v>
      </c>
      <c r="N467" s="271">
        <v>0</v>
      </c>
      <c r="O467" s="271">
        <v>0</v>
      </c>
      <c r="P467" s="271">
        <v>0</v>
      </c>
      <c r="Q467" s="271" t="str">
        <v>84398863 / MRCOCOAS004</v>
      </c>
      <c r="R467" s="271"/>
      <c r="S467" s="271">
        <f t="shared" ca="1" si="14"/>
        <v>1</v>
      </c>
      <c r="T467" s="271">
        <f t="shared" si="15"/>
        <v>791</v>
      </c>
      <c r="U467" s="271"/>
      <c r="V467" s="271"/>
      <c r="W467" s="271"/>
      <c r="X467" s="271"/>
    </row>
    <row r="468" spans="1:24">
      <c r="A468" s="271" t="str">
        <v>HAPAG</v>
      </c>
      <c r="B468" s="271" t="str">
        <v>TIN CANSURABAYA40</v>
      </c>
      <c r="C468" s="271" t="str">
        <v>NIG</v>
      </c>
      <c r="D468" s="271" t="str">
        <v>TIN CAN</v>
      </c>
      <c r="E468" s="271" t="str">
        <v>SURABAYA</v>
      </c>
      <c r="F468" s="271">
        <v>40</v>
      </c>
      <c r="G468" s="271">
        <v>200</v>
      </c>
      <c r="H468" s="271" t="str">
        <v>not included</v>
      </c>
      <c r="I468" s="281" t="str">
        <v>USD</v>
      </c>
      <c r="J468" s="271">
        <v>682</v>
      </c>
      <c r="K468" s="271">
        <v>882</v>
      </c>
      <c r="L468" s="271">
        <v>0</v>
      </c>
      <c r="M468" s="291">
        <v>45930</v>
      </c>
      <c r="N468" s="271">
        <v>0</v>
      </c>
      <c r="O468" s="271">
        <v>0</v>
      </c>
      <c r="P468" s="271">
        <v>0</v>
      </c>
      <c r="Q468" s="271" t="str">
        <v>84398863 / MRCOCOAS004</v>
      </c>
      <c r="R468" s="271"/>
      <c r="S468" s="271">
        <f t="shared" ca="1" si="14"/>
        <v>1</v>
      </c>
      <c r="T468" s="271">
        <f t="shared" si="15"/>
        <v>882</v>
      </c>
      <c r="U468" s="271"/>
      <c r="V468" s="271"/>
      <c r="W468" s="271"/>
      <c r="X468" s="271"/>
    </row>
    <row r="469" spans="1:24">
      <c r="A469" s="271" t="str">
        <v>HAPAG</v>
      </c>
      <c r="B469" s="271" t="str">
        <v>TIN CANPASIR GUDANG20</v>
      </c>
      <c r="C469" s="271" t="str">
        <v>NIG</v>
      </c>
      <c r="D469" s="271" t="str">
        <v>TIN CAN</v>
      </c>
      <c r="E469" s="271" t="str">
        <v>PASIR GUDANG</v>
      </c>
      <c r="F469" s="271">
        <v>20</v>
      </c>
      <c r="G469" s="271">
        <v>387</v>
      </c>
      <c r="H469" s="271" t="str">
        <v>not included</v>
      </c>
      <c r="I469" s="281" t="str">
        <v>USD</v>
      </c>
      <c r="J469" s="271">
        <v>341</v>
      </c>
      <c r="K469" s="271">
        <v>728</v>
      </c>
      <c r="L469" s="271">
        <v>0</v>
      </c>
      <c r="M469" s="291">
        <v>45930</v>
      </c>
      <c r="N469" s="271">
        <v>0</v>
      </c>
      <c r="O469" s="271">
        <v>0</v>
      </c>
      <c r="P469" s="271">
        <v>0</v>
      </c>
      <c r="Q469" s="271" t="str">
        <v>84398863 / MRCOCOAS004</v>
      </c>
      <c r="R469" s="271"/>
      <c r="S469" s="271">
        <f t="shared" ca="1" si="14"/>
        <v>1</v>
      </c>
      <c r="T469" s="271">
        <f t="shared" si="15"/>
        <v>728</v>
      </c>
      <c r="U469" s="271"/>
      <c r="V469" s="271"/>
      <c r="W469" s="271"/>
      <c r="X469" s="271"/>
    </row>
    <row r="470" spans="1:24">
      <c r="A470" s="271" t="str">
        <v>HAPAG</v>
      </c>
      <c r="B470" s="271" t="str">
        <v>TIN CANPASIR GUDANG40</v>
      </c>
      <c r="C470" s="271" t="str">
        <v>NIG</v>
      </c>
      <c r="D470" s="271" t="str">
        <v>TIN CAN</v>
      </c>
      <c r="E470" s="271" t="str">
        <v>PASIR GUDANG</v>
      </c>
      <c r="F470" s="271">
        <v>40</v>
      </c>
      <c r="G470" s="271">
        <v>200</v>
      </c>
      <c r="H470" s="271" t="str">
        <v>not included</v>
      </c>
      <c r="I470" s="281" t="str">
        <v>USD</v>
      </c>
      <c r="J470" s="271">
        <v>682</v>
      </c>
      <c r="K470" s="271">
        <v>882</v>
      </c>
      <c r="L470" s="271">
        <v>0</v>
      </c>
      <c r="M470" s="291">
        <v>45930</v>
      </c>
      <c r="N470" s="271">
        <v>0</v>
      </c>
      <c r="O470" s="271">
        <v>0</v>
      </c>
      <c r="P470" s="271">
        <v>0</v>
      </c>
      <c r="Q470" s="271" t="str">
        <v>84398863 / MRCOCOAS004</v>
      </c>
      <c r="R470" s="271"/>
      <c r="S470" s="271">
        <f t="shared" ca="1" si="14"/>
        <v>1</v>
      </c>
      <c r="T470" s="271">
        <f t="shared" si="15"/>
        <v>882</v>
      </c>
      <c r="U470" s="271"/>
      <c r="V470" s="271"/>
      <c r="W470" s="271"/>
      <c r="X470" s="271"/>
    </row>
    <row r="471" spans="1:24">
      <c r="A471" s="271" t="str">
        <v>HAPAG</v>
      </c>
      <c r="B471" s="271" t="str">
        <v>TIN CANPTP20</v>
      </c>
      <c r="C471" s="271" t="str">
        <v>NIG</v>
      </c>
      <c r="D471" s="271" t="str">
        <v>TIN CAN</v>
      </c>
      <c r="E471" s="271" t="str">
        <v>PTP</v>
      </c>
      <c r="F471" s="271">
        <v>20</v>
      </c>
      <c r="G471" s="271">
        <v>200</v>
      </c>
      <c r="H471" s="271" t="str">
        <v>not included</v>
      </c>
      <c r="I471" s="281" t="str">
        <v>USD</v>
      </c>
      <c r="J471" s="271">
        <v>341</v>
      </c>
      <c r="K471" s="271">
        <v>541</v>
      </c>
      <c r="L471" s="271">
        <v>0</v>
      </c>
      <c r="M471" s="291">
        <v>45930</v>
      </c>
      <c r="N471" s="271">
        <v>0</v>
      </c>
      <c r="O471" s="271">
        <v>0</v>
      </c>
      <c r="P471" s="271">
        <v>0</v>
      </c>
      <c r="Q471" s="271" t="str">
        <v>84398863 / MRCOCOAS004</v>
      </c>
      <c r="R471" s="271"/>
      <c r="S471" s="271">
        <f t="shared" ca="1" si="14"/>
        <v>1</v>
      </c>
      <c r="T471" s="271">
        <f t="shared" si="15"/>
        <v>541</v>
      </c>
      <c r="U471" s="271"/>
      <c r="V471" s="271"/>
      <c r="W471" s="271"/>
      <c r="X471" s="271"/>
    </row>
    <row r="472" spans="1:24">
      <c r="A472" s="271" t="str">
        <v>HAPAG</v>
      </c>
      <c r="B472" s="271" t="str">
        <v>TIN CANPTP40</v>
      </c>
      <c r="C472" s="271" t="str">
        <v>NIG</v>
      </c>
      <c r="D472" s="271" t="str">
        <v>TIN CAN</v>
      </c>
      <c r="E472" s="271" t="str">
        <v>PTP</v>
      </c>
      <c r="F472" s="271">
        <v>40</v>
      </c>
      <c r="G472" s="271">
        <v>-100</v>
      </c>
      <c r="H472" s="271" t="str">
        <v>not included</v>
      </c>
      <c r="I472" s="281" t="str">
        <v>USD</v>
      </c>
      <c r="J472" s="271">
        <v>682</v>
      </c>
      <c r="K472" s="271">
        <v>582</v>
      </c>
      <c r="L472" s="271">
        <v>0</v>
      </c>
      <c r="M472" s="291">
        <v>45930</v>
      </c>
      <c r="N472" s="271">
        <v>0</v>
      </c>
      <c r="O472" s="271">
        <v>0</v>
      </c>
      <c r="P472" s="271">
        <v>0</v>
      </c>
      <c r="Q472" s="271" t="str">
        <v>84398863 / MRCOCOAS004</v>
      </c>
      <c r="R472" s="271"/>
      <c r="S472" s="271">
        <f t="shared" ca="1" si="14"/>
        <v>1</v>
      </c>
      <c r="T472" s="271">
        <f t="shared" si="15"/>
        <v>582</v>
      </c>
      <c r="U472" s="271"/>
      <c r="V472" s="271"/>
      <c r="W472" s="271"/>
      <c r="X472" s="271"/>
    </row>
    <row r="473" spans="1:24">
      <c r="A473" s="271" t="str">
        <v>HAPAG</v>
      </c>
      <c r="B473" s="271" t="str">
        <v>TIN CANPORT KLANG20</v>
      </c>
      <c r="C473" s="271" t="str">
        <v>NIG</v>
      </c>
      <c r="D473" s="271" t="str">
        <v>TIN CAN</v>
      </c>
      <c r="E473" s="271" t="str">
        <v>PORT KLANG</v>
      </c>
      <c r="F473" s="271">
        <v>20</v>
      </c>
      <c r="G473" s="271">
        <v>375</v>
      </c>
      <c r="H473" s="271" t="str">
        <v>not included</v>
      </c>
      <c r="I473" s="281" t="str">
        <v>USD</v>
      </c>
      <c r="J473" s="271">
        <v>341</v>
      </c>
      <c r="K473" s="271">
        <v>716</v>
      </c>
      <c r="L473" s="271">
        <v>0</v>
      </c>
      <c r="M473" s="291">
        <v>45930</v>
      </c>
      <c r="N473" s="271">
        <v>0</v>
      </c>
      <c r="O473" s="271">
        <v>0</v>
      </c>
      <c r="P473" s="271">
        <v>0</v>
      </c>
      <c r="Q473" s="271" t="str">
        <v>84398863 / MRCOCOAS004</v>
      </c>
      <c r="R473" s="271"/>
      <c r="S473" s="271">
        <f t="shared" ca="1" si="14"/>
        <v>1</v>
      </c>
      <c r="T473" s="271">
        <f t="shared" si="15"/>
        <v>716</v>
      </c>
      <c r="U473" s="271"/>
      <c r="V473" s="271"/>
      <c r="W473" s="271"/>
      <c r="X473" s="271"/>
    </row>
    <row r="474" spans="1:24">
      <c r="A474" s="271" t="str">
        <v>HAPAG</v>
      </c>
      <c r="B474" s="271" t="str">
        <v>TIN CANPORT KLANG40</v>
      </c>
      <c r="C474" s="271" t="str">
        <v>NIG</v>
      </c>
      <c r="D474" s="271" t="str">
        <v>TIN CAN</v>
      </c>
      <c r="E474" s="271" t="str">
        <v>PORT KLANG</v>
      </c>
      <c r="F474" s="271">
        <v>40</v>
      </c>
      <c r="G474" s="271">
        <v>100</v>
      </c>
      <c r="H474" s="271" t="str">
        <v>not included</v>
      </c>
      <c r="I474" s="281" t="str">
        <v>USD</v>
      </c>
      <c r="J474" s="271">
        <v>682</v>
      </c>
      <c r="K474" s="271">
        <v>782</v>
      </c>
      <c r="L474" s="271">
        <v>0</v>
      </c>
      <c r="M474" s="291">
        <v>45930</v>
      </c>
      <c r="N474" s="271">
        <v>0</v>
      </c>
      <c r="O474" s="271">
        <v>0</v>
      </c>
      <c r="P474" s="271">
        <v>0</v>
      </c>
      <c r="Q474" s="271" t="str">
        <v>84398863 / MRCOCOAS004</v>
      </c>
      <c r="R474" s="271"/>
      <c r="S474" s="271">
        <f t="shared" ca="1" si="14"/>
        <v>1</v>
      </c>
      <c r="T474" s="271">
        <f t="shared" si="15"/>
        <v>782</v>
      </c>
      <c r="U474" s="271"/>
      <c r="V474" s="271"/>
      <c r="W474" s="271"/>
      <c r="X474" s="271"/>
    </row>
    <row r="475" spans="1:24">
      <c r="A475" s="271" t="str">
        <v>HAPAG</v>
      </c>
      <c r="B475" s="271" t="str">
        <v>FREETOWNBATAM20</v>
      </c>
      <c r="C475" s="271" t="str">
        <v>SLE</v>
      </c>
      <c r="D475" s="271" t="str">
        <v>FREETOWN</v>
      </c>
      <c r="E475" s="271" t="str">
        <v>BATAM</v>
      </c>
      <c r="F475" s="271">
        <v>20</v>
      </c>
      <c r="G475" s="271">
        <v>1050</v>
      </c>
      <c r="H475" s="271" t="str">
        <v>not included</v>
      </c>
      <c r="I475" s="281" t="str">
        <v>USD</v>
      </c>
      <c r="J475" s="271">
        <v>341</v>
      </c>
      <c r="K475" s="271">
        <v>1391</v>
      </c>
      <c r="L475" s="271">
        <v>0</v>
      </c>
      <c r="M475" s="291">
        <v>45930</v>
      </c>
      <c r="N475" s="271">
        <v>0</v>
      </c>
      <c r="O475" s="271">
        <v>0</v>
      </c>
      <c r="P475" s="271">
        <v>0</v>
      </c>
      <c r="Q475" s="271" t="str">
        <v>84398863 / MRCOCOAS004</v>
      </c>
      <c r="R475" s="271"/>
      <c r="S475" s="271">
        <f t="shared" ca="1" si="14"/>
        <v>1</v>
      </c>
      <c r="T475" s="271">
        <f t="shared" si="15"/>
        <v>1391</v>
      </c>
      <c r="U475" s="271"/>
      <c r="V475" s="271"/>
      <c r="W475" s="271"/>
      <c r="X475" s="271"/>
    </row>
    <row r="476" spans="1:24">
      <c r="A476" s="271" t="str">
        <v>HAPAG</v>
      </c>
      <c r="B476" s="271" t="str">
        <v>FREETOWNBATAM40</v>
      </c>
      <c r="C476" s="271" t="str">
        <v>SLE</v>
      </c>
      <c r="D476" s="271" t="str">
        <v>FREETOWN</v>
      </c>
      <c r="E476" s="271" t="str">
        <v>BATAM</v>
      </c>
      <c r="F476" s="271">
        <v>40</v>
      </c>
      <c r="G476" s="271">
        <v>1050</v>
      </c>
      <c r="H476" s="271" t="str">
        <v>not included</v>
      </c>
      <c r="I476" s="281" t="str">
        <v>USD</v>
      </c>
      <c r="J476" s="271">
        <v>682</v>
      </c>
      <c r="K476" s="271">
        <v>1732</v>
      </c>
      <c r="L476" s="271">
        <v>0</v>
      </c>
      <c r="M476" s="291">
        <v>45930</v>
      </c>
      <c r="N476" s="271">
        <v>0</v>
      </c>
      <c r="O476" s="271">
        <v>0</v>
      </c>
      <c r="P476" s="271">
        <v>0</v>
      </c>
      <c r="Q476" s="271" t="str">
        <v>84398863 / MRCOCOAS004</v>
      </c>
      <c r="R476" s="271"/>
      <c r="S476" s="271">
        <f t="shared" ca="1" si="14"/>
        <v>1</v>
      </c>
      <c r="T476" s="271">
        <f t="shared" si="15"/>
        <v>1732</v>
      </c>
      <c r="U476" s="271"/>
      <c r="V476" s="271"/>
      <c r="W476" s="271"/>
      <c r="X476" s="271"/>
    </row>
    <row r="477" spans="1:24">
      <c r="A477" s="271" t="str">
        <v>HAPAG</v>
      </c>
      <c r="B477" s="271" t="str">
        <v>FREETOWNJAKARTA20</v>
      </c>
      <c r="C477" s="271" t="str">
        <v>SLE</v>
      </c>
      <c r="D477" s="271" t="str">
        <v>FREETOWN</v>
      </c>
      <c r="E477" s="271" t="str">
        <v>JAKARTA</v>
      </c>
      <c r="F477" s="271">
        <v>20</v>
      </c>
      <c r="G477" s="271">
        <v>950</v>
      </c>
      <c r="H477" s="271" t="str">
        <v>not included</v>
      </c>
      <c r="I477" s="281" t="str">
        <v>USD</v>
      </c>
      <c r="J477" s="271">
        <v>341</v>
      </c>
      <c r="K477" s="271">
        <v>1291</v>
      </c>
      <c r="L477" s="271">
        <v>0</v>
      </c>
      <c r="M477" s="291">
        <v>45930</v>
      </c>
      <c r="N477" s="271">
        <v>0</v>
      </c>
      <c r="O477" s="271">
        <v>0</v>
      </c>
      <c r="P477" s="271">
        <v>0</v>
      </c>
      <c r="Q477" s="271" t="str">
        <v>84398863 / MRCOCOAS004</v>
      </c>
      <c r="R477" s="271"/>
      <c r="S477" s="271">
        <f t="shared" ca="1" si="14"/>
        <v>1</v>
      </c>
      <c r="T477" s="271">
        <f t="shared" si="15"/>
        <v>1291</v>
      </c>
      <c r="U477" s="271"/>
      <c r="V477" s="271"/>
      <c r="W477" s="271"/>
      <c r="X477" s="271"/>
    </row>
    <row r="478" spans="1:24">
      <c r="A478" s="271" t="str">
        <v>HAPAG</v>
      </c>
      <c r="B478" s="271" t="str">
        <v>FREETOWNJAKARTA40</v>
      </c>
      <c r="C478" s="271" t="str">
        <v>SLE</v>
      </c>
      <c r="D478" s="271" t="str">
        <v>FREETOWN</v>
      </c>
      <c r="E478" s="271" t="str">
        <v>JAKARTA</v>
      </c>
      <c r="F478" s="271">
        <v>40</v>
      </c>
      <c r="G478" s="271">
        <v>650</v>
      </c>
      <c r="H478" s="271" t="str">
        <v>not included</v>
      </c>
      <c r="I478" s="281" t="str">
        <v>USD</v>
      </c>
      <c r="J478" s="271">
        <v>682</v>
      </c>
      <c r="K478" s="271">
        <v>1332</v>
      </c>
      <c r="L478" s="271">
        <v>0</v>
      </c>
      <c r="M478" s="291">
        <v>45930</v>
      </c>
      <c r="N478" s="271">
        <v>0</v>
      </c>
      <c r="O478" s="271">
        <v>0</v>
      </c>
      <c r="P478" s="271">
        <v>0</v>
      </c>
      <c r="Q478" s="271" t="str">
        <v>84398863 / MRCOCOAS004</v>
      </c>
      <c r="R478" s="271"/>
      <c r="S478" s="271">
        <f t="shared" ca="1" si="14"/>
        <v>1</v>
      </c>
      <c r="T478" s="271">
        <f t="shared" si="15"/>
        <v>1332</v>
      </c>
      <c r="U478" s="271"/>
      <c r="V478" s="271"/>
      <c r="W478" s="271"/>
      <c r="X478" s="271"/>
    </row>
    <row r="479" spans="1:24">
      <c r="A479" s="271" t="str">
        <v>HAPAG</v>
      </c>
      <c r="B479" s="271" t="str">
        <v>FREETOWNSURABAYA20</v>
      </c>
      <c r="C479" s="271" t="str">
        <v>SLE</v>
      </c>
      <c r="D479" s="271" t="str">
        <v>FREETOWN</v>
      </c>
      <c r="E479" s="271" t="str">
        <v>SURABAYA</v>
      </c>
      <c r="F479" s="271">
        <v>20</v>
      </c>
      <c r="G479" s="271">
        <v>900</v>
      </c>
      <c r="H479" s="271" t="str">
        <v>not included</v>
      </c>
      <c r="I479" s="281" t="str">
        <v>USD</v>
      </c>
      <c r="J479" s="271">
        <v>341</v>
      </c>
      <c r="K479" s="271">
        <v>1241</v>
      </c>
      <c r="L479" s="271">
        <v>0</v>
      </c>
      <c r="M479" s="291">
        <v>45930</v>
      </c>
      <c r="N479" s="271">
        <v>0</v>
      </c>
      <c r="O479" s="271">
        <v>0</v>
      </c>
      <c r="P479" s="271">
        <v>0</v>
      </c>
      <c r="Q479" s="271" t="str">
        <v>84398863 / MRCOCOAS004</v>
      </c>
      <c r="R479" s="271"/>
      <c r="S479" s="271">
        <f t="shared" ca="1" si="14"/>
        <v>1</v>
      </c>
      <c r="T479" s="271">
        <f t="shared" si="15"/>
        <v>1241</v>
      </c>
      <c r="U479" s="271"/>
      <c r="V479" s="271"/>
      <c r="W479" s="271"/>
      <c r="X479" s="271"/>
    </row>
    <row r="480" spans="1:24">
      <c r="A480" s="271" t="str">
        <v>HAPAG</v>
      </c>
      <c r="B480" s="271" t="str">
        <v>FREETOWNSURABAYA40</v>
      </c>
      <c r="C480" s="271" t="str">
        <v>SLE</v>
      </c>
      <c r="D480" s="271" t="str">
        <v>FREETOWN</v>
      </c>
      <c r="E480" s="271" t="str">
        <v>SURABAYA</v>
      </c>
      <c r="F480" s="271">
        <v>40</v>
      </c>
      <c r="G480" s="271">
        <v>650</v>
      </c>
      <c r="H480" s="271" t="str">
        <v>not included</v>
      </c>
      <c r="I480" s="281" t="str">
        <v>USD</v>
      </c>
      <c r="J480" s="271">
        <v>682</v>
      </c>
      <c r="K480" s="271">
        <v>1332</v>
      </c>
      <c r="L480" s="271">
        <v>0</v>
      </c>
      <c r="M480" s="291">
        <v>45930</v>
      </c>
      <c r="N480" s="271">
        <v>0</v>
      </c>
      <c r="O480" s="271">
        <v>0</v>
      </c>
      <c r="P480" s="271">
        <v>0</v>
      </c>
      <c r="Q480" s="271" t="str">
        <v>84398863 / MRCOCOAS004</v>
      </c>
      <c r="R480" s="271"/>
      <c r="S480" s="271">
        <f t="shared" ca="1" si="14"/>
        <v>1</v>
      </c>
      <c r="T480" s="271">
        <f t="shared" si="15"/>
        <v>1332</v>
      </c>
      <c r="U480" s="271"/>
      <c r="V480" s="271"/>
      <c r="W480" s="271"/>
      <c r="X480" s="271"/>
    </row>
    <row r="481" spans="1:24">
      <c r="A481" s="271" t="str">
        <v>HAPAG</v>
      </c>
      <c r="B481" s="271" t="str">
        <v>FREETOWNPASIR GUDANG20</v>
      </c>
      <c r="C481" s="271" t="str">
        <v>SLE</v>
      </c>
      <c r="D481" s="271" t="str">
        <v>FREETOWN</v>
      </c>
      <c r="E481" s="271" t="str">
        <v>PASIR GUDANG</v>
      </c>
      <c r="F481" s="271">
        <v>20</v>
      </c>
      <c r="G481" s="271">
        <v>800</v>
      </c>
      <c r="H481" s="271" t="str">
        <v>not included</v>
      </c>
      <c r="I481" s="281" t="str">
        <v>USD</v>
      </c>
      <c r="J481" s="271">
        <v>341</v>
      </c>
      <c r="K481" s="271">
        <v>1141</v>
      </c>
      <c r="L481" s="271">
        <v>0</v>
      </c>
      <c r="M481" s="291">
        <v>45930</v>
      </c>
      <c r="N481" s="271">
        <v>0</v>
      </c>
      <c r="O481" s="271">
        <v>0</v>
      </c>
      <c r="P481" s="271">
        <v>0</v>
      </c>
      <c r="Q481" s="271" t="str">
        <v>84398863 / MRCOCOAS004</v>
      </c>
      <c r="R481" s="271"/>
      <c r="S481" s="271">
        <f t="shared" ca="1" si="14"/>
        <v>1</v>
      </c>
      <c r="T481" s="271">
        <f t="shared" si="15"/>
        <v>1141</v>
      </c>
      <c r="U481" s="271"/>
      <c r="V481" s="271"/>
      <c r="W481" s="271"/>
      <c r="X481" s="271"/>
    </row>
    <row r="482" spans="1:24">
      <c r="A482" s="271" t="str">
        <v>HAPAG</v>
      </c>
      <c r="B482" s="271" t="str">
        <v>FREETOWNPASIR GUDANG40</v>
      </c>
      <c r="C482" s="271" t="str">
        <v>SLE</v>
      </c>
      <c r="D482" s="271" t="str">
        <v>FREETOWN</v>
      </c>
      <c r="E482" s="271" t="str">
        <v>PASIR GUDANG</v>
      </c>
      <c r="F482" s="271">
        <v>40</v>
      </c>
      <c r="G482" s="271">
        <v>700</v>
      </c>
      <c r="H482" s="271" t="str">
        <v>not included</v>
      </c>
      <c r="I482" s="281" t="str">
        <v>USD</v>
      </c>
      <c r="J482" s="271">
        <v>682</v>
      </c>
      <c r="K482" s="271">
        <v>1382</v>
      </c>
      <c r="L482" s="271">
        <v>0</v>
      </c>
      <c r="M482" s="291">
        <v>45930</v>
      </c>
      <c r="N482" s="271">
        <v>0</v>
      </c>
      <c r="O482" s="271">
        <v>0</v>
      </c>
      <c r="P482" s="271">
        <v>0</v>
      </c>
      <c r="Q482" s="271" t="str">
        <v>84398863 / MRCOCOAS004</v>
      </c>
      <c r="R482" s="271"/>
      <c r="S482" s="271">
        <f t="shared" ca="1" si="14"/>
        <v>1</v>
      </c>
      <c r="T482" s="271">
        <f t="shared" si="15"/>
        <v>1382</v>
      </c>
      <c r="U482" s="271"/>
      <c r="V482" s="271"/>
      <c r="W482" s="271"/>
      <c r="X482" s="271"/>
    </row>
    <row r="483" spans="1:24">
      <c r="A483" s="271" t="str">
        <v>HAPAG</v>
      </c>
      <c r="B483" s="271" t="str">
        <v>FREETOWNPTP20</v>
      </c>
      <c r="C483" s="271" t="str">
        <v>SLE</v>
      </c>
      <c r="D483" s="271" t="str">
        <v>FREETOWN</v>
      </c>
      <c r="E483" s="271" t="str">
        <v>PTP</v>
      </c>
      <c r="F483" s="271">
        <v>20</v>
      </c>
      <c r="G483" s="271">
        <v>600</v>
      </c>
      <c r="H483" s="271" t="str">
        <v>not included</v>
      </c>
      <c r="I483" s="281" t="str">
        <v>USD</v>
      </c>
      <c r="J483" s="271">
        <v>341</v>
      </c>
      <c r="K483" s="271">
        <v>941</v>
      </c>
      <c r="L483" s="271">
        <v>0</v>
      </c>
      <c r="M483" s="291">
        <v>45930</v>
      </c>
      <c r="N483" s="271">
        <v>0</v>
      </c>
      <c r="O483" s="271">
        <v>0</v>
      </c>
      <c r="P483" s="271">
        <v>0</v>
      </c>
      <c r="Q483" s="271" t="str">
        <v>84398863 / MRCOCOAS004</v>
      </c>
      <c r="R483" s="271"/>
      <c r="S483" s="271">
        <f t="shared" ca="1" si="14"/>
        <v>1</v>
      </c>
      <c r="T483" s="271">
        <f t="shared" si="15"/>
        <v>941</v>
      </c>
      <c r="U483" s="271"/>
      <c r="V483" s="271"/>
      <c r="W483" s="271"/>
      <c r="X483" s="271"/>
    </row>
    <row r="484" spans="1:24">
      <c r="A484" s="271" t="str">
        <v>HAPAG</v>
      </c>
      <c r="B484" s="271" t="str">
        <v>FREETOWNPTP40</v>
      </c>
      <c r="C484" s="271" t="str">
        <v>SLE</v>
      </c>
      <c r="D484" s="271" t="str">
        <v>FREETOWN</v>
      </c>
      <c r="E484" s="271" t="str">
        <v>PTP</v>
      </c>
      <c r="F484" s="271">
        <v>40</v>
      </c>
      <c r="G484" s="271">
        <v>450</v>
      </c>
      <c r="H484" s="271" t="str">
        <v>not included</v>
      </c>
      <c r="I484" s="281" t="str">
        <v>USD</v>
      </c>
      <c r="J484" s="271">
        <v>682</v>
      </c>
      <c r="K484" s="271">
        <v>1132</v>
      </c>
      <c r="L484" s="271">
        <v>0</v>
      </c>
      <c r="M484" s="291">
        <v>45930</v>
      </c>
      <c r="N484" s="271">
        <v>0</v>
      </c>
      <c r="O484" s="271">
        <v>0</v>
      </c>
      <c r="P484" s="271">
        <v>0</v>
      </c>
      <c r="Q484" s="271" t="str">
        <v>84398863 / MRCOCOAS004</v>
      </c>
      <c r="R484" s="271"/>
      <c r="S484" s="271">
        <f t="shared" ca="1" si="14"/>
        <v>1</v>
      </c>
      <c r="T484" s="271">
        <f t="shared" si="15"/>
        <v>1132</v>
      </c>
      <c r="U484" s="271"/>
      <c r="V484" s="271"/>
      <c r="W484" s="271"/>
      <c r="X484" s="271"/>
    </row>
    <row r="485" spans="1:24">
      <c r="A485" s="271" t="str">
        <v>HAPAG</v>
      </c>
      <c r="B485" s="271" t="str">
        <v>FREETOWNPORT KLANG20</v>
      </c>
      <c r="C485" s="271" t="str">
        <v>SLE</v>
      </c>
      <c r="D485" s="271" t="str">
        <v>FREETOWN</v>
      </c>
      <c r="E485" s="271" t="str">
        <v>PORT KLANG</v>
      </c>
      <c r="F485" s="271">
        <v>20</v>
      </c>
      <c r="G485" s="271">
        <v>900</v>
      </c>
      <c r="H485" s="271" t="str">
        <v>not included</v>
      </c>
      <c r="I485" s="281" t="str">
        <v>USD</v>
      </c>
      <c r="J485" s="271">
        <v>341</v>
      </c>
      <c r="K485" s="271">
        <v>1241</v>
      </c>
      <c r="L485" s="271">
        <v>0</v>
      </c>
      <c r="M485" s="291">
        <v>45930</v>
      </c>
      <c r="N485" s="271">
        <v>0</v>
      </c>
      <c r="O485" s="271">
        <v>0</v>
      </c>
      <c r="P485" s="271">
        <v>0</v>
      </c>
      <c r="Q485" s="271" t="str">
        <v>84398863 / MRCOCOAS004</v>
      </c>
      <c r="R485" s="271"/>
      <c r="S485" s="271">
        <f t="shared" ca="1" si="14"/>
        <v>1</v>
      </c>
      <c r="T485" s="271">
        <f t="shared" si="15"/>
        <v>1241</v>
      </c>
      <c r="U485" s="271"/>
      <c r="V485" s="271"/>
      <c r="W485" s="271"/>
      <c r="X485" s="271"/>
    </row>
    <row r="486" spans="1:24">
      <c r="A486" s="271" t="str">
        <v>HAPAG</v>
      </c>
      <c r="B486" s="271" t="str">
        <v>FREETOWNPORT KLANG40</v>
      </c>
      <c r="C486" s="271" t="str">
        <v>SLE</v>
      </c>
      <c r="D486" s="271" t="str">
        <v>FREETOWN</v>
      </c>
      <c r="E486" s="271" t="str">
        <v>PORT KLANG</v>
      </c>
      <c r="F486" s="271">
        <v>40</v>
      </c>
      <c r="G486" s="271">
        <v>700</v>
      </c>
      <c r="H486" s="271" t="str">
        <v>not included</v>
      </c>
      <c r="I486" s="281" t="str">
        <v>USD</v>
      </c>
      <c r="J486" s="271">
        <v>682</v>
      </c>
      <c r="K486" s="271">
        <v>1382</v>
      </c>
      <c r="L486" s="271">
        <v>0</v>
      </c>
      <c r="M486" s="291">
        <v>45930</v>
      </c>
      <c r="N486" s="271">
        <v>0</v>
      </c>
      <c r="O486" s="271">
        <v>0</v>
      </c>
      <c r="P486" s="271">
        <v>0</v>
      </c>
      <c r="Q486" s="271" t="str">
        <v>84398863 / MRCOCOAS004</v>
      </c>
      <c r="R486" s="271"/>
      <c r="S486" s="271">
        <f t="shared" ca="1" si="14"/>
        <v>1</v>
      </c>
      <c r="T486" s="271">
        <f t="shared" si="15"/>
        <v>1382</v>
      </c>
      <c r="U486" s="271"/>
      <c r="V486" s="271"/>
      <c r="W486" s="271"/>
      <c r="X486" s="271"/>
    </row>
    <row r="487" spans="1:24">
      <c r="A487" s="271" t="str">
        <v>HAPAG</v>
      </c>
      <c r="B487" s="271" t="str">
        <v>MATADIBATAM20</v>
      </c>
      <c r="C487" s="271" t="str">
        <v>CONG</v>
      </c>
      <c r="D487" s="271" t="str">
        <v>MATADI</v>
      </c>
      <c r="E487" s="271" t="str">
        <v>BATAM</v>
      </c>
      <c r="F487" s="271">
        <v>20</v>
      </c>
      <c r="G487" s="271">
        <v>670</v>
      </c>
      <c r="H487" s="271" t="str">
        <v>not included</v>
      </c>
      <c r="I487" s="281" t="str">
        <v>USD</v>
      </c>
      <c r="J487" s="271">
        <v>341</v>
      </c>
      <c r="K487" s="271">
        <v>1011</v>
      </c>
      <c r="L487" s="271">
        <v>0</v>
      </c>
      <c r="M487" s="291">
        <v>45930</v>
      </c>
      <c r="N487" s="271">
        <v>0</v>
      </c>
      <c r="O487" s="271">
        <v>0</v>
      </c>
      <c r="P487" s="271">
        <v>0</v>
      </c>
      <c r="Q487" s="271" t="str">
        <v>84398863 / MRCOCOAS004</v>
      </c>
      <c r="R487" s="271"/>
      <c r="S487" s="271">
        <f t="shared" ca="1" si="14"/>
        <v>1</v>
      </c>
      <c r="T487" s="271">
        <f t="shared" si="15"/>
        <v>1011</v>
      </c>
      <c r="U487" s="271"/>
      <c r="V487" s="271"/>
      <c r="W487" s="271"/>
      <c r="X487" s="271"/>
    </row>
    <row r="488" spans="1:24">
      <c r="A488" s="271" t="str">
        <v>HAPAG</v>
      </c>
      <c r="B488" s="271" t="str">
        <v>MATADIBATAM40</v>
      </c>
      <c r="C488" s="271" t="str">
        <v>CONG</v>
      </c>
      <c r="D488" s="271" t="str">
        <v>MATADI</v>
      </c>
      <c r="E488" s="271" t="str">
        <v>BATAM</v>
      </c>
      <c r="F488" s="271">
        <v>40</v>
      </c>
      <c r="G488" s="271">
        <v>526</v>
      </c>
      <c r="H488" s="271" t="str">
        <v>not included</v>
      </c>
      <c r="I488" s="281" t="str">
        <v>USD</v>
      </c>
      <c r="J488" s="271">
        <v>682</v>
      </c>
      <c r="K488" s="271">
        <v>1208</v>
      </c>
      <c r="L488" s="271">
        <v>0</v>
      </c>
      <c r="M488" s="291">
        <v>45930</v>
      </c>
      <c r="N488" s="271">
        <v>0</v>
      </c>
      <c r="O488" s="271">
        <v>0</v>
      </c>
      <c r="P488" s="271">
        <v>0</v>
      </c>
      <c r="Q488" s="271" t="str">
        <v>84398863 / MRCOCOAS004</v>
      </c>
      <c r="R488" s="271"/>
      <c r="S488" s="271">
        <f t="shared" ca="1" si="14"/>
        <v>1</v>
      </c>
      <c r="T488" s="271">
        <f t="shared" si="15"/>
        <v>1208</v>
      </c>
      <c r="U488" s="271"/>
      <c r="V488" s="271"/>
      <c r="W488" s="271"/>
      <c r="X488" s="271"/>
    </row>
    <row r="489" spans="1:24">
      <c r="A489" s="271" t="str">
        <v>HAPAG</v>
      </c>
      <c r="B489" s="271" t="str">
        <v>MATADIJAKARTA20</v>
      </c>
      <c r="C489" s="271" t="str">
        <v>CONG</v>
      </c>
      <c r="D489" s="271" t="str">
        <v>MATADI</v>
      </c>
      <c r="E489" s="271" t="str">
        <v>JAKARTA</v>
      </c>
      <c r="F489" s="271">
        <v>20</v>
      </c>
      <c r="G489" s="271">
        <v>500</v>
      </c>
      <c r="H489" s="271" t="str">
        <v>not included</v>
      </c>
      <c r="I489" s="281" t="str">
        <v>USD</v>
      </c>
      <c r="J489" s="271">
        <v>341</v>
      </c>
      <c r="K489" s="271">
        <v>841</v>
      </c>
      <c r="L489" s="271">
        <v>0</v>
      </c>
      <c r="M489" s="291">
        <v>45930</v>
      </c>
      <c r="N489" s="271">
        <v>0</v>
      </c>
      <c r="O489" s="271">
        <v>0</v>
      </c>
      <c r="P489" s="271">
        <v>0</v>
      </c>
      <c r="Q489" s="271" t="str">
        <v>84398863 / MRCOCOAS004</v>
      </c>
      <c r="R489" s="271"/>
      <c r="S489" s="271">
        <f t="shared" ca="1" si="14"/>
        <v>1</v>
      </c>
      <c r="T489" s="271">
        <f t="shared" si="15"/>
        <v>841</v>
      </c>
      <c r="U489" s="271"/>
      <c r="V489" s="271"/>
      <c r="W489" s="271"/>
      <c r="X489" s="271"/>
    </row>
    <row r="490" spans="1:24">
      <c r="A490" s="271" t="str">
        <v>HAPAG</v>
      </c>
      <c r="B490" s="271" t="str">
        <v>MATADIJAKARTA40</v>
      </c>
      <c r="C490" s="271" t="str">
        <v>CONG</v>
      </c>
      <c r="D490" s="271" t="str">
        <v>MATADI</v>
      </c>
      <c r="E490" s="271" t="str">
        <v>JAKARTA</v>
      </c>
      <c r="F490" s="271">
        <v>40</v>
      </c>
      <c r="G490" s="271">
        <v>150</v>
      </c>
      <c r="H490" s="271" t="str">
        <v>not included</v>
      </c>
      <c r="I490" s="281" t="str">
        <v>USD</v>
      </c>
      <c r="J490" s="271">
        <v>682</v>
      </c>
      <c r="K490" s="271">
        <v>832</v>
      </c>
      <c r="L490" s="271">
        <v>0</v>
      </c>
      <c r="M490" s="291">
        <v>45930</v>
      </c>
      <c r="N490" s="271">
        <v>0</v>
      </c>
      <c r="O490" s="271">
        <v>0</v>
      </c>
      <c r="P490" s="271">
        <v>0</v>
      </c>
      <c r="Q490" s="271" t="str">
        <v>84398863 / MRCOCOAS004</v>
      </c>
      <c r="R490" s="271"/>
      <c r="S490" s="271">
        <f t="shared" ca="1" si="14"/>
        <v>1</v>
      </c>
      <c r="T490" s="271">
        <f t="shared" si="15"/>
        <v>832</v>
      </c>
      <c r="U490" s="271"/>
      <c r="V490" s="271"/>
      <c r="W490" s="271"/>
      <c r="X490" s="271"/>
    </row>
    <row r="491" spans="1:24">
      <c r="A491" s="271" t="str">
        <v>HAPAG</v>
      </c>
      <c r="B491" s="271" t="str">
        <v>MATADISURABAYA20</v>
      </c>
      <c r="C491" s="271" t="str">
        <v>CONG</v>
      </c>
      <c r="D491" s="271" t="str">
        <v>MATADI</v>
      </c>
      <c r="E491" s="271" t="str">
        <v>SURABAYA</v>
      </c>
      <c r="F491" s="271">
        <v>20</v>
      </c>
      <c r="G491" s="271">
        <v>500</v>
      </c>
      <c r="H491" s="271" t="str">
        <v>not included</v>
      </c>
      <c r="I491" s="281" t="str">
        <v>USD</v>
      </c>
      <c r="J491" s="271">
        <v>341</v>
      </c>
      <c r="K491" s="271">
        <v>841</v>
      </c>
      <c r="L491" s="271">
        <v>0</v>
      </c>
      <c r="M491" s="291">
        <v>45930</v>
      </c>
      <c r="N491" s="271">
        <v>0</v>
      </c>
      <c r="O491" s="271">
        <v>0</v>
      </c>
      <c r="P491" s="271">
        <v>0</v>
      </c>
      <c r="Q491" s="271" t="str">
        <v>84398863 / MRCOCOAS004</v>
      </c>
      <c r="R491" s="271"/>
      <c r="S491" s="271">
        <f t="shared" ca="1" si="14"/>
        <v>1</v>
      </c>
      <c r="T491" s="271">
        <f t="shared" si="15"/>
        <v>841</v>
      </c>
      <c r="U491" s="271"/>
      <c r="V491" s="271"/>
      <c r="W491" s="271"/>
      <c r="X491" s="271"/>
    </row>
    <row r="492" spans="1:24">
      <c r="A492" s="271" t="str">
        <v>HAPAG</v>
      </c>
      <c r="B492" s="271" t="str">
        <v>MATADISURABAYA40</v>
      </c>
      <c r="C492" s="271" t="str">
        <v>CONG</v>
      </c>
      <c r="D492" s="271" t="str">
        <v>MATADI</v>
      </c>
      <c r="E492" s="271" t="str">
        <v>SURABAYA</v>
      </c>
      <c r="F492" s="271">
        <v>40</v>
      </c>
      <c r="G492" s="271">
        <v>100</v>
      </c>
      <c r="H492" s="271" t="str">
        <v>not included</v>
      </c>
      <c r="I492" s="281" t="str">
        <v>USD</v>
      </c>
      <c r="J492" s="271">
        <v>682</v>
      </c>
      <c r="K492" s="271">
        <v>782</v>
      </c>
      <c r="L492" s="271">
        <v>0</v>
      </c>
      <c r="M492" s="291">
        <v>45930</v>
      </c>
      <c r="N492" s="271">
        <v>0</v>
      </c>
      <c r="O492" s="271">
        <v>0</v>
      </c>
      <c r="P492" s="271">
        <v>0</v>
      </c>
      <c r="Q492" s="271" t="str">
        <v>84398863 / MRCOCOAS004</v>
      </c>
      <c r="R492" s="271"/>
      <c r="S492" s="271">
        <f t="shared" ca="1" si="14"/>
        <v>1</v>
      </c>
      <c r="T492" s="271">
        <f t="shared" si="15"/>
        <v>782</v>
      </c>
      <c r="U492" s="271"/>
      <c r="V492" s="271"/>
      <c r="W492" s="271"/>
      <c r="X492" s="271"/>
    </row>
    <row r="493" spans="1:24">
      <c r="A493" s="271" t="str">
        <v>HAPAG</v>
      </c>
      <c r="B493" s="271" t="str">
        <v>MATADIPASIR GUDANG20</v>
      </c>
      <c r="C493" s="271" t="str">
        <v>CONG</v>
      </c>
      <c r="D493" s="271" t="str">
        <v>MATADI</v>
      </c>
      <c r="E493" s="271" t="str">
        <v>PASIR GUDANG</v>
      </c>
      <c r="F493" s="271">
        <v>20</v>
      </c>
      <c r="G493" s="271">
        <v>500</v>
      </c>
      <c r="H493" s="271" t="str">
        <v>not included</v>
      </c>
      <c r="I493" s="281" t="str">
        <v>USD</v>
      </c>
      <c r="J493" s="271">
        <v>341</v>
      </c>
      <c r="K493" s="271">
        <v>841</v>
      </c>
      <c r="L493" s="271">
        <v>0</v>
      </c>
      <c r="M493" s="291">
        <v>45930</v>
      </c>
      <c r="N493" s="271">
        <v>0</v>
      </c>
      <c r="O493" s="271">
        <v>0</v>
      </c>
      <c r="P493" s="271">
        <v>0</v>
      </c>
      <c r="Q493" s="271" t="str">
        <v>84398863 / MRCOCOAS004</v>
      </c>
      <c r="R493" s="271"/>
      <c r="S493" s="271">
        <f t="shared" ca="1" si="14"/>
        <v>1</v>
      </c>
      <c r="T493" s="271">
        <f t="shared" si="15"/>
        <v>841</v>
      </c>
      <c r="U493" s="271"/>
      <c r="V493" s="271"/>
      <c r="W493" s="271"/>
      <c r="X493" s="271"/>
    </row>
    <row r="494" spans="1:24">
      <c r="A494" s="271" t="str">
        <v>HAPAG</v>
      </c>
      <c r="B494" s="271" t="str">
        <v>MATADIPASIR GUDANG40</v>
      </c>
      <c r="C494" s="271" t="str">
        <v>CONG</v>
      </c>
      <c r="D494" s="271" t="str">
        <v>MATADI</v>
      </c>
      <c r="E494" s="271" t="str">
        <v>PASIR GUDANG</v>
      </c>
      <c r="F494" s="271">
        <v>40</v>
      </c>
      <c r="G494" s="271">
        <v>200</v>
      </c>
      <c r="H494" s="271" t="str">
        <v>not included</v>
      </c>
      <c r="I494" s="281" t="str">
        <v>USD</v>
      </c>
      <c r="J494" s="271">
        <v>682</v>
      </c>
      <c r="K494" s="271">
        <v>882</v>
      </c>
      <c r="L494" s="271">
        <v>0</v>
      </c>
      <c r="M494" s="291">
        <v>45930</v>
      </c>
      <c r="N494" s="271">
        <v>0</v>
      </c>
      <c r="O494" s="271">
        <v>0</v>
      </c>
      <c r="P494" s="271">
        <v>0</v>
      </c>
      <c r="Q494" s="271" t="str">
        <v>84398863 / MRCOCOAS004</v>
      </c>
      <c r="R494" s="271"/>
      <c r="S494" s="271">
        <f t="shared" ca="1" si="14"/>
        <v>1</v>
      </c>
      <c r="T494" s="271">
        <f t="shared" si="15"/>
        <v>882</v>
      </c>
      <c r="U494" s="271"/>
      <c r="V494" s="271"/>
      <c r="W494" s="271"/>
      <c r="X494" s="271"/>
    </row>
    <row r="495" spans="1:24">
      <c r="A495" s="271" t="str">
        <v>HAPAG</v>
      </c>
      <c r="B495" s="271" t="str">
        <v>MATADIPTP20</v>
      </c>
      <c r="C495" s="271" t="str">
        <v>CONG</v>
      </c>
      <c r="D495" s="271" t="str">
        <v>MATADI</v>
      </c>
      <c r="E495" s="271" t="str">
        <v>PTP</v>
      </c>
      <c r="F495" s="271">
        <v>20</v>
      </c>
      <c r="G495" s="271">
        <v>400</v>
      </c>
      <c r="H495" s="271" t="str">
        <v>not included</v>
      </c>
      <c r="I495" s="281" t="str">
        <v>USD</v>
      </c>
      <c r="J495" s="271">
        <v>341</v>
      </c>
      <c r="K495" s="271">
        <v>741</v>
      </c>
      <c r="L495" s="271">
        <v>0</v>
      </c>
      <c r="M495" s="291">
        <v>45930</v>
      </c>
      <c r="N495" s="271">
        <v>0</v>
      </c>
      <c r="O495" s="271">
        <v>0</v>
      </c>
      <c r="P495" s="271">
        <v>0</v>
      </c>
      <c r="Q495" s="271" t="str">
        <v>84398863 / MRCOCOAS004</v>
      </c>
      <c r="R495" s="271"/>
      <c r="S495" s="271">
        <f t="shared" ca="1" si="14"/>
        <v>1</v>
      </c>
      <c r="T495" s="271">
        <f t="shared" si="15"/>
        <v>741</v>
      </c>
      <c r="U495" s="271"/>
      <c r="V495" s="271"/>
      <c r="W495" s="271"/>
      <c r="X495" s="271"/>
    </row>
    <row r="496" spans="1:24">
      <c r="A496" s="271" t="str">
        <v>HAPAG</v>
      </c>
      <c r="B496" s="271" t="str">
        <v>MATADIPTP40</v>
      </c>
      <c r="C496" s="271" t="str">
        <v>CONG</v>
      </c>
      <c r="D496" s="271" t="str">
        <v>MATADI</v>
      </c>
      <c r="E496" s="271" t="str">
        <v>PTP</v>
      </c>
      <c r="F496" s="271">
        <v>40</v>
      </c>
      <c r="G496" s="271">
        <v>100</v>
      </c>
      <c r="H496" s="271" t="str">
        <v>not included</v>
      </c>
      <c r="I496" s="281" t="str">
        <v>USD</v>
      </c>
      <c r="J496" s="271">
        <v>682</v>
      </c>
      <c r="K496" s="271">
        <v>782</v>
      </c>
      <c r="L496" s="271">
        <v>0</v>
      </c>
      <c r="M496" s="291">
        <v>45930</v>
      </c>
      <c r="N496" s="271">
        <v>0</v>
      </c>
      <c r="O496" s="271">
        <v>0</v>
      </c>
      <c r="P496" s="271">
        <v>0</v>
      </c>
      <c r="Q496" s="271" t="str">
        <v>84398863 / MRCOCOAS004</v>
      </c>
      <c r="R496" s="271"/>
      <c r="S496" s="271">
        <f t="shared" ca="1" si="14"/>
        <v>1</v>
      </c>
      <c r="T496" s="271">
        <f t="shared" si="15"/>
        <v>782</v>
      </c>
      <c r="U496" s="271"/>
      <c r="V496" s="271"/>
      <c r="W496" s="271"/>
      <c r="X496" s="271"/>
    </row>
    <row r="497" spans="1:24">
      <c r="A497" s="271" t="str">
        <v>HAPAG</v>
      </c>
      <c r="B497" s="271" t="str">
        <v>MATADIPORT KLANG20</v>
      </c>
      <c r="C497" s="271" t="str">
        <v>CONG</v>
      </c>
      <c r="D497" s="271" t="str">
        <v>MATADI</v>
      </c>
      <c r="E497" s="271" t="str">
        <v>PORT KLANG</v>
      </c>
      <c r="F497" s="271">
        <v>20</v>
      </c>
      <c r="G497" s="271">
        <v>500</v>
      </c>
      <c r="H497" s="271" t="str">
        <v>not included</v>
      </c>
      <c r="I497" s="281" t="str">
        <v>USD</v>
      </c>
      <c r="J497" s="271">
        <v>341</v>
      </c>
      <c r="K497" s="271">
        <v>841</v>
      </c>
      <c r="L497" s="271">
        <v>0</v>
      </c>
      <c r="M497" s="291">
        <v>45930</v>
      </c>
      <c r="N497" s="271">
        <v>0</v>
      </c>
      <c r="O497" s="271">
        <v>0</v>
      </c>
      <c r="P497" s="271">
        <v>0</v>
      </c>
      <c r="Q497" s="271" t="str">
        <v>84398863 / MRCOCOAS004</v>
      </c>
      <c r="R497" s="271"/>
      <c r="S497" s="271">
        <f t="shared" ca="1" si="14"/>
        <v>1</v>
      </c>
      <c r="T497" s="271">
        <f t="shared" si="15"/>
        <v>841</v>
      </c>
      <c r="U497" s="271"/>
      <c r="V497" s="271"/>
      <c r="W497" s="271"/>
      <c r="X497" s="271"/>
    </row>
    <row r="498" spans="1:24">
      <c r="A498" s="271" t="str">
        <v>HAPAG</v>
      </c>
      <c r="B498" s="271" t="str">
        <v>MATADIPORT KLANG40</v>
      </c>
      <c r="C498" s="271" t="str">
        <v>CONG</v>
      </c>
      <c r="D498" s="271" t="str">
        <v>MATADI</v>
      </c>
      <c r="E498" s="271" t="str">
        <v>PORT KLANG</v>
      </c>
      <c r="F498" s="271">
        <v>40</v>
      </c>
      <c r="G498" s="271">
        <v>200</v>
      </c>
      <c r="H498" s="271" t="str">
        <v>not included</v>
      </c>
      <c r="I498" s="281" t="str">
        <v>USD</v>
      </c>
      <c r="J498" s="271">
        <v>682</v>
      </c>
      <c r="K498" s="271">
        <v>882</v>
      </c>
      <c r="L498" s="271">
        <v>0</v>
      </c>
      <c r="M498" s="291">
        <v>45930</v>
      </c>
      <c r="N498" s="271">
        <v>0</v>
      </c>
      <c r="O498" s="271">
        <v>0</v>
      </c>
      <c r="P498" s="271">
        <v>0</v>
      </c>
      <c r="Q498" s="271" t="str">
        <v>84398863 / MRCOCOAS004</v>
      </c>
      <c r="R498" s="271"/>
      <c r="S498" s="271">
        <f t="shared" ca="1" si="14"/>
        <v>1</v>
      </c>
      <c r="T498" s="271">
        <f t="shared" si="15"/>
        <v>882</v>
      </c>
      <c r="U498" s="271"/>
      <c r="V498" s="271"/>
      <c r="W498" s="271"/>
      <c r="X498" s="271"/>
    </row>
    <row r="499" spans="1:24">
      <c r="A499" s="271" t="str">
        <v>HAPAG</v>
      </c>
      <c r="B499" s="271" t="str">
        <v>MOMBASABATAM20</v>
      </c>
      <c r="C499" s="271" t="str">
        <v>KEN</v>
      </c>
      <c r="D499" s="271" t="str">
        <v>MOMBASA</v>
      </c>
      <c r="E499" s="271" t="str">
        <v>BATAM</v>
      </c>
      <c r="F499" s="271">
        <v>20</v>
      </c>
      <c r="G499" s="271">
        <v>333</v>
      </c>
      <c r="H499" s="271" t="str">
        <v>not included</v>
      </c>
      <c r="I499" s="281" t="str">
        <v>USD</v>
      </c>
      <c r="J499" s="271">
        <v>204</v>
      </c>
      <c r="K499" s="271">
        <v>537</v>
      </c>
      <c r="L499" s="271">
        <v>0</v>
      </c>
      <c r="M499" s="291">
        <v>45930</v>
      </c>
      <c r="N499" s="271">
        <v>0</v>
      </c>
      <c r="O499" s="271">
        <v>0</v>
      </c>
      <c r="P499" s="271">
        <v>0</v>
      </c>
      <c r="Q499" s="271" t="str">
        <v>84398863 / MRCOCOAS004</v>
      </c>
      <c r="R499" s="271"/>
      <c r="S499" s="271">
        <f t="shared" ca="1" si="14"/>
        <v>1</v>
      </c>
      <c r="T499" s="271">
        <f t="shared" si="15"/>
        <v>537</v>
      </c>
      <c r="U499" s="271"/>
      <c r="V499" s="271"/>
      <c r="W499" s="271"/>
      <c r="X499" s="271"/>
    </row>
    <row r="500" spans="1:24">
      <c r="A500" s="271" t="str">
        <v>HAPAG</v>
      </c>
      <c r="B500" s="271" t="str">
        <v>MOMBASABATAM40</v>
      </c>
      <c r="C500" s="271" t="str">
        <v>KEN</v>
      </c>
      <c r="D500" s="271" t="str">
        <v>MOMBASA</v>
      </c>
      <c r="E500" s="271" t="str">
        <v>BATAM</v>
      </c>
      <c r="F500" s="271">
        <v>40</v>
      </c>
      <c r="G500" s="271">
        <v>169</v>
      </c>
      <c r="H500" s="271" t="str">
        <v>not included</v>
      </c>
      <c r="I500" s="281" t="str">
        <v>USD</v>
      </c>
      <c r="J500" s="271">
        <v>408</v>
      </c>
      <c r="K500" s="271">
        <v>577</v>
      </c>
      <c r="L500" s="271">
        <v>0</v>
      </c>
      <c r="M500" s="291">
        <v>45930</v>
      </c>
      <c r="N500" s="271">
        <v>0</v>
      </c>
      <c r="O500" s="271">
        <v>0</v>
      </c>
      <c r="P500" s="271">
        <v>0</v>
      </c>
      <c r="Q500" s="271" t="str">
        <v>84398863 / MRCOCOAS004</v>
      </c>
      <c r="R500" s="271"/>
      <c r="S500" s="271">
        <f t="shared" ca="1" si="14"/>
        <v>1</v>
      </c>
      <c r="T500" s="271">
        <f t="shared" si="15"/>
        <v>577</v>
      </c>
      <c r="U500" s="271"/>
      <c r="V500" s="271"/>
      <c r="W500" s="271"/>
      <c r="X500" s="271"/>
    </row>
    <row r="501" spans="1:24">
      <c r="A501" s="271" t="str">
        <v>HAPAG</v>
      </c>
      <c r="B501" s="271" t="str">
        <v>MOMBASAJAKARTA20</v>
      </c>
      <c r="C501" s="271" t="str">
        <v>KEN</v>
      </c>
      <c r="D501" s="271" t="str">
        <v>MOMBASA</v>
      </c>
      <c r="E501" s="271" t="str">
        <v>JAKARTA</v>
      </c>
      <c r="F501" s="271">
        <v>20</v>
      </c>
      <c r="G501" s="271">
        <v>200</v>
      </c>
      <c r="H501" s="271" t="str">
        <v>not included</v>
      </c>
      <c r="I501" s="281" t="str">
        <v>USD</v>
      </c>
      <c r="J501" s="271">
        <v>204</v>
      </c>
      <c r="K501" s="271">
        <v>404</v>
      </c>
      <c r="L501" s="271">
        <v>0</v>
      </c>
      <c r="M501" s="291">
        <v>45930</v>
      </c>
      <c r="N501" s="271">
        <v>0</v>
      </c>
      <c r="O501" s="271">
        <v>0</v>
      </c>
      <c r="P501" s="271">
        <v>0</v>
      </c>
      <c r="Q501" s="271" t="str">
        <v>84398863 / MRCOCOAS004</v>
      </c>
      <c r="R501" s="271"/>
      <c r="S501" s="271">
        <f t="shared" ca="1" si="14"/>
        <v>1</v>
      </c>
      <c r="T501" s="271">
        <f t="shared" si="15"/>
        <v>404</v>
      </c>
      <c r="U501" s="271"/>
      <c r="V501" s="271"/>
      <c r="W501" s="271"/>
      <c r="X501" s="271"/>
    </row>
    <row r="502" spans="1:24">
      <c r="A502" s="271" t="str">
        <v>HAPAG</v>
      </c>
      <c r="B502" s="271" t="str">
        <v>MOMBASAJAKARTA40</v>
      </c>
      <c r="C502" s="271" t="str">
        <v>KEN</v>
      </c>
      <c r="D502" s="271" t="str">
        <v>MOMBASA</v>
      </c>
      <c r="E502" s="271" t="str">
        <v>JAKARTA</v>
      </c>
      <c r="F502" s="271">
        <v>40</v>
      </c>
      <c r="G502" s="271">
        <v>100</v>
      </c>
      <c r="H502" s="271" t="str">
        <v>not included</v>
      </c>
      <c r="I502" s="281" t="str">
        <v>USD</v>
      </c>
      <c r="J502" s="271">
        <v>408</v>
      </c>
      <c r="K502" s="271">
        <v>508</v>
      </c>
      <c r="L502" s="271">
        <v>0</v>
      </c>
      <c r="M502" s="291">
        <v>45930</v>
      </c>
      <c r="N502" s="271">
        <v>0</v>
      </c>
      <c r="O502" s="271">
        <v>0</v>
      </c>
      <c r="P502" s="271">
        <v>0</v>
      </c>
      <c r="Q502" s="271" t="str">
        <v>84398863 / MRCOCOAS004</v>
      </c>
      <c r="R502" s="271"/>
      <c r="S502" s="271">
        <f t="shared" ca="1" si="14"/>
        <v>1</v>
      </c>
      <c r="T502" s="271">
        <f t="shared" si="15"/>
        <v>508</v>
      </c>
      <c r="U502" s="271"/>
      <c r="V502" s="271"/>
      <c r="W502" s="271"/>
      <c r="X502" s="271"/>
    </row>
    <row r="503" spans="1:24">
      <c r="A503" s="271" t="str">
        <v>HAPAG</v>
      </c>
      <c r="B503" s="271" t="str">
        <v>MOMBASASURABAYA20</v>
      </c>
      <c r="C503" s="271" t="str">
        <v>KEN</v>
      </c>
      <c r="D503" s="271" t="str">
        <v>MOMBASA</v>
      </c>
      <c r="E503" s="271" t="str">
        <v>SURABAYA</v>
      </c>
      <c r="F503" s="271">
        <v>20</v>
      </c>
      <c r="G503" s="271">
        <v>100</v>
      </c>
      <c r="H503" s="271" t="str">
        <v>not included</v>
      </c>
      <c r="I503" s="281" t="str">
        <v>USD</v>
      </c>
      <c r="J503" s="271">
        <v>204</v>
      </c>
      <c r="K503" s="271">
        <v>304</v>
      </c>
      <c r="L503" s="271">
        <v>0</v>
      </c>
      <c r="M503" s="291">
        <v>45930</v>
      </c>
      <c r="N503" s="271">
        <v>0</v>
      </c>
      <c r="O503" s="271">
        <v>0</v>
      </c>
      <c r="P503" s="271">
        <v>0</v>
      </c>
      <c r="Q503" s="271" t="str">
        <v>84398863 / MRCOCOAS004</v>
      </c>
      <c r="R503" s="271"/>
      <c r="S503" s="271">
        <f t="shared" ca="1" si="14"/>
        <v>1</v>
      </c>
      <c r="T503" s="271">
        <f t="shared" si="15"/>
        <v>304</v>
      </c>
      <c r="U503" s="271"/>
      <c r="V503" s="271"/>
      <c r="W503" s="271"/>
      <c r="X503" s="271"/>
    </row>
    <row r="504" spans="1:24">
      <c r="A504" s="271" t="str">
        <v>HAPAG</v>
      </c>
      <c r="B504" s="271" t="str">
        <v>MOMBASASURABAYA40</v>
      </c>
      <c r="C504" s="271" t="str">
        <v>KEN</v>
      </c>
      <c r="D504" s="271" t="str">
        <v>MOMBASA</v>
      </c>
      <c r="E504" s="271" t="str">
        <v>SURABAYA</v>
      </c>
      <c r="F504" s="271">
        <v>40</v>
      </c>
      <c r="G504" s="271">
        <v>-150</v>
      </c>
      <c r="H504" s="271" t="str">
        <v>not included</v>
      </c>
      <c r="I504" s="281" t="str">
        <v>USD</v>
      </c>
      <c r="J504" s="271">
        <v>408</v>
      </c>
      <c r="K504" s="271">
        <v>258</v>
      </c>
      <c r="L504" s="271">
        <v>0</v>
      </c>
      <c r="M504" s="291">
        <v>45930</v>
      </c>
      <c r="N504" s="271">
        <v>0</v>
      </c>
      <c r="O504" s="271">
        <v>0</v>
      </c>
      <c r="P504" s="271">
        <v>0</v>
      </c>
      <c r="Q504" s="271" t="str">
        <v>84398863 / MRCOCOAS004</v>
      </c>
      <c r="R504" s="271"/>
      <c r="S504" s="271">
        <f t="shared" ca="1" si="14"/>
        <v>1</v>
      </c>
      <c r="T504" s="271">
        <f t="shared" si="15"/>
        <v>258</v>
      </c>
      <c r="U504" s="271"/>
      <c r="V504" s="271"/>
      <c r="W504" s="271"/>
      <c r="X504" s="271"/>
    </row>
    <row r="505" spans="1:24">
      <c r="A505" s="271" t="str">
        <v>HAPAG</v>
      </c>
      <c r="B505" s="271" t="str">
        <v>MOMBASAPASIR GUDANG20</v>
      </c>
      <c r="C505" s="271" t="str">
        <v>KEN</v>
      </c>
      <c r="D505" s="271" t="str">
        <v>MOMBASA</v>
      </c>
      <c r="E505" s="271" t="str">
        <v>PASIR GUDANG</v>
      </c>
      <c r="F505" s="271">
        <v>20</v>
      </c>
      <c r="G505" s="271">
        <v>50</v>
      </c>
      <c r="H505" s="271" t="str">
        <v>not included</v>
      </c>
      <c r="I505" s="281" t="str">
        <v>USD</v>
      </c>
      <c r="J505" s="271">
        <v>204</v>
      </c>
      <c r="K505" s="271">
        <v>254</v>
      </c>
      <c r="L505" s="271">
        <v>0</v>
      </c>
      <c r="M505" s="291">
        <v>45930</v>
      </c>
      <c r="N505" s="271">
        <v>0</v>
      </c>
      <c r="O505" s="271">
        <v>0</v>
      </c>
      <c r="P505" s="271">
        <v>0</v>
      </c>
      <c r="Q505" s="271" t="str">
        <v>84398863 / MRCOCOAS004</v>
      </c>
      <c r="R505" s="271"/>
      <c r="S505" s="271">
        <f t="shared" ca="1" si="14"/>
        <v>1</v>
      </c>
      <c r="T505" s="271">
        <f t="shared" si="15"/>
        <v>254</v>
      </c>
      <c r="U505" s="271"/>
      <c r="V505" s="271"/>
      <c r="W505" s="271"/>
      <c r="X505" s="271"/>
    </row>
    <row r="506" spans="1:24">
      <c r="A506" s="271" t="str">
        <v>HAPAG</v>
      </c>
      <c r="B506" s="271" t="str">
        <v>MOMBASAPASIR GUDANG40</v>
      </c>
      <c r="C506" s="271" t="str">
        <v>KEN</v>
      </c>
      <c r="D506" s="271" t="str">
        <v>MOMBASA</v>
      </c>
      <c r="E506" s="271" t="str">
        <v>PASIR GUDANG</v>
      </c>
      <c r="F506" s="271">
        <v>40</v>
      </c>
      <c r="G506" s="271">
        <v>-180</v>
      </c>
      <c r="H506" s="271" t="str">
        <v>not included</v>
      </c>
      <c r="I506" s="281" t="str">
        <v>USD</v>
      </c>
      <c r="J506" s="271">
        <v>408</v>
      </c>
      <c r="K506" s="271">
        <v>228</v>
      </c>
      <c r="L506" s="271">
        <v>0</v>
      </c>
      <c r="M506" s="291">
        <v>45930</v>
      </c>
      <c r="N506" s="271">
        <v>0</v>
      </c>
      <c r="O506" s="271">
        <v>0</v>
      </c>
      <c r="P506" s="271">
        <v>0</v>
      </c>
      <c r="Q506" s="271" t="str">
        <v>84398863 / MRCOCOAS004</v>
      </c>
      <c r="R506" s="271"/>
      <c r="S506" s="271">
        <f t="shared" ca="1" si="14"/>
        <v>1</v>
      </c>
      <c r="T506" s="271">
        <f t="shared" si="15"/>
        <v>228</v>
      </c>
      <c r="U506" s="271"/>
      <c r="V506" s="271"/>
      <c r="W506" s="271"/>
      <c r="X506" s="271"/>
    </row>
    <row r="507" spans="1:24">
      <c r="A507" s="271" t="str">
        <v>HAPAG</v>
      </c>
      <c r="B507" s="271" t="str">
        <v>MOMBASAPTP20</v>
      </c>
      <c r="C507" s="271" t="str">
        <v>KEN</v>
      </c>
      <c r="D507" s="271" t="str">
        <v>MOMBASA</v>
      </c>
      <c r="E507" s="271" t="str">
        <v>PTP</v>
      </c>
      <c r="F507" s="271">
        <v>20</v>
      </c>
      <c r="G507" s="271">
        <v>100</v>
      </c>
      <c r="H507" s="271" t="str">
        <v>not included</v>
      </c>
      <c r="I507" s="281" t="str">
        <v>USD</v>
      </c>
      <c r="J507" s="271">
        <v>204</v>
      </c>
      <c r="K507" s="271">
        <v>304</v>
      </c>
      <c r="L507" s="271">
        <v>0</v>
      </c>
      <c r="M507" s="291">
        <v>45930</v>
      </c>
      <c r="N507" s="271">
        <v>0</v>
      </c>
      <c r="O507" s="271">
        <v>0</v>
      </c>
      <c r="P507" s="271">
        <v>0</v>
      </c>
      <c r="Q507" s="271" t="str">
        <v>84398863 / MRCOCOAS004</v>
      </c>
      <c r="R507" s="271"/>
      <c r="S507" s="271">
        <f t="shared" ca="1" si="14"/>
        <v>1</v>
      </c>
      <c r="T507" s="271">
        <f t="shared" si="15"/>
        <v>304</v>
      </c>
      <c r="U507" s="271"/>
      <c r="V507" s="271"/>
      <c r="W507" s="271"/>
      <c r="X507" s="271"/>
    </row>
    <row r="508" spans="1:24">
      <c r="A508" s="271" t="str">
        <v>HAPAG</v>
      </c>
      <c r="B508" s="271" t="str">
        <v>MOMBASAPTP40</v>
      </c>
      <c r="C508" s="271" t="str">
        <v>KEN</v>
      </c>
      <c r="D508" s="271" t="str">
        <v>MOMBASA</v>
      </c>
      <c r="E508" s="271" t="str">
        <v>PTP</v>
      </c>
      <c r="F508" s="271">
        <v>40</v>
      </c>
      <c r="G508" s="271">
        <v>-225</v>
      </c>
      <c r="H508" s="271" t="str">
        <v>not included</v>
      </c>
      <c r="I508" s="281" t="str">
        <v>USD</v>
      </c>
      <c r="J508" s="271">
        <v>408</v>
      </c>
      <c r="K508" s="271">
        <v>183</v>
      </c>
      <c r="L508" s="271">
        <v>0</v>
      </c>
      <c r="M508" s="291">
        <v>45930</v>
      </c>
      <c r="N508" s="271">
        <v>0</v>
      </c>
      <c r="O508" s="271">
        <v>0</v>
      </c>
      <c r="P508" s="271">
        <v>0</v>
      </c>
      <c r="Q508" s="271" t="str">
        <v>84398863 / MRCOCOAS004</v>
      </c>
      <c r="R508" s="271"/>
      <c r="S508" s="271">
        <f t="shared" ca="1" si="14"/>
        <v>1</v>
      </c>
      <c r="T508" s="271">
        <f t="shared" si="15"/>
        <v>183</v>
      </c>
      <c r="U508" s="271"/>
      <c r="V508" s="271"/>
      <c r="W508" s="271"/>
      <c r="X508" s="271"/>
    </row>
    <row r="509" spans="1:24">
      <c r="A509" s="271" t="str">
        <v>HAPAG</v>
      </c>
      <c r="B509" s="271" t="str">
        <v>MOMBASAPORT KLANG20</v>
      </c>
      <c r="C509" s="271" t="str">
        <v>KEN</v>
      </c>
      <c r="D509" s="271" t="str">
        <v>MOMBASA</v>
      </c>
      <c r="E509" s="271" t="str">
        <v>PORT KLANG</v>
      </c>
      <c r="F509" s="271">
        <v>20</v>
      </c>
      <c r="G509" s="271">
        <v>-150</v>
      </c>
      <c r="H509" s="271" t="str">
        <v>not included</v>
      </c>
      <c r="I509" s="281" t="str">
        <v>USD</v>
      </c>
      <c r="J509" s="271">
        <v>204</v>
      </c>
      <c r="K509" s="271">
        <v>54</v>
      </c>
      <c r="L509" s="271">
        <v>0</v>
      </c>
      <c r="M509" s="291">
        <v>45930</v>
      </c>
      <c r="N509" s="271">
        <v>0</v>
      </c>
      <c r="O509" s="271">
        <v>0</v>
      </c>
      <c r="P509" s="271">
        <v>0</v>
      </c>
      <c r="Q509" s="271" t="str">
        <v>84398863 / MRCOCOAS004</v>
      </c>
      <c r="R509" s="271"/>
      <c r="S509" s="271">
        <f t="shared" ca="1" si="14"/>
        <v>1</v>
      </c>
      <c r="T509" s="271">
        <f t="shared" si="15"/>
        <v>54</v>
      </c>
      <c r="U509" s="271"/>
      <c r="V509" s="271"/>
      <c r="W509" s="271"/>
      <c r="X509" s="271"/>
    </row>
    <row r="510" spans="1:24">
      <c r="A510" s="271" t="str">
        <v>HAPAG</v>
      </c>
      <c r="B510" s="271" t="str">
        <v>MOMBASAPORT KLANG40</v>
      </c>
      <c r="C510" s="271" t="str">
        <v>KEN</v>
      </c>
      <c r="D510" s="271" t="str">
        <v>MOMBASA</v>
      </c>
      <c r="E510" s="271" t="str">
        <v>PORT KLANG</v>
      </c>
      <c r="F510" s="271">
        <v>40</v>
      </c>
      <c r="G510" s="271">
        <v>-400</v>
      </c>
      <c r="H510" s="271" t="str">
        <v>not included</v>
      </c>
      <c r="I510" s="281" t="str">
        <v>USD</v>
      </c>
      <c r="J510" s="271">
        <v>408</v>
      </c>
      <c r="K510" s="271">
        <v>8</v>
      </c>
      <c r="L510" s="271">
        <v>0</v>
      </c>
      <c r="M510" s="291">
        <v>45930</v>
      </c>
      <c r="N510" s="271">
        <v>0</v>
      </c>
      <c r="O510" s="271">
        <v>0</v>
      </c>
      <c r="P510" s="271">
        <v>0</v>
      </c>
      <c r="Q510" s="271" t="str">
        <v>84398863 / MRCOCOAS004</v>
      </c>
      <c r="R510" s="271"/>
      <c r="S510" s="271">
        <f t="shared" ca="1" si="14"/>
        <v>1</v>
      </c>
      <c r="T510" s="271">
        <f t="shared" si="15"/>
        <v>8</v>
      </c>
      <c r="U510" s="271"/>
      <c r="V510" s="271"/>
      <c r="W510" s="271"/>
      <c r="X510" s="271"/>
    </row>
    <row r="511" spans="1:24">
      <c r="A511" s="271" t="str">
        <v>HAPAG</v>
      </c>
      <c r="B511" s="271" t="str">
        <v>CAUCEDONEW YORK40</v>
      </c>
      <c r="C511" s="271" t="str">
        <v>REP</v>
      </c>
      <c r="D511" s="271" t="str">
        <v>CAUCEDO</v>
      </c>
      <c r="E511" s="271" t="str">
        <v>NEW YORK</v>
      </c>
      <c r="F511" s="271">
        <v>40</v>
      </c>
      <c r="G511" s="271">
        <v>1000</v>
      </c>
      <c r="H511" s="271" t="str">
        <v>not included</v>
      </c>
      <c r="I511" s="281" t="str">
        <v>USD</v>
      </c>
      <c r="J511" s="271">
        <v>316</v>
      </c>
      <c r="K511" s="271">
        <v>1316</v>
      </c>
      <c r="L511" s="271">
        <v>0</v>
      </c>
      <c r="M511" s="291">
        <v>45930</v>
      </c>
      <c r="N511" s="271">
        <v>0</v>
      </c>
      <c r="O511" s="271">
        <v>0</v>
      </c>
      <c r="P511" s="271">
        <v>0</v>
      </c>
      <c r="Q511" s="271" t="str">
        <v>84398863 / MRCOCOAS004</v>
      </c>
      <c r="R511" s="271"/>
      <c r="S511" s="271">
        <f t="shared" ca="1" si="14"/>
        <v>1</v>
      </c>
      <c r="T511" s="271">
        <f t="shared" si="15"/>
        <v>1316</v>
      </c>
      <c r="U511" s="271"/>
      <c r="V511" s="271"/>
      <c r="W511" s="271"/>
      <c r="X511" s="271"/>
    </row>
    <row r="512" spans="1:24">
      <c r="A512" s="271" t="str">
        <v>HAPAG</v>
      </c>
      <c r="B512" s="271" t="str">
        <v>CAUCEDONEW YORK20</v>
      </c>
      <c r="C512" s="271" t="str">
        <v>REP</v>
      </c>
      <c r="D512" s="271" t="str">
        <v>CAUCEDO</v>
      </c>
      <c r="E512" s="271" t="str">
        <v>NEW YORK</v>
      </c>
      <c r="F512" s="271">
        <v>20</v>
      </c>
      <c r="G512" s="271">
        <v>1148</v>
      </c>
      <c r="H512" s="271" t="str">
        <v>not included</v>
      </c>
      <c r="I512" s="281" t="str">
        <v>USD</v>
      </c>
      <c r="J512" s="271">
        <v>158</v>
      </c>
      <c r="K512" s="271">
        <v>1306</v>
      </c>
      <c r="L512" s="271">
        <v>0</v>
      </c>
      <c r="M512" s="291">
        <v>45930</v>
      </c>
      <c r="N512" s="271">
        <v>0</v>
      </c>
      <c r="O512" s="271">
        <v>0</v>
      </c>
      <c r="P512" s="271">
        <v>0</v>
      </c>
      <c r="Q512" s="271" t="str">
        <v>84398863 / MRCOCOAS004</v>
      </c>
      <c r="R512" s="271"/>
      <c r="S512" s="271">
        <f t="shared" ca="1" si="14"/>
        <v>1</v>
      </c>
      <c r="T512" s="271">
        <f t="shared" si="15"/>
        <v>1306</v>
      </c>
      <c r="U512" s="271"/>
      <c r="V512" s="271"/>
      <c r="W512" s="271"/>
      <c r="X512" s="271"/>
    </row>
    <row r="513" spans="1:24">
      <c r="A513" s="271" t="str">
        <v>HAPAG</v>
      </c>
      <c r="B513" s="271" t="str">
        <v>CAUCEDOPHILADELPHIA40</v>
      </c>
      <c r="C513" s="271" t="str">
        <v>REP</v>
      </c>
      <c r="D513" s="271" t="str">
        <v>CAUCEDO</v>
      </c>
      <c r="E513" s="271" t="str">
        <v>PHILADELPHIA</v>
      </c>
      <c r="F513" s="271">
        <v>40</v>
      </c>
      <c r="G513" s="271">
        <v>1500</v>
      </c>
      <c r="H513" s="271" t="str">
        <v>not included</v>
      </c>
      <c r="I513" s="281" t="str">
        <v>USD</v>
      </c>
      <c r="J513" s="271">
        <v>316</v>
      </c>
      <c r="K513" s="271">
        <v>1816</v>
      </c>
      <c r="L513" s="271">
        <v>0</v>
      </c>
      <c r="M513" s="291">
        <v>45930</v>
      </c>
      <c r="N513" s="271">
        <v>0</v>
      </c>
      <c r="O513" s="271">
        <v>0</v>
      </c>
      <c r="P513" s="271">
        <v>0</v>
      </c>
      <c r="Q513" s="271" t="str">
        <v>84398863 / MRCOCOAS004</v>
      </c>
      <c r="R513" s="271"/>
      <c r="S513" s="271">
        <f t="shared" ca="1" si="14"/>
        <v>1</v>
      </c>
      <c r="T513" s="271">
        <f t="shared" si="15"/>
        <v>1816</v>
      </c>
      <c r="U513" s="271"/>
      <c r="V513" s="271"/>
      <c r="W513" s="271"/>
      <c r="X513" s="271"/>
    </row>
    <row r="514" spans="1:24">
      <c r="A514" s="271" t="str">
        <v>HAPAG</v>
      </c>
      <c r="B514" s="271" t="str">
        <v>CAUCEDOPHILADELPHIA20</v>
      </c>
      <c r="C514" s="271" t="str">
        <v>REP</v>
      </c>
      <c r="D514" s="271" t="str">
        <v>CAUCEDO</v>
      </c>
      <c r="E514" s="271" t="str">
        <v>PHILADELPHIA</v>
      </c>
      <c r="F514" s="271">
        <v>20</v>
      </c>
      <c r="G514" s="271">
        <v>1500</v>
      </c>
      <c r="H514" s="271" t="str">
        <v>not included</v>
      </c>
      <c r="I514" s="281" t="str">
        <v>USD</v>
      </c>
      <c r="J514" s="271">
        <v>158</v>
      </c>
      <c r="K514" s="271">
        <v>1658</v>
      </c>
      <c r="L514" s="271">
        <v>0</v>
      </c>
      <c r="M514" s="291">
        <v>45930</v>
      </c>
      <c r="N514" s="271">
        <v>0</v>
      </c>
      <c r="O514" s="271">
        <v>0</v>
      </c>
      <c r="P514" s="271">
        <v>0</v>
      </c>
      <c r="Q514" s="271" t="str">
        <v>84398863 / MRCOCOAS004</v>
      </c>
      <c r="R514" s="271"/>
      <c r="S514" s="271">
        <f t="shared" ca="1" si="14"/>
        <v>1</v>
      </c>
      <c r="T514" s="271">
        <f t="shared" si="15"/>
        <v>1658</v>
      </c>
      <c r="U514" s="271"/>
      <c r="V514" s="271"/>
      <c r="W514" s="271"/>
      <c r="X514" s="271"/>
    </row>
    <row r="515" spans="1:24">
      <c r="A515" s="271" t="str">
        <v>HAPAG</v>
      </c>
      <c r="B515" s="271" t="str">
        <v>GUAYAQUILNEW YORK40</v>
      </c>
      <c r="C515" s="271" t="str">
        <v>ECU</v>
      </c>
      <c r="D515" s="271" t="str">
        <v>GUAYAQUIL</v>
      </c>
      <c r="E515" s="271" t="str">
        <v>NEW YORK</v>
      </c>
      <c r="F515" s="271">
        <v>40</v>
      </c>
      <c r="G515" s="271">
        <v>1138</v>
      </c>
      <c r="H515" s="271" t="str">
        <v>not included</v>
      </c>
      <c r="I515" s="281" t="str">
        <v>USD</v>
      </c>
      <c r="J515" s="271">
        <v>216</v>
      </c>
      <c r="K515" s="271">
        <v>1354</v>
      </c>
      <c r="L515" s="271">
        <v>0</v>
      </c>
      <c r="M515" s="291">
        <v>45930</v>
      </c>
      <c r="N515" s="271">
        <v>0</v>
      </c>
      <c r="O515" s="271">
        <v>0</v>
      </c>
      <c r="P515" s="271">
        <v>0</v>
      </c>
      <c r="Q515" s="271" t="str">
        <v>84398863 / MRCOCOAS004</v>
      </c>
      <c r="R515" s="271"/>
      <c r="S515" s="271">
        <f t="shared" ref="S515:S578" ca="1" si="16">IF(M515&gt;TODAY(),1,0)</f>
        <v>1</v>
      </c>
      <c r="T515" s="271">
        <f t="shared" ref="T515:T578" si="17">G515+J515</f>
        <v>1354</v>
      </c>
      <c r="U515" s="271"/>
      <c r="V515" s="271"/>
      <c r="W515" s="271"/>
      <c r="X515" s="271"/>
    </row>
    <row r="516" spans="1:24">
      <c r="A516" s="271" t="str">
        <v>HAPAG</v>
      </c>
      <c r="B516" s="271" t="str">
        <v>GUAYAQUILNEW YORK20</v>
      </c>
      <c r="C516" s="271" t="str">
        <v>ECU</v>
      </c>
      <c r="D516" s="271" t="str">
        <v>GUAYAQUIL</v>
      </c>
      <c r="E516" s="271" t="str">
        <v>NEW YORK</v>
      </c>
      <c r="F516" s="271">
        <v>20</v>
      </c>
      <c r="G516" s="271">
        <v>1176</v>
      </c>
      <c r="H516" s="271" t="str">
        <v>not included</v>
      </c>
      <c r="I516" s="281" t="str">
        <v>USD</v>
      </c>
      <c r="J516" s="271">
        <v>108</v>
      </c>
      <c r="K516" s="271">
        <v>1284</v>
      </c>
      <c r="L516" s="271">
        <v>0</v>
      </c>
      <c r="M516" s="291">
        <v>45930</v>
      </c>
      <c r="N516" s="271">
        <v>0</v>
      </c>
      <c r="O516" s="271">
        <v>0</v>
      </c>
      <c r="P516" s="271">
        <v>0</v>
      </c>
      <c r="Q516" s="271" t="str">
        <v>84398863 / MRCOCOAS004</v>
      </c>
      <c r="R516" s="271"/>
      <c r="S516" s="271">
        <f t="shared" ca="1" si="16"/>
        <v>1</v>
      </c>
      <c r="T516" s="271">
        <f t="shared" si="17"/>
        <v>1284</v>
      </c>
      <c r="U516" s="271"/>
      <c r="V516" s="271"/>
      <c r="W516" s="271"/>
      <c r="X516" s="271"/>
    </row>
    <row r="517" spans="1:24">
      <c r="A517" s="271" t="str">
        <v>HAPAG</v>
      </c>
      <c r="B517" s="271" t="str">
        <v>GUAYAQUILPHILADELPHIA40</v>
      </c>
      <c r="C517" s="271" t="str">
        <v>ECU</v>
      </c>
      <c r="D517" s="271" t="str">
        <v>GUAYAQUIL</v>
      </c>
      <c r="E517" s="271" t="str">
        <v>PHILADELPHIA</v>
      </c>
      <c r="F517" s="271">
        <v>40</v>
      </c>
      <c r="G517" s="271">
        <v>1152</v>
      </c>
      <c r="H517" s="271" t="str">
        <v>not included</v>
      </c>
      <c r="I517" s="281" t="str">
        <v>USD</v>
      </c>
      <c r="J517" s="271">
        <v>216</v>
      </c>
      <c r="K517" s="271">
        <v>1368</v>
      </c>
      <c r="L517" s="271">
        <v>0</v>
      </c>
      <c r="M517" s="291">
        <v>45930</v>
      </c>
      <c r="N517" s="271">
        <v>0</v>
      </c>
      <c r="O517" s="271">
        <v>0</v>
      </c>
      <c r="P517" s="271">
        <v>0</v>
      </c>
      <c r="Q517" s="271" t="str">
        <v>84398863 / MRCOCOAS004</v>
      </c>
      <c r="R517" s="271"/>
      <c r="S517" s="271">
        <f t="shared" ca="1" si="16"/>
        <v>1</v>
      </c>
      <c r="T517" s="271">
        <f t="shared" si="17"/>
        <v>1368</v>
      </c>
      <c r="U517" s="271"/>
      <c r="V517" s="271"/>
      <c r="W517" s="271"/>
      <c r="X517" s="271"/>
    </row>
    <row r="518" spans="1:24">
      <c r="A518" s="271" t="str">
        <v>HAPAG</v>
      </c>
      <c r="B518" s="271" t="str">
        <v>GUAYAQUILPHILADELPHIA20</v>
      </c>
      <c r="C518" s="271" t="str">
        <v>ECU</v>
      </c>
      <c r="D518" s="271" t="str">
        <v>GUAYAQUIL</v>
      </c>
      <c r="E518" s="271" t="str">
        <v>PHILADELPHIA</v>
      </c>
      <c r="F518" s="271">
        <v>20</v>
      </c>
      <c r="G518" s="271">
        <v>1176</v>
      </c>
      <c r="H518" s="271" t="str">
        <v>not included</v>
      </c>
      <c r="I518" s="281" t="str">
        <v>USD</v>
      </c>
      <c r="J518" s="271">
        <v>108</v>
      </c>
      <c r="K518" s="271">
        <v>1284</v>
      </c>
      <c r="L518" s="271">
        <v>0</v>
      </c>
      <c r="M518" s="291">
        <v>45930</v>
      </c>
      <c r="N518" s="271">
        <v>0</v>
      </c>
      <c r="O518" s="271">
        <v>0</v>
      </c>
      <c r="P518" s="271">
        <v>0</v>
      </c>
      <c r="Q518" s="271" t="str">
        <v>84398863 / MRCOCOAS004</v>
      </c>
      <c r="R518" s="271"/>
      <c r="S518" s="271">
        <f t="shared" ca="1" si="16"/>
        <v>1</v>
      </c>
      <c r="T518" s="271">
        <f t="shared" si="17"/>
        <v>1284</v>
      </c>
      <c r="U518" s="271"/>
      <c r="V518" s="271"/>
      <c r="W518" s="271"/>
      <c r="X518" s="271"/>
    </row>
    <row r="519" spans="1:24">
      <c r="A519" s="271" t="str">
        <v>HAPAG</v>
      </c>
      <c r="B519" s="271" t="str">
        <v>POSORJANEW YORK40</v>
      </c>
      <c r="C519" s="271" t="str">
        <v>ECU</v>
      </c>
      <c r="D519" s="271" t="str">
        <v>POSORJA</v>
      </c>
      <c r="E519" s="271" t="str">
        <v>NEW YORK</v>
      </c>
      <c r="F519" s="271">
        <v>40</v>
      </c>
      <c r="G519" s="271">
        <v>1138</v>
      </c>
      <c r="H519" s="271" t="str">
        <v>not included</v>
      </c>
      <c r="I519" s="281" t="str">
        <v>USD</v>
      </c>
      <c r="J519" s="271">
        <v>216</v>
      </c>
      <c r="K519" s="271">
        <v>1354</v>
      </c>
      <c r="L519" s="271">
        <v>0</v>
      </c>
      <c r="M519" s="291">
        <v>45930</v>
      </c>
      <c r="N519" s="271">
        <v>0</v>
      </c>
      <c r="O519" s="271">
        <v>0</v>
      </c>
      <c r="P519" s="271">
        <v>0</v>
      </c>
      <c r="Q519" s="271" t="str">
        <v>84398863 / MRCOCOAS004</v>
      </c>
      <c r="R519" s="271"/>
      <c r="S519" s="271">
        <f t="shared" ca="1" si="16"/>
        <v>1</v>
      </c>
      <c r="T519" s="271">
        <f t="shared" si="17"/>
        <v>1354</v>
      </c>
      <c r="U519" s="271"/>
      <c r="V519" s="271"/>
      <c r="W519" s="271"/>
      <c r="X519" s="271"/>
    </row>
    <row r="520" spans="1:24">
      <c r="A520" s="271" t="str">
        <v>HAPAG</v>
      </c>
      <c r="B520" s="271" t="str">
        <v>POSORJANEW YORK20</v>
      </c>
      <c r="C520" s="271" t="str">
        <v>ECU</v>
      </c>
      <c r="D520" s="271" t="str">
        <v>POSORJA</v>
      </c>
      <c r="E520" s="271" t="str">
        <v>NEW YORK</v>
      </c>
      <c r="F520" s="271">
        <v>20</v>
      </c>
      <c r="G520" s="271">
        <v>1176</v>
      </c>
      <c r="H520" s="271" t="str">
        <v>not included</v>
      </c>
      <c r="I520" s="281" t="str">
        <v>USD</v>
      </c>
      <c r="J520" s="271">
        <v>108</v>
      </c>
      <c r="K520" s="271">
        <v>1284</v>
      </c>
      <c r="L520" s="271">
        <v>0</v>
      </c>
      <c r="M520" s="291">
        <v>45930</v>
      </c>
      <c r="N520" s="271">
        <v>0</v>
      </c>
      <c r="O520" s="271">
        <v>0</v>
      </c>
      <c r="P520" s="271">
        <v>0</v>
      </c>
      <c r="Q520" s="271" t="str">
        <v>84398863 / MRCOCOAS004</v>
      </c>
      <c r="R520" s="271"/>
      <c r="S520" s="271">
        <f t="shared" ca="1" si="16"/>
        <v>1</v>
      </c>
      <c r="T520" s="271">
        <f t="shared" si="17"/>
        <v>1284</v>
      </c>
      <c r="U520" s="271"/>
      <c r="V520" s="271"/>
      <c r="W520" s="271"/>
      <c r="X520" s="271"/>
    </row>
    <row r="521" spans="1:24">
      <c r="A521" s="271" t="str">
        <v>HAPAG</v>
      </c>
      <c r="B521" s="271" t="str">
        <v>POSORJAPHILADELPHIA40</v>
      </c>
      <c r="C521" s="271" t="str">
        <v>ECU</v>
      </c>
      <c r="D521" s="271" t="str">
        <v>POSORJA</v>
      </c>
      <c r="E521" s="271" t="str">
        <v>PHILADELPHIA</v>
      </c>
      <c r="F521" s="271">
        <v>40</v>
      </c>
      <c r="G521" s="271">
        <v>1152</v>
      </c>
      <c r="H521" s="271" t="str">
        <v>not included</v>
      </c>
      <c r="I521" s="281" t="str">
        <v>USD</v>
      </c>
      <c r="J521" s="271">
        <v>216</v>
      </c>
      <c r="K521" s="271">
        <v>1368</v>
      </c>
      <c r="L521" s="271">
        <v>0</v>
      </c>
      <c r="M521" s="291">
        <v>45930</v>
      </c>
      <c r="N521" s="271">
        <v>0</v>
      </c>
      <c r="O521" s="271">
        <v>0</v>
      </c>
      <c r="P521" s="271">
        <v>0</v>
      </c>
      <c r="Q521" s="271" t="str">
        <v>84398863 / MRCOCOAS004</v>
      </c>
      <c r="R521" s="271"/>
      <c r="S521" s="271">
        <f t="shared" ca="1" si="16"/>
        <v>1</v>
      </c>
      <c r="T521" s="271">
        <f t="shared" si="17"/>
        <v>1368</v>
      </c>
      <c r="U521" s="271"/>
      <c r="V521" s="271"/>
      <c r="W521" s="271"/>
      <c r="X521" s="271"/>
    </row>
    <row r="522" spans="1:24">
      <c r="A522" s="271" t="str">
        <v>HAPAG</v>
      </c>
      <c r="B522" s="271" t="str">
        <v>POSORJAPHILADELPHIA20</v>
      </c>
      <c r="C522" s="271" t="str">
        <v>ECU</v>
      </c>
      <c r="D522" s="271" t="str">
        <v>POSORJA</v>
      </c>
      <c r="E522" s="271" t="str">
        <v>PHILADELPHIA</v>
      </c>
      <c r="F522" s="271">
        <v>20</v>
      </c>
      <c r="G522" s="271">
        <v>1176</v>
      </c>
      <c r="H522" s="271" t="str">
        <v>not included</v>
      </c>
      <c r="I522" s="281" t="str">
        <v>USD</v>
      </c>
      <c r="J522" s="271">
        <v>108</v>
      </c>
      <c r="K522" s="271">
        <v>1284</v>
      </c>
      <c r="L522" s="271">
        <v>0</v>
      </c>
      <c r="M522" s="291">
        <v>45930</v>
      </c>
      <c r="N522" s="271">
        <v>0</v>
      </c>
      <c r="O522" s="271">
        <v>0</v>
      </c>
      <c r="P522" s="271">
        <v>0</v>
      </c>
      <c r="Q522" s="271" t="str">
        <v>84398863 / MRCOCOAS004</v>
      </c>
      <c r="R522" s="271"/>
      <c r="S522" s="271">
        <f t="shared" ca="1" si="16"/>
        <v>1</v>
      </c>
      <c r="T522" s="271">
        <f t="shared" si="17"/>
        <v>1284</v>
      </c>
      <c r="U522" s="271"/>
      <c r="V522" s="271"/>
      <c r="W522" s="271"/>
      <c r="X522" s="271"/>
    </row>
    <row r="523" spans="1:24">
      <c r="A523" s="271" t="str">
        <v>HAPAG</v>
      </c>
      <c r="B523" s="271" t="str">
        <v>CALLAONEW YORK40</v>
      </c>
      <c r="C523" s="271" t="str">
        <v>PER</v>
      </c>
      <c r="D523" s="271" t="str">
        <v>CALLAO</v>
      </c>
      <c r="E523" s="271" t="str">
        <v>NEW YORK</v>
      </c>
      <c r="F523" s="271">
        <v>40</v>
      </c>
      <c r="G523" s="271">
        <v>2017</v>
      </c>
      <c r="H523" s="271" t="str">
        <v>not included</v>
      </c>
      <c r="I523" s="281" t="str">
        <v>USD</v>
      </c>
      <c r="J523" s="271">
        <v>216</v>
      </c>
      <c r="K523" s="271">
        <v>2233</v>
      </c>
      <c r="L523" s="271">
        <v>0</v>
      </c>
      <c r="M523" s="291">
        <v>45930</v>
      </c>
      <c r="N523" s="271">
        <v>0</v>
      </c>
      <c r="O523" s="271">
        <v>0</v>
      </c>
      <c r="P523" s="271">
        <v>0</v>
      </c>
      <c r="Q523" s="271" t="str">
        <v>84398863 / MRCOCOAS004</v>
      </c>
      <c r="R523" s="271"/>
      <c r="S523" s="271">
        <f t="shared" ca="1" si="16"/>
        <v>1</v>
      </c>
      <c r="T523" s="271">
        <f t="shared" si="17"/>
        <v>2233</v>
      </c>
      <c r="U523" s="271"/>
      <c r="V523" s="271"/>
      <c r="W523" s="271"/>
      <c r="X523" s="271"/>
    </row>
    <row r="524" spans="1:24">
      <c r="A524" s="271" t="str">
        <v>HAPAG</v>
      </c>
      <c r="B524" s="271" t="str">
        <v>CALLAONEW YORK20</v>
      </c>
      <c r="C524" s="271" t="str">
        <v>PER</v>
      </c>
      <c r="D524" s="271" t="str">
        <v>CALLAO</v>
      </c>
      <c r="E524" s="271" t="str">
        <v>NEW YORK</v>
      </c>
      <c r="F524" s="271">
        <v>20</v>
      </c>
      <c r="G524" s="271">
        <v>2245</v>
      </c>
      <c r="H524" s="271" t="str">
        <v>not included</v>
      </c>
      <c r="I524" s="281" t="str">
        <v>USD</v>
      </c>
      <c r="J524" s="271">
        <v>108</v>
      </c>
      <c r="K524" s="271">
        <v>2353</v>
      </c>
      <c r="L524" s="271">
        <v>0</v>
      </c>
      <c r="M524" s="291">
        <v>45930</v>
      </c>
      <c r="N524" s="271">
        <v>0</v>
      </c>
      <c r="O524" s="271">
        <v>0</v>
      </c>
      <c r="P524" s="271">
        <v>0</v>
      </c>
      <c r="Q524" s="271" t="str">
        <v>84398863 / MRCOCOAS004</v>
      </c>
      <c r="R524" s="271"/>
      <c r="S524" s="271">
        <f t="shared" ca="1" si="16"/>
        <v>1</v>
      </c>
      <c r="T524" s="271">
        <f t="shared" si="17"/>
        <v>2353</v>
      </c>
      <c r="U524" s="271"/>
      <c r="V524" s="271"/>
      <c r="W524" s="271"/>
      <c r="X524" s="271"/>
    </row>
    <row r="525" spans="1:24">
      <c r="A525" s="271" t="str">
        <v>HAPAG</v>
      </c>
      <c r="B525" s="271" t="str">
        <v>CALLAOPHILADELPHIA40</v>
      </c>
      <c r="C525" s="271" t="str">
        <v>PER</v>
      </c>
      <c r="D525" s="271" t="str">
        <v>CALLAO</v>
      </c>
      <c r="E525" s="271" t="str">
        <v>PHILADELPHIA</v>
      </c>
      <c r="F525" s="271">
        <v>40</v>
      </c>
      <c r="G525" s="271">
        <v>2227</v>
      </c>
      <c r="H525" s="271" t="str">
        <v>not included</v>
      </c>
      <c r="I525" s="281" t="str">
        <v>USD</v>
      </c>
      <c r="J525" s="271">
        <v>216</v>
      </c>
      <c r="K525" s="271">
        <v>2443</v>
      </c>
      <c r="L525" s="271">
        <v>0</v>
      </c>
      <c r="M525" s="291">
        <v>45930</v>
      </c>
      <c r="N525" s="271">
        <v>0</v>
      </c>
      <c r="O525" s="271">
        <v>0</v>
      </c>
      <c r="P525" s="271">
        <v>0</v>
      </c>
      <c r="Q525" s="271" t="str">
        <v>84398863 / MRCOCOAS004</v>
      </c>
      <c r="R525" s="271"/>
      <c r="S525" s="271">
        <f t="shared" ca="1" si="16"/>
        <v>1</v>
      </c>
      <c r="T525" s="271">
        <f t="shared" si="17"/>
        <v>2443</v>
      </c>
      <c r="U525" s="271"/>
      <c r="V525" s="271"/>
      <c r="W525" s="271"/>
      <c r="X525" s="271"/>
    </row>
    <row r="526" spans="1:24">
      <c r="A526" s="271" t="str">
        <v>HAPAG</v>
      </c>
      <c r="B526" s="271" t="str">
        <v>CALLAOPHILADELPHIA20</v>
      </c>
      <c r="C526" s="271" t="str">
        <v>PER</v>
      </c>
      <c r="D526" s="271" t="str">
        <v>CALLAO</v>
      </c>
      <c r="E526" s="271" t="str">
        <v>PHILADELPHIA</v>
      </c>
      <c r="F526" s="271">
        <v>20</v>
      </c>
      <c r="G526" s="271">
        <v>2101</v>
      </c>
      <c r="H526" s="271" t="str">
        <v>not included</v>
      </c>
      <c r="I526" s="281" t="str">
        <v>USD</v>
      </c>
      <c r="J526" s="271">
        <v>108</v>
      </c>
      <c r="K526" s="271">
        <v>2209</v>
      </c>
      <c r="L526" s="271">
        <v>0</v>
      </c>
      <c r="M526" s="291">
        <v>45930</v>
      </c>
      <c r="N526" s="271">
        <v>0</v>
      </c>
      <c r="O526" s="271">
        <v>0</v>
      </c>
      <c r="P526" s="271">
        <v>0</v>
      </c>
      <c r="Q526" s="271" t="str">
        <v>84398863 / MRCOCOAS004</v>
      </c>
      <c r="R526" s="271"/>
      <c r="S526" s="271">
        <f t="shared" ca="1" si="16"/>
        <v>1</v>
      </c>
      <c r="T526" s="271">
        <f t="shared" si="17"/>
        <v>2209</v>
      </c>
      <c r="U526" s="271"/>
      <c r="V526" s="271"/>
      <c r="W526" s="271"/>
      <c r="X526" s="271"/>
    </row>
    <row r="527" spans="1:24">
      <c r="A527" s="271" t="str">
        <v>HAPAG</v>
      </c>
      <c r="B527" s="271" t="str">
        <v>PAITANEW YORK40</v>
      </c>
      <c r="C527" s="271" t="str">
        <v>PER</v>
      </c>
      <c r="D527" s="271" t="str">
        <v>PAITA</v>
      </c>
      <c r="E527" s="271" t="str">
        <v>NEW YORK</v>
      </c>
      <c r="F527" s="271">
        <v>40</v>
      </c>
      <c r="G527" s="271">
        <v>2017</v>
      </c>
      <c r="H527" s="271" t="str">
        <v>not included</v>
      </c>
      <c r="I527" s="281" t="str">
        <v>USD</v>
      </c>
      <c r="J527" s="271">
        <v>216</v>
      </c>
      <c r="K527" s="271">
        <v>2233</v>
      </c>
      <c r="L527" s="271">
        <v>0</v>
      </c>
      <c r="M527" s="291">
        <v>45930</v>
      </c>
      <c r="N527" s="271">
        <v>0</v>
      </c>
      <c r="O527" s="271">
        <v>0</v>
      </c>
      <c r="P527" s="271">
        <v>0</v>
      </c>
      <c r="Q527" s="271" t="str">
        <v>84398863 / MRCOCOAS004</v>
      </c>
      <c r="R527" s="271"/>
      <c r="S527" s="271">
        <f t="shared" ca="1" si="16"/>
        <v>1</v>
      </c>
      <c r="T527" s="271">
        <f t="shared" si="17"/>
        <v>2233</v>
      </c>
      <c r="U527" s="271"/>
      <c r="V527" s="271"/>
      <c r="W527" s="271"/>
      <c r="X527" s="271"/>
    </row>
    <row r="528" spans="1:24">
      <c r="A528" s="271" t="str">
        <v>HAPAG</v>
      </c>
      <c r="B528" s="271" t="str">
        <v>PAITANEW YORK20</v>
      </c>
      <c r="C528" s="271" t="str">
        <v>PER</v>
      </c>
      <c r="D528" s="271" t="str">
        <v>PAITA</v>
      </c>
      <c r="E528" s="271" t="str">
        <v>NEW YORK</v>
      </c>
      <c r="F528" s="271">
        <v>20</v>
      </c>
      <c r="G528" s="271">
        <v>2245</v>
      </c>
      <c r="H528" s="271" t="str">
        <v>not included</v>
      </c>
      <c r="I528" s="281" t="str">
        <v>USD</v>
      </c>
      <c r="J528" s="271">
        <v>108</v>
      </c>
      <c r="K528" s="271">
        <v>2353</v>
      </c>
      <c r="L528" s="271">
        <v>0</v>
      </c>
      <c r="M528" s="291">
        <v>45930</v>
      </c>
      <c r="N528" s="271">
        <v>0</v>
      </c>
      <c r="O528" s="271">
        <v>0</v>
      </c>
      <c r="P528" s="271">
        <v>0</v>
      </c>
      <c r="Q528" s="271" t="str">
        <v>84398863 / MRCOCOAS004</v>
      </c>
      <c r="R528" s="271"/>
      <c r="S528" s="271">
        <f t="shared" ca="1" si="16"/>
        <v>1</v>
      </c>
      <c r="T528" s="271">
        <f t="shared" si="17"/>
        <v>2353</v>
      </c>
      <c r="U528" s="271"/>
      <c r="V528" s="271"/>
      <c r="W528" s="271"/>
      <c r="X528" s="271"/>
    </row>
    <row r="529" spans="1:24">
      <c r="A529" s="271" t="str">
        <v>HAPAG</v>
      </c>
      <c r="B529" s="271" t="str">
        <v>PAITAPHILADELPHIA40</v>
      </c>
      <c r="C529" s="271" t="str">
        <v>PER</v>
      </c>
      <c r="D529" s="271" t="str">
        <v>PAITA</v>
      </c>
      <c r="E529" s="271" t="str">
        <v>PHILADELPHIA</v>
      </c>
      <c r="F529" s="271">
        <v>40</v>
      </c>
      <c r="G529" s="271">
        <v>2227</v>
      </c>
      <c r="H529" s="271" t="str">
        <v>not included</v>
      </c>
      <c r="I529" s="281" t="str">
        <v>USD</v>
      </c>
      <c r="J529" s="271">
        <v>216</v>
      </c>
      <c r="K529" s="271">
        <v>2443</v>
      </c>
      <c r="L529" s="271">
        <v>0</v>
      </c>
      <c r="M529" s="291">
        <v>45930</v>
      </c>
      <c r="N529" s="271">
        <v>0</v>
      </c>
      <c r="O529" s="271">
        <v>0</v>
      </c>
      <c r="P529" s="271">
        <v>0</v>
      </c>
      <c r="Q529" s="271" t="str">
        <v>84398863 / MRCOCOAS004</v>
      </c>
      <c r="R529" s="271"/>
      <c r="S529" s="271">
        <f t="shared" ca="1" si="16"/>
        <v>1</v>
      </c>
      <c r="T529" s="271">
        <f t="shared" si="17"/>
        <v>2443</v>
      </c>
      <c r="U529" s="271"/>
      <c r="V529" s="271"/>
      <c r="W529" s="271"/>
      <c r="X529" s="271"/>
    </row>
    <row r="530" spans="1:24">
      <c r="A530" s="271" t="str">
        <v>HAPAG</v>
      </c>
      <c r="B530" s="271" t="str">
        <v>PAITAPHILADELPHIA20</v>
      </c>
      <c r="C530" s="271" t="str">
        <v>PER</v>
      </c>
      <c r="D530" s="271" t="str">
        <v>PAITA</v>
      </c>
      <c r="E530" s="271" t="str">
        <v>PHILADELPHIA</v>
      </c>
      <c r="F530" s="271">
        <v>20</v>
      </c>
      <c r="G530" s="271">
        <v>2101</v>
      </c>
      <c r="H530" s="271" t="str">
        <v>not included</v>
      </c>
      <c r="I530" s="281" t="str">
        <v>USD</v>
      </c>
      <c r="J530" s="271">
        <v>108</v>
      </c>
      <c r="K530" s="271">
        <v>2209</v>
      </c>
      <c r="L530" s="271">
        <v>0</v>
      </c>
      <c r="M530" s="291">
        <v>45930</v>
      </c>
      <c r="N530" s="271">
        <v>0</v>
      </c>
      <c r="O530" s="271">
        <v>0</v>
      </c>
      <c r="P530" s="271">
        <v>0</v>
      </c>
      <c r="Q530" s="271" t="str">
        <v>84398863 / MRCOCOAS004</v>
      </c>
      <c r="R530" s="271"/>
      <c r="S530" s="271">
        <f t="shared" ca="1" si="16"/>
        <v>1</v>
      </c>
      <c r="T530" s="271">
        <f t="shared" si="17"/>
        <v>2209</v>
      </c>
      <c r="U530" s="271"/>
      <c r="V530" s="271"/>
      <c r="W530" s="271"/>
      <c r="X530" s="271"/>
    </row>
    <row r="531" spans="1:24">
      <c r="A531" s="271" t="str">
        <v>HAPAG</v>
      </c>
      <c r="B531" s="271" t="str">
        <v>ABIDJANNEW YORK40</v>
      </c>
      <c r="C531" s="271" t="str">
        <v>IVC</v>
      </c>
      <c r="D531" s="271" t="str">
        <v>ABIDJAN</v>
      </c>
      <c r="E531" s="271" t="str">
        <v>NEW YORK</v>
      </c>
      <c r="F531" s="271">
        <v>40</v>
      </c>
      <c r="G531" s="271">
        <v>1300</v>
      </c>
      <c r="H531" s="271" t="str">
        <v>not included</v>
      </c>
      <c r="I531" s="281" t="str">
        <v>USD</v>
      </c>
      <c r="J531" s="271">
        <v>1242</v>
      </c>
      <c r="K531" s="271">
        <v>2542</v>
      </c>
      <c r="L531" s="271">
        <v>0</v>
      </c>
      <c r="M531" s="291">
        <v>45930</v>
      </c>
      <c r="N531" s="271">
        <v>0</v>
      </c>
      <c r="O531" s="271">
        <v>0</v>
      </c>
      <c r="P531" s="271">
        <v>0</v>
      </c>
      <c r="Q531" s="271" t="str">
        <v>84398863 / MRCOCOAS004</v>
      </c>
      <c r="R531" s="271"/>
      <c r="S531" s="271">
        <f t="shared" ca="1" si="16"/>
        <v>1</v>
      </c>
      <c r="T531" s="271">
        <f t="shared" si="17"/>
        <v>2542</v>
      </c>
      <c r="U531" s="271"/>
      <c r="V531" s="271"/>
      <c r="W531" s="271"/>
      <c r="X531" s="271"/>
    </row>
    <row r="532" spans="1:24">
      <c r="A532" s="271" t="str">
        <v>HAPAG</v>
      </c>
      <c r="B532" s="271" t="str">
        <v>ABIDJANNEW YORK20</v>
      </c>
      <c r="C532" s="271" t="str">
        <v>IVC</v>
      </c>
      <c r="D532" s="271" t="str">
        <v>ABIDJAN</v>
      </c>
      <c r="E532" s="271" t="str">
        <v>NEW YORK</v>
      </c>
      <c r="F532" s="271">
        <v>20</v>
      </c>
      <c r="G532" s="271">
        <v>1100</v>
      </c>
      <c r="H532" s="271" t="str">
        <v>not included</v>
      </c>
      <c r="I532" s="281" t="str">
        <v>USD</v>
      </c>
      <c r="J532" s="271">
        <v>621</v>
      </c>
      <c r="K532" s="271">
        <v>1721</v>
      </c>
      <c r="L532" s="271">
        <v>0</v>
      </c>
      <c r="M532" s="291">
        <v>45930</v>
      </c>
      <c r="N532" s="271">
        <v>0</v>
      </c>
      <c r="O532" s="271">
        <v>0</v>
      </c>
      <c r="P532" s="271">
        <v>0</v>
      </c>
      <c r="Q532" s="271" t="str">
        <v>84398863 / MRCOCOAS004</v>
      </c>
      <c r="R532" s="271"/>
      <c r="S532" s="271">
        <f t="shared" ca="1" si="16"/>
        <v>1</v>
      </c>
      <c r="T532" s="271">
        <f t="shared" si="17"/>
        <v>1721</v>
      </c>
      <c r="U532" s="271"/>
      <c r="V532" s="271"/>
      <c r="W532" s="271"/>
      <c r="X532" s="271"/>
    </row>
    <row r="533" spans="1:24">
      <c r="A533" s="271" t="str">
        <v>HAPAG</v>
      </c>
      <c r="B533" s="271" t="str">
        <v>ABIDJANPHILADELPHIA40</v>
      </c>
      <c r="C533" s="271" t="str">
        <v>IVC</v>
      </c>
      <c r="D533" s="271" t="str">
        <v>ABIDJAN</v>
      </c>
      <c r="E533" s="271" t="str">
        <v>PHILADELPHIA</v>
      </c>
      <c r="F533" s="271">
        <v>40</v>
      </c>
      <c r="G533" s="271">
        <v>1400</v>
      </c>
      <c r="H533" s="271" t="str">
        <v>not included</v>
      </c>
      <c r="I533" s="281" t="str">
        <v>USD</v>
      </c>
      <c r="J533" s="271">
        <v>1242</v>
      </c>
      <c r="K533" s="271">
        <v>2642</v>
      </c>
      <c r="L533" s="271">
        <v>0</v>
      </c>
      <c r="M533" s="291">
        <v>45930</v>
      </c>
      <c r="N533" s="271">
        <v>0</v>
      </c>
      <c r="O533" s="271">
        <v>0</v>
      </c>
      <c r="P533" s="271">
        <v>0</v>
      </c>
      <c r="Q533" s="271" t="str">
        <v>84398863 / MRCOCOAS004</v>
      </c>
      <c r="R533" s="271"/>
      <c r="S533" s="271">
        <f t="shared" ca="1" si="16"/>
        <v>1</v>
      </c>
      <c r="T533" s="271">
        <f t="shared" si="17"/>
        <v>2642</v>
      </c>
      <c r="U533" s="271"/>
      <c r="V533" s="271"/>
      <c r="W533" s="271"/>
      <c r="X533" s="271"/>
    </row>
    <row r="534" spans="1:24">
      <c r="A534" s="271" t="str">
        <v>HAPAG</v>
      </c>
      <c r="B534" s="271" t="str">
        <v>ABIDJANPHILADELPHIA20</v>
      </c>
      <c r="C534" s="271" t="str">
        <v>IVC</v>
      </c>
      <c r="D534" s="271" t="str">
        <v>ABIDJAN</v>
      </c>
      <c r="E534" s="271" t="str">
        <v>PHILADELPHIA</v>
      </c>
      <c r="F534" s="271">
        <v>20</v>
      </c>
      <c r="G534" s="271">
        <v>1300</v>
      </c>
      <c r="H534" s="271" t="str">
        <v>not included</v>
      </c>
      <c r="I534" s="281" t="str">
        <v>USD</v>
      </c>
      <c r="J534" s="271">
        <v>621</v>
      </c>
      <c r="K534" s="271">
        <v>1921</v>
      </c>
      <c r="L534" s="271">
        <v>0</v>
      </c>
      <c r="M534" s="291">
        <v>45930</v>
      </c>
      <c r="N534" s="271">
        <v>0</v>
      </c>
      <c r="O534" s="271">
        <v>0</v>
      </c>
      <c r="P534" s="271">
        <v>0</v>
      </c>
      <c r="Q534" s="271" t="str">
        <v>84398863 / MRCOCOAS004</v>
      </c>
      <c r="R534" s="271"/>
      <c r="S534" s="271">
        <f t="shared" ca="1" si="16"/>
        <v>1</v>
      </c>
      <c r="T534" s="271">
        <f t="shared" si="17"/>
        <v>1921</v>
      </c>
      <c r="U534" s="271"/>
      <c r="V534" s="271"/>
      <c r="W534" s="271"/>
      <c r="X534" s="271"/>
    </row>
    <row r="535" spans="1:24">
      <c r="A535" s="271" t="str">
        <v>HAPAG</v>
      </c>
      <c r="B535" s="271" t="str">
        <v>LOMENEW YORK40</v>
      </c>
      <c r="C535" s="271" t="str">
        <v>TOG</v>
      </c>
      <c r="D535" s="271" t="str">
        <v>LOME</v>
      </c>
      <c r="E535" s="271" t="str">
        <v>NEW YORK</v>
      </c>
      <c r="F535" s="271">
        <v>40</v>
      </c>
      <c r="G535" s="271">
        <v>2700</v>
      </c>
      <c r="H535" s="271" t="str">
        <v>not included</v>
      </c>
      <c r="I535" s="281" t="str">
        <v>USD</v>
      </c>
      <c r="J535" s="271">
        <v>0</v>
      </c>
      <c r="K535" s="271">
        <v>2700</v>
      </c>
      <c r="L535" s="271">
        <v>0</v>
      </c>
      <c r="M535" s="291">
        <v>45930</v>
      </c>
      <c r="N535" s="271">
        <v>0</v>
      </c>
      <c r="O535" s="271">
        <v>0</v>
      </c>
      <c r="P535" s="271">
        <v>0</v>
      </c>
      <c r="Q535" s="271" t="str">
        <v>84398863 / MRCOCOAS004</v>
      </c>
      <c r="R535" s="271"/>
      <c r="S535" s="271">
        <f t="shared" ca="1" si="16"/>
        <v>1</v>
      </c>
      <c r="T535" s="271">
        <f t="shared" si="17"/>
        <v>2700</v>
      </c>
      <c r="U535" s="271"/>
      <c r="V535" s="271"/>
      <c r="W535" s="271"/>
      <c r="X535" s="271"/>
    </row>
    <row r="536" spans="1:24">
      <c r="A536" s="271" t="str">
        <v>HAPAG</v>
      </c>
      <c r="B536" s="271" t="str">
        <v>LOMENEW YORK20</v>
      </c>
      <c r="C536" s="271" t="str">
        <v>TOG</v>
      </c>
      <c r="D536" s="271" t="str">
        <v>LOME</v>
      </c>
      <c r="E536" s="271" t="str">
        <v>NEW YORK</v>
      </c>
      <c r="F536" s="271">
        <v>20</v>
      </c>
      <c r="G536" s="271">
        <v>2000</v>
      </c>
      <c r="H536" s="271" t="str">
        <v>not included</v>
      </c>
      <c r="I536" s="281" t="str">
        <v>USD</v>
      </c>
      <c r="J536" s="271">
        <v>0</v>
      </c>
      <c r="K536" s="271">
        <v>2000</v>
      </c>
      <c r="L536" s="271">
        <v>0</v>
      </c>
      <c r="M536" s="291">
        <v>45930</v>
      </c>
      <c r="N536" s="271">
        <v>0</v>
      </c>
      <c r="O536" s="271">
        <v>0</v>
      </c>
      <c r="P536" s="271">
        <v>0</v>
      </c>
      <c r="Q536" s="271" t="str">
        <v>84398863 / MRCOCOAS004</v>
      </c>
      <c r="R536" s="271"/>
      <c r="S536" s="271">
        <f t="shared" ca="1" si="16"/>
        <v>1</v>
      </c>
      <c r="T536" s="271">
        <f t="shared" si="17"/>
        <v>2000</v>
      </c>
      <c r="U536" s="271"/>
      <c r="V536" s="271"/>
      <c r="W536" s="271"/>
      <c r="X536" s="271"/>
    </row>
    <row r="537" spans="1:24">
      <c r="A537" s="271" t="str">
        <v>HAPAG</v>
      </c>
      <c r="B537" s="271" t="str">
        <v>LOMEPHILADELPHIA40</v>
      </c>
      <c r="C537" s="271" t="str">
        <v>TOG</v>
      </c>
      <c r="D537" s="271" t="str">
        <v>LOME</v>
      </c>
      <c r="E537" s="271" t="str">
        <v>PHILADELPHIA</v>
      </c>
      <c r="F537" s="271">
        <v>40</v>
      </c>
      <c r="G537" s="271">
        <v>3500</v>
      </c>
      <c r="H537" s="271" t="str">
        <v>not included</v>
      </c>
      <c r="I537" s="281" t="str">
        <v>USD</v>
      </c>
      <c r="J537" s="271">
        <v>0</v>
      </c>
      <c r="K537" s="271">
        <v>3500</v>
      </c>
      <c r="L537" s="271">
        <v>0</v>
      </c>
      <c r="M537" s="291">
        <v>45930</v>
      </c>
      <c r="N537" s="271">
        <v>0</v>
      </c>
      <c r="O537" s="271">
        <v>0</v>
      </c>
      <c r="P537" s="271">
        <v>0</v>
      </c>
      <c r="Q537" s="271" t="str">
        <v>84398863 / MRCOCOAS004</v>
      </c>
      <c r="R537" s="271"/>
      <c r="S537" s="271">
        <f t="shared" ca="1" si="16"/>
        <v>1</v>
      </c>
      <c r="T537" s="271">
        <f t="shared" si="17"/>
        <v>3500</v>
      </c>
      <c r="U537" s="271"/>
      <c r="V537" s="271"/>
      <c r="W537" s="271"/>
      <c r="X537" s="271"/>
    </row>
    <row r="538" spans="1:24">
      <c r="A538" s="271" t="str">
        <v>HAPAG</v>
      </c>
      <c r="B538" s="271" t="str">
        <v>LOMEPHILADELPHIA20</v>
      </c>
      <c r="C538" s="271" t="str">
        <v>TOG</v>
      </c>
      <c r="D538" s="271" t="str">
        <v>LOME</v>
      </c>
      <c r="E538" s="271" t="str">
        <v>PHILADELPHIA</v>
      </c>
      <c r="F538" s="271">
        <v>20</v>
      </c>
      <c r="G538" s="271">
        <v>2500</v>
      </c>
      <c r="H538" s="271" t="str">
        <v>not included</v>
      </c>
      <c r="I538" s="281" t="str">
        <v>USD</v>
      </c>
      <c r="J538" s="271">
        <v>0</v>
      </c>
      <c r="K538" s="271">
        <v>2500</v>
      </c>
      <c r="L538" s="271">
        <v>0</v>
      </c>
      <c r="M538" s="291">
        <v>45930</v>
      </c>
      <c r="N538" s="271">
        <v>0</v>
      </c>
      <c r="O538" s="271">
        <v>0</v>
      </c>
      <c r="P538" s="271">
        <v>0</v>
      </c>
      <c r="Q538" s="271" t="str">
        <v>84398863 / MRCOCOAS004</v>
      </c>
      <c r="R538" s="271"/>
      <c r="S538" s="271">
        <f t="shared" ca="1" si="16"/>
        <v>1</v>
      </c>
      <c r="T538" s="271">
        <f t="shared" si="17"/>
        <v>2500</v>
      </c>
      <c r="U538" s="271"/>
      <c r="V538" s="271"/>
      <c r="W538" s="271"/>
      <c r="X538" s="271"/>
    </row>
    <row r="539" spans="1:24">
      <c r="A539" s="271" t="str">
        <v>HAPAG</v>
      </c>
      <c r="B539" s="271" t="str">
        <v>TEMANEW YORK40</v>
      </c>
      <c r="C539" s="271" t="str">
        <v>GHA</v>
      </c>
      <c r="D539" s="271" t="str">
        <v>TEMA</v>
      </c>
      <c r="E539" s="271" t="str">
        <v>NEW YORK</v>
      </c>
      <c r="F539" s="271">
        <v>40</v>
      </c>
      <c r="G539" s="271">
        <v>1200</v>
      </c>
      <c r="H539" s="271" t="str">
        <v>not included</v>
      </c>
      <c r="I539" s="281" t="str">
        <v>USD</v>
      </c>
      <c r="J539" s="271">
        <v>1242</v>
      </c>
      <c r="K539" s="271">
        <v>2442</v>
      </c>
      <c r="L539" s="271">
        <v>0</v>
      </c>
      <c r="M539" s="291">
        <v>45930</v>
      </c>
      <c r="N539" s="271">
        <v>0</v>
      </c>
      <c r="O539" s="271">
        <v>0</v>
      </c>
      <c r="P539" s="271">
        <v>0</v>
      </c>
      <c r="Q539" s="271" t="str">
        <v>84398863 / MRCOCOAS004</v>
      </c>
      <c r="R539" s="271"/>
      <c r="S539" s="271">
        <f t="shared" ca="1" si="16"/>
        <v>1</v>
      </c>
      <c r="T539" s="271">
        <f t="shared" si="17"/>
        <v>2442</v>
      </c>
      <c r="U539" s="271"/>
      <c r="V539" s="271"/>
      <c r="W539" s="271"/>
      <c r="X539" s="271"/>
    </row>
    <row r="540" spans="1:24">
      <c r="A540" s="271" t="str">
        <v>HAPAG</v>
      </c>
      <c r="B540" s="271" t="str">
        <v>TEMANEW YORK20</v>
      </c>
      <c r="C540" s="271" t="str">
        <v>GHA</v>
      </c>
      <c r="D540" s="271" t="str">
        <v>TEMA</v>
      </c>
      <c r="E540" s="271" t="str">
        <v>NEW YORK</v>
      </c>
      <c r="F540" s="271">
        <v>20</v>
      </c>
      <c r="G540" s="271">
        <v>1100</v>
      </c>
      <c r="H540" s="271" t="str">
        <v>not included</v>
      </c>
      <c r="I540" s="281" t="str">
        <v>USD</v>
      </c>
      <c r="J540" s="271">
        <v>621</v>
      </c>
      <c r="K540" s="271">
        <v>1721</v>
      </c>
      <c r="L540" s="271">
        <v>0</v>
      </c>
      <c r="M540" s="291">
        <v>45930</v>
      </c>
      <c r="N540" s="271">
        <v>0</v>
      </c>
      <c r="O540" s="271">
        <v>0</v>
      </c>
      <c r="P540" s="271">
        <v>0</v>
      </c>
      <c r="Q540" s="271" t="str">
        <v>84398863 / MRCOCOAS004</v>
      </c>
      <c r="R540" s="271"/>
      <c r="S540" s="271">
        <f t="shared" ca="1" si="16"/>
        <v>1</v>
      </c>
      <c r="T540" s="271">
        <f t="shared" si="17"/>
        <v>1721</v>
      </c>
      <c r="U540" s="271"/>
      <c r="V540" s="271"/>
      <c r="W540" s="271"/>
      <c r="X540" s="271"/>
    </row>
    <row r="541" spans="1:24">
      <c r="A541" s="271" t="str">
        <v>HAPAG</v>
      </c>
      <c r="B541" s="271" t="str">
        <v>TEMAPHILADELPHIA40</v>
      </c>
      <c r="C541" s="271" t="str">
        <v>GHA</v>
      </c>
      <c r="D541" s="271" t="str">
        <v>TEMA</v>
      </c>
      <c r="E541" s="271" t="str">
        <v>PHILADELPHIA</v>
      </c>
      <c r="F541" s="271">
        <v>40</v>
      </c>
      <c r="G541" s="271">
        <v>1400</v>
      </c>
      <c r="H541" s="271" t="str">
        <v>not included</v>
      </c>
      <c r="I541" s="281" t="str">
        <v>USD</v>
      </c>
      <c r="J541" s="271">
        <v>1242</v>
      </c>
      <c r="K541" s="271">
        <v>2642</v>
      </c>
      <c r="L541" s="271">
        <v>0</v>
      </c>
      <c r="M541" s="291">
        <v>45930</v>
      </c>
      <c r="N541" s="271">
        <v>0</v>
      </c>
      <c r="O541" s="271">
        <v>0</v>
      </c>
      <c r="P541" s="271">
        <v>0</v>
      </c>
      <c r="Q541" s="271" t="str">
        <v>84398863 / MRCOCOAS004</v>
      </c>
      <c r="R541" s="271"/>
      <c r="S541" s="271">
        <f t="shared" ca="1" si="16"/>
        <v>1</v>
      </c>
      <c r="T541" s="271">
        <f t="shared" si="17"/>
        <v>2642</v>
      </c>
      <c r="U541" s="271"/>
      <c r="V541" s="271"/>
      <c r="W541" s="271"/>
      <c r="X541" s="271"/>
    </row>
    <row r="542" spans="1:24">
      <c r="A542" s="271" t="str">
        <v>HAPAG</v>
      </c>
      <c r="B542" s="271" t="str">
        <v>TEMAPHILADELPHIA20</v>
      </c>
      <c r="C542" s="271" t="str">
        <v>GHA</v>
      </c>
      <c r="D542" s="271" t="str">
        <v>TEMA</v>
      </c>
      <c r="E542" s="271" t="str">
        <v>PHILADELPHIA</v>
      </c>
      <c r="F542" s="271">
        <v>20</v>
      </c>
      <c r="G542" s="271">
        <v>1550</v>
      </c>
      <c r="H542" s="271" t="str">
        <v>not included</v>
      </c>
      <c r="I542" s="281" t="str">
        <v>USD</v>
      </c>
      <c r="J542" s="271">
        <v>621</v>
      </c>
      <c r="K542" s="271">
        <v>2171</v>
      </c>
      <c r="L542" s="271">
        <v>0</v>
      </c>
      <c r="M542" s="291">
        <v>45930</v>
      </c>
      <c r="N542" s="271">
        <v>0</v>
      </c>
      <c r="O542" s="271">
        <v>0</v>
      </c>
      <c r="P542" s="271">
        <v>0</v>
      </c>
      <c r="Q542" s="271" t="str">
        <v>84398863 / MRCOCOAS004</v>
      </c>
      <c r="R542" s="271"/>
      <c r="S542" s="271">
        <f t="shared" ca="1" si="16"/>
        <v>1</v>
      </c>
      <c r="T542" s="271">
        <f t="shared" si="17"/>
        <v>2171</v>
      </c>
      <c r="U542" s="271"/>
      <c r="V542" s="271"/>
      <c r="W542" s="271"/>
      <c r="X542" s="271"/>
    </row>
    <row r="543" spans="1:24">
      <c r="A543" s="271" t="str">
        <v>HAPAG</v>
      </c>
      <c r="B543" s="271" t="str">
        <v>APAPANEW YORK40</v>
      </c>
      <c r="C543" s="271" t="str">
        <v>NIG</v>
      </c>
      <c r="D543" s="271" t="str">
        <v>APAPA</v>
      </c>
      <c r="E543" s="271" t="str">
        <v>NEW YORK</v>
      </c>
      <c r="F543" s="271">
        <v>40</v>
      </c>
      <c r="G543" s="271">
        <v>1200</v>
      </c>
      <c r="H543" s="271" t="str">
        <v>not included</v>
      </c>
      <c r="I543" s="281" t="str">
        <v>USD</v>
      </c>
      <c r="J543" s="271">
        <v>1242</v>
      </c>
      <c r="K543" s="271">
        <v>2442</v>
      </c>
      <c r="L543" s="271">
        <v>0</v>
      </c>
      <c r="M543" s="291">
        <v>45930</v>
      </c>
      <c r="N543" s="271">
        <v>0</v>
      </c>
      <c r="O543" s="271">
        <v>0</v>
      </c>
      <c r="P543" s="271">
        <v>0</v>
      </c>
      <c r="Q543" s="271" t="str">
        <v>84398863 / MRCOCOAS004</v>
      </c>
      <c r="R543" s="271"/>
      <c r="S543" s="271">
        <f t="shared" ca="1" si="16"/>
        <v>1</v>
      </c>
      <c r="T543" s="271">
        <f t="shared" si="17"/>
        <v>2442</v>
      </c>
      <c r="U543" s="271"/>
      <c r="V543" s="271"/>
      <c r="W543" s="271"/>
      <c r="X543" s="271"/>
    </row>
    <row r="544" spans="1:24">
      <c r="A544" s="271" t="str">
        <v>HAPAG</v>
      </c>
      <c r="B544" s="271" t="str">
        <v>APAPANEW YORK20</v>
      </c>
      <c r="C544" s="271" t="str">
        <v>NIG</v>
      </c>
      <c r="D544" s="271" t="str">
        <v>APAPA</v>
      </c>
      <c r="E544" s="271" t="str">
        <v>NEW YORK</v>
      </c>
      <c r="F544" s="271">
        <v>20</v>
      </c>
      <c r="G544" s="271">
        <v>1100</v>
      </c>
      <c r="H544" s="271" t="str">
        <v>not included</v>
      </c>
      <c r="I544" s="281" t="str">
        <v>USD</v>
      </c>
      <c r="J544" s="271">
        <v>621</v>
      </c>
      <c r="K544" s="271">
        <v>1721</v>
      </c>
      <c r="L544" s="271">
        <v>0</v>
      </c>
      <c r="M544" s="291">
        <v>45930</v>
      </c>
      <c r="N544" s="271">
        <v>0</v>
      </c>
      <c r="O544" s="271">
        <v>0</v>
      </c>
      <c r="P544" s="271">
        <v>0</v>
      </c>
      <c r="Q544" s="271" t="str">
        <v>84398863 / MRCOCOAS004</v>
      </c>
      <c r="R544" s="271"/>
      <c r="S544" s="271">
        <f t="shared" ca="1" si="16"/>
        <v>1</v>
      </c>
      <c r="T544" s="271">
        <f t="shared" si="17"/>
        <v>1721</v>
      </c>
      <c r="U544" s="271"/>
      <c r="V544" s="271"/>
      <c r="W544" s="271"/>
      <c r="X544" s="271"/>
    </row>
    <row r="545" spans="1:24">
      <c r="A545" s="271" t="str">
        <v>HAPAG</v>
      </c>
      <c r="B545" s="271" t="str">
        <v>APAPAPHILADELPHIA40</v>
      </c>
      <c r="C545" s="271" t="str">
        <v>NIG</v>
      </c>
      <c r="D545" s="271" t="str">
        <v>APAPA</v>
      </c>
      <c r="E545" s="271" t="str">
        <v>PHILADELPHIA</v>
      </c>
      <c r="F545" s="271">
        <v>40</v>
      </c>
      <c r="G545" s="271">
        <v>1300</v>
      </c>
      <c r="H545" s="271" t="str">
        <v>not included</v>
      </c>
      <c r="I545" s="281" t="str">
        <v>USD</v>
      </c>
      <c r="J545" s="271">
        <v>1242</v>
      </c>
      <c r="K545" s="271">
        <v>2542</v>
      </c>
      <c r="L545" s="271">
        <v>0</v>
      </c>
      <c r="M545" s="291">
        <v>45930</v>
      </c>
      <c r="N545" s="271">
        <v>0</v>
      </c>
      <c r="O545" s="271">
        <v>0</v>
      </c>
      <c r="P545" s="271">
        <v>0</v>
      </c>
      <c r="Q545" s="271" t="str">
        <v>84398863 / MRCOCOAS004</v>
      </c>
      <c r="R545" s="271"/>
      <c r="S545" s="271">
        <f t="shared" ca="1" si="16"/>
        <v>1</v>
      </c>
      <c r="T545" s="271">
        <f t="shared" si="17"/>
        <v>2542</v>
      </c>
      <c r="U545" s="271"/>
      <c r="V545" s="271"/>
      <c r="W545" s="271"/>
      <c r="X545" s="271"/>
    </row>
    <row r="546" spans="1:24">
      <c r="A546" s="271" t="str">
        <v>HAPAG</v>
      </c>
      <c r="B546" s="271" t="str">
        <v>APAPAPHILADELPHIA20</v>
      </c>
      <c r="C546" s="271" t="str">
        <v>NIG</v>
      </c>
      <c r="D546" s="271" t="str">
        <v>APAPA</v>
      </c>
      <c r="E546" s="271" t="str">
        <v>PHILADELPHIA</v>
      </c>
      <c r="F546" s="271">
        <v>20</v>
      </c>
      <c r="G546" s="271">
        <v>1200</v>
      </c>
      <c r="H546" s="271" t="str">
        <v>not included</v>
      </c>
      <c r="I546" s="281" t="str">
        <v>USD</v>
      </c>
      <c r="J546" s="271">
        <v>621</v>
      </c>
      <c r="K546" s="271">
        <v>1821</v>
      </c>
      <c r="L546" s="271">
        <v>0</v>
      </c>
      <c r="M546" s="291">
        <v>45930</v>
      </c>
      <c r="N546" s="271">
        <v>0</v>
      </c>
      <c r="O546" s="271">
        <v>0</v>
      </c>
      <c r="P546" s="271">
        <v>0</v>
      </c>
      <c r="Q546" s="271" t="str">
        <v>84398863 / MRCOCOAS004</v>
      </c>
      <c r="R546" s="271"/>
      <c r="S546" s="271">
        <f t="shared" ca="1" si="16"/>
        <v>1</v>
      </c>
      <c r="T546" s="271">
        <f t="shared" si="17"/>
        <v>1821</v>
      </c>
      <c r="U546" s="271"/>
      <c r="V546" s="271"/>
      <c r="W546" s="271"/>
      <c r="X546" s="271"/>
    </row>
    <row r="547" spans="1:24">
      <c r="A547" s="271" t="str">
        <v>HAPAG</v>
      </c>
      <c r="B547" s="271" t="str">
        <v>TIN CANNEW YORK40</v>
      </c>
      <c r="C547" s="271" t="str">
        <v>NIG</v>
      </c>
      <c r="D547" s="271" t="str">
        <v>TIN CAN</v>
      </c>
      <c r="E547" s="271" t="str">
        <v>NEW YORK</v>
      </c>
      <c r="F547" s="271">
        <v>40</v>
      </c>
      <c r="G547" s="271">
        <v>1200</v>
      </c>
      <c r="H547" s="271" t="str">
        <v>not included</v>
      </c>
      <c r="I547" s="281" t="str">
        <v>USD</v>
      </c>
      <c r="J547" s="271">
        <v>1242</v>
      </c>
      <c r="K547" s="271">
        <v>2442</v>
      </c>
      <c r="L547" s="271">
        <v>0</v>
      </c>
      <c r="M547" s="291">
        <v>45930</v>
      </c>
      <c r="N547" s="271">
        <v>0</v>
      </c>
      <c r="O547" s="271">
        <v>0</v>
      </c>
      <c r="P547" s="271">
        <v>0</v>
      </c>
      <c r="Q547" s="271" t="str">
        <v>84398863 / MRCOCOAS004</v>
      </c>
      <c r="R547" s="271"/>
      <c r="S547" s="271">
        <f t="shared" ca="1" si="16"/>
        <v>1</v>
      </c>
      <c r="T547" s="271">
        <f t="shared" si="17"/>
        <v>2442</v>
      </c>
      <c r="U547" s="271"/>
      <c r="V547" s="271"/>
      <c r="W547" s="271"/>
      <c r="X547" s="271"/>
    </row>
    <row r="548" spans="1:24">
      <c r="A548" s="271" t="str">
        <v>HAPAG</v>
      </c>
      <c r="B548" s="271" t="str">
        <v>TIN CANNEW YORK20</v>
      </c>
      <c r="C548" s="271" t="str">
        <v>NIG</v>
      </c>
      <c r="D548" s="271" t="str">
        <v>TIN CAN</v>
      </c>
      <c r="E548" s="271" t="str">
        <v>NEW YORK</v>
      </c>
      <c r="F548" s="271">
        <v>20</v>
      </c>
      <c r="G548" s="271">
        <v>1100</v>
      </c>
      <c r="H548" s="271" t="str">
        <v>not included</v>
      </c>
      <c r="I548" s="281" t="str">
        <v>USD</v>
      </c>
      <c r="J548" s="271">
        <v>621</v>
      </c>
      <c r="K548" s="271">
        <v>1721</v>
      </c>
      <c r="L548" s="271">
        <v>0</v>
      </c>
      <c r="M548" s="291">
        <v>45930</v>
      </c>
      <c r="N548" s="271">
        <v>0</v>
      </c>
      <c r="O548" s="271">
        <v>0</v>
      </c>
      <c r="P548" s="271">
        <v>0</v>
      </c>
      <c r="Q548" s="271" t="str">
        <v>84398863 / MRCOCOAS004</v>
      </c>
      <c r="R548" s="271"/>
      <c r="S548" s="271">
        <f t="shared" ca="1" si="16"/>
        <v>1</v>
      </c>
      <c r="T548" s="271">
        <f t="shared" si="17"/>
        <v>1721</v>
      </c>
      <c r="U548" s="271"/>
      <c r="V548" s="271"/>
      <c r="W548" s="271"/>
      <c r="X548" s="271"/>
    </row>
    <row r="549" spans="1:24">
      <c r="A549" s="271" t="str">
        <v>HAPAG</v>
      </c>
      <c r="B549" s="271" t="str">
        <v>TIN CANPHILADELPHIA40</v>
      </c>
      <c r="C549" s="271" t="str">
        <v>NIG</v>
      </c>
      <c r="D549" s="271" t="str">
        <v>TIN CAN</v>
      </c>
      <c r="E549" s="271" t="str">
        <v>PHILADELPHIA</v>
      </c>
      <c r="F549" s="271">
        <v>40</v>
      </c>
      <c r="G549" s="271">
        <v>1300</v>
      </c>
      <c r="H549" s="271" t="str">
        <v>not included</v>
      </c>
      <c r="I549" s="281" t="str">
        <v>USD</v>
      </c>
      <c r="J549" s="271">
        <v>1242</v>
      </c>
      <c r="K549" s="271">
        <v>2542</v>
      </c>
      <c r="L549" s="271">
        <v>0</v>
      </c>
      <c r="M549" s="291">
        <v>45930</v>
      </c>
      <c r="N549" s="271">
        <v>0</v>
      </c>
      <c r="O549" s="271">
        <v>0</v>
      </c>
      <c r="P549" s="271">
        <v>0</v>
      </c>
      <c r="Q549" s="271" t="str">
        <v>84398863 / MRCOCOAS004</v>
      </c>
      <c r="R549" s="271"/>
      <c r="S549" s="271">
        <f t="shared" ca="1" si="16"/>
        <v>1</v>
      </c>
      <c r="T549" s="271">
        <f t="shared" si="17"/>
        <v>2542</v>
      </c>
      <c r="U549" s="271"/>
      <c r="V549" s="271"/>
      <c r="W549" s="271"/>
      <c r="X549" s="271"/>
    </row>
    <row r="550" spans="1:24">
      <c r="A550" s="271" t="str">
        <v>HAPAG</v>
      </c>
      <c r="B550" s="271" t="str">
        <v>TIN CANPHILADELPHIA20</v>
      </c>
      <c r="C550" s="271" t="str">
        <v>NIG</v>
      </c>
      <c r="D550" s="271" t="str">
        <v>TIN CAN</v>
      </c>
      <c r="E550" s="271" t="str">
        <v>PHILADELPHIA</v>
      </c>
      <c r="F550" s="271">
        <v>20</v>
      </c>
      <c r="G550" s="271">
        <v>1200</v>
      </c>
      <c r="H550" s="271" t="str">
        <v>not included</v>
      </c>
      <c r="I550" s="281" t="str">
        <v>USD</v>
      </c>
      <c r="J550" s="271">
        <v>621</v>
      </c>
      <c r="K550" s="271">
        <v>1821</v>
      </c>
      <c r="L550" s="271">
        <v>0</v>
      </c>
      <c r="M550" s="291">
        <v>45930</v>
      </c>
      <c r="N550" s="271">
        <v>0</v>
      </c>
      <c r="O550" s="271">
        <v>0</v>
      </c>
      <c r="P550" s="271">
        <v>0</v>
      </c>
      <c r="Q550" s="271" t="str">
        <v>84398863 / MRCOCOAS004</v>
      </c>
      <c r="R550" s="271"/>
      <c r="S550" s="271">
        <f t="shared" ca="1" si="16"/>
        <v>1</v>
      </c>
      <c r="T550" s="271">
        <f t="shared" si="17"/>
        <v>1821</v>
      </c>
      <c r="U550" s="271"/>
      <c r="V550" s="271"/>
      <c r="W550" s="271"/>
      <c r="X550" s="271"/>
    </row>
    <row r="551" spans="1:24">
      <c r="A551" s="271" t="str">
        <v>HAPAG</v>
      </c>
      <c r="B551" s="271" t="str">
        <v>MOMBASANEW YORK40</v>
      </c>
      <c r="C551" s="271" t="str">
        <v>KEN</v>
      </c>
      <c r="D551" s="271" t="str">
        <v>MOMBASA</v>
      </c>
      <c r="E551" s="271" t="str">
        <v>NEW YORK</v>
      </c>
      <c r="F551" s="271">
        <v>40</v>
      </c>
      <c r="G551" s="271">
        <v>688</v>
      </c>
      <c r="H551" s="271" t="str">
        <v>not included</v>
      </c>
      <c r="I551" s="281" t="str">
        <v>USD</v>
      </c>
      <c r="J551" s="271">
        <v>1242</v>
      </c>
      <c r="K551" s="271">
        <v>1930</v>
      </c>
      <c r="L551" s="271">
        <v>0</v>
      </c>
      <c r="M551" s="291">
        <v>45930</v>
      </c>
      <c r="N551" s="271">
        <v>0</v>
      </c>
      <c r="O551" s="271">
        <v>0</v>
      </c>
      <c r="P551" s="271">
        <v>0</v>
      </c>
      <c r="Q551" s="271" t="str">
        <v>84398863 / MRCOCOAS004</v>
      </c>
      <c r="R551" s="271"/>
      <c r="S551" s="271">
        <f t="shared" ca="1" si="16"/>
        <v>1</v>
      </c>
      <c r="T551" s="271">
        <f t="shared" si="17"/>
        <v>1930</v>
      </c>
      <c r="U551" s="271"/>
      <c r="V551" s="271"/>
      <c r="W551" s="271"/>
      <c r="X551" s="271"/>
    </row>
    <row r="552" spans="1:24">
      <c r="A552" s="271" t="str">
        <v>HAPAG</v>
      </c>
      <c r="B552" s="271" t="str">
        <v>MOMBASANEW YORK20</v>
      </c>
      <c r="C552" s="271" t="str">
        <v>KEN</v>
      </c>
      <c r="D552" s="271" t="str">
        <v>MOMBASA</v>
      </c>
      <c r="E552" s="271" t="str">
        <v>NEW YORK</v>
      </c>
      <c r="F552" s="271">
        <v>20</v>
      </c>
      <c r="G552" s="271">
        <v>344</v>
      </c>
      <c r="H552" s="271" t="str">
        <v>not included</v>
      </c>
      <c r="I552" s="281" t="str">
        <v>USD</v>
      </c>
      <c r="J552" s="271">
        <v>621</v>
      </c>
      <c r="K552" s="271">
        <v>965</v>
      </c>
      <c r="L552" s="271">
        <v>0</v>
      </c>
      <c r="M552" s="291">
        <v>45930</v>
      </c>
      <c r="N552" s="271">
        <v>0</v>
      </c>
      <c r="O552" s="271">
        <v>0</v>
      </c>
      <c r="P552" s="271">
        <v>0</v>
      </c>
      <c r="Q552" s="271" t="str">
        <v>84398863 / MRCOCOAS004</v>
      </c>
      <c r="R552" s="271"/>
      <c r="S552" s="271">
        <f t="shared" ca="1" si="16"/>
        <v>1</v>
      </c>
      <c r="T552" s="271">
        <f t="shared" si="17"/>
        <v>965</v>
      </c>
      <c r="U552" s="271"/>
      <c r="V552" s="271"/>
      <c r="W552" s="271"/>
      <c r="X552" s="271"/>
    </row>
    <row r="553" spans="1:24">
      <c r="A553" s="271" t="str">
        <v>HAPAG</v>
      </c>
      <c r="B553" s="271" t="str">
        <v>CARTAGENABATAM40</v>
      </c>
      <c r="C553" s="271" t="str">
        <v>COL</v>
      </c>
      <c r="D553" s="271" t="str">
        <v>CARTAGENA</v>
      </c>
      <c r="E553" s="271" t="str">
        <v>BATAM</v>
      </c>
      <c r="F553" s="271">
        <v>40</v>
      </c>
      <c r="G553" s="271">
        <v>972</v>
      </c>
      <c r="H553" s="271" t="str">
        <v>not included</v>
      </c>
      <c r="I553" s="281" t="str">
        <v>USD</v>
      </c>
      <c r="J553" s="271">
        <v>0</v>
      </c>
      <c r="K553" s="271">
        <v>972</v>
      </c>
      <c r="L553" s="271">
        <v>0</v>
      </c>
      <c r="M553" s="291">
        <v>45930</v>
      </c>
      <c r="N553" s="271">
        <v>0</v>
      </c>
      <c r="O553" s="271">
        <v>0</v>
      </c>
      <c r="P553" s="271">
        <v>0</v>
      </c>
      <c r="Q553" s="271" t="str">
        <v>84398863 / MRCOCOAS004</v>
      </c>
      <c r="R553" s="271"/>
      <c r="S553" s="271">
        <f t="shared" ca="1" si="16"/>
        <v>1</v>
      </c>
      <c r="T553" s="271">
        <f t="shared" si="17"/>
        <v>972</v>
      </c>
      <c r="U553" s="271"/>
      <c r="V553" s="271"/>
      <c r="W553" s="271"/>
      <c r="X553" s="271"/>
    </row>
    <row r="554" spans="1:24">
      <c r="A554" s="271" t="str">
        <v>HAPAG</v>
      </c>
      <c r="B554" s="271" t="str">
        <v>CARTAGENAJAKARTA40</v>
      </c>
      <c r="C554" s="271" t="str">
        <v>COL</v>
      </c>
      <c r="D554" s="271" t="str">
        <v>CARTAGENA</v>
      </c>
      <c r="E554" s="271" t="str">
        <v>JAKARTA</v>
      </c>
      <c r="F554" s="271">
        <v>40</v>
      </c>
      <c r="G554" s="271">
        <v>772</v>
      </c>
      <c r="H554" s="271" t="str">
        <v>not included</v>
      </c>
      <c r="I554" s="281" t="str">
        <v>USD</v>
      </c>
      <c r="J554" s="271">
        <v>0</v>
      </c>
      <c r="K554" s="271">
        <v>772</v>
      </c>
      <c r="L554" s="271">
        <v>0</v>
      </c>
      <c r="M554" s="291">
        <v>45930</v>
      </c>
      <c r="N554" s="271">
        <v>0</v>
      </c>
      <c r="O554" s="271">
        <v>0</v>
      </c>
      <c r="P554" s="271">
        <v>0</v>
      </c>
      <c r="Q554" s="271" t="str">
        <v>84398863 / MRCOCOAS004</v>
      </c>
      <c r="R554" s="271"/>
      <c r="S554" s="271">
        <f t="shared" ca="1" si="16"/>
        <v>1</v>
      </c>
      <c r="T554" s="271">
        <f t="shared" si="17"/>
        <v>772</v>
      </c>
      <c r="U554" s="271"/>
      <c r="V554" s="271"/>
      <c r="W554" s="271"/>
      <c r="X554" s="271"/>
    </row>
    <row r="555" spans="1:24">
      <c r="A555" s="271" t="str">
        <v>HAPAG</v>
      </c>
      <c r="B555" s="271" t="str">
        <v>CARTAGENASURABAYA40</v>
      </c>
      <c r="C555" s="271" t="str">
        <v>COL</v>
      </c>
      <c r="D555" s="271" t="str">
        <v>CARTAGENA</v>
      </c>
      <c r="E555" s="271" t="str">
        <v>SURABAYA</v>
      </c>
      <c r="F555" s="271">
        <v>40</v>
      </c>
      <c r="G555" s="271">
        <v>772</v>
      </c>
      <c r="H555" s="271" t="str">
        <v>not included</v>
      </c>
      <c r="I555" s="281" t="str">
        <v>USD</v>
      </c>
      <c r="J555" s="271">
        <v>0</v>
      </c>
      <c r="K555" s="271">
        <v>772</v>
      </c>
      <c r="L555" s="271">
        <v>0</v>
      </c>
      <c r="M555" s="291">
        <v>45930</v>
      </c>
      <c r="N555" s="271">
        <v>0</v>
      </c>
      <c r="O555" s="271">
        <v>0</v>
      </c>
      <c r="P555" s="271">
        <v>0</v>
      </c>
      <c r="Q555" s="271" t="str">
        <v>84398863 / MRCOCOAS004</v>
      </c>
      <c r="R555" s="271"/>
      <c r="S555" s="271">
        <f t="shared" ca="1" si="16"/>
        <v>1</v>
      </c>
      <c r="T555" s="271">
        <f t="shared" si="17"/>
        <v>772</v>
      </c>
      <c r="U555" s="271"/>
      <c r="V555" s="271"/>
      <c r="W555" s="271"/>
      <c r="X555" s="271"/>
    </row>
    <row r="556" spans="1:24">
      <c r="A556" s="271" t="str">
        <v>HAPAG</v>
      </c>
      <c r="B556" s="271" t="str">
        <v>CARTAGENAPASIR GUDANG40</v>
      </c>
      <c r="C556" s="271" t="str">
        <v>COL</v>
      </c>
      <c r="D556" s="271" t="str">
        <v>CARTAGENA</v>
      </c>
      <c r="E556" s="271" t="str">
        <v>PASIR GUDANG</v>
      </c>
      <c r="F556" s="271">
        <v>40</v>
      </c>
      <c r="G556" s="271">
        <v>772</v>
      </c>
      <c r="H556" s="271" t="str">
        <v>not included</v>
      </c>
      <c r="I556" s="281" t="str">
        <v>USD</v>
      </c>
      <c r="J556" s="271">
        <v>0</v>
      </c>
      <c r="K556" s="271">
        <v>772</v>
      </c>
      <c r="L556" s="271">
        <v>0</v>
      </c>
      <c r="M556" s="291">
        <v>45930</v>
      </c>
      <c r="N556" s="271">
        <v>0</v>
      </c>
      <c r="O556" s="271">
        <v>0</v>
      </c>
      <c r="P556" s="271">
        <v>0</v>
      </c>
      <c r="Q556" s="271" t="str">
        <v>84398863 / MRCOCOAS004</v>
      </c>
      <c r="R556" s="271"/>
      <c r="S556" s="271">
        <f t="shared" ca="1" si="16"/>
        <v>1</v>
      </c>
      <c r="T556" s="271">
        <f t="shared" si="17"/>
        <v>772</v>
      </c>
      <c r="U556" s="271"/>
      <c r="V556" s="271"/>
      <c r="W556" s="271"/>
      <c r="X556" s="271"/>
    </row>
    <row r="557" spans="1:24">
      <c r="A557" s="271" t="str">
        <v>HAPAG</v>
      </c>
      <c r="B557" s="271" t="str">
        <v>CARTAGENAPTP40</v>
      </c>
      <c r="C557" s="271" t="str">
        <v>COL</v>
      </c>
      <c r="D557" s="271" t="str">
        <v>CARTAGENA</v>
      </c>
      <c r="E557" s="271" t="str">
        <v>PTP</v>
      </c>
      <c r="F557" s="271">
        <v>40</v>
      </c>
      <c r="G557" s="271">
        <v>472</v>
      </c>
      <c r="H557" s="271" t="str">
        <v>not included</v>
      </c>
      <c r="I557" s="281" t="str">
        <v>USD</v>
      </c>
      <c r="J557" s="271">
        <v>0</v>
      </c>
      <c r="K557" s="271">
        <v>472</v>
      </c>
      <c r="L557" s="271">
        <v>0</v>
      </c>
      <c r="M557" s="291">
        <v>45930</v>
      </c>
      <c r="N557" s="271">
        <v>0</v>
      </c>
      <c r="O557" s="271">
        <v>0</v>
      </c>
      <c r="P557" s="271">
        <v>0</v>
      </c>
      <c r="Q557" s="271" t="str">
        <v>84398863 / MRCOCOAS004</v>
      </c>
      <c r="R557" s="271"/>
      <c r="S557" s="271">
        <f t="shared" ca="1" si="16"/>
        <v>1</v>
      </c>
      <c r="T557" s="271">
        <f t="shared" si="17"/>
        <v>472</v>
      </c>
      <c r="U557" s="271"/>
      <c r="V557" s="271"/>
      <c r="W557" s="271"/>
      <c r="X557" s="271"/>
    </row>
    <row r="558" spans="1:24">
      <c r="A558" s="271" t="str">
        <v>HAPAG</v>
      </c>
      <c r="B558" s="271" t="str">
        <v>CAUCEDOBATAM40</v>
      </c>
      <c r="C558" s="271" t="str">
        <v>REP</v>
      </c>
      <c r="D558" s="271" t="str">
        <v>CAUCEDO</v>
      </c>
      <c r="E558" s="271" t="str">
        <v>BATAM</v>
      </c>
      <c r="F558" s="271">
        <v>40</v>
      </c>
      <c r="G558" s="271">
        <v>960</v>
      </c>
      <c r="H558" s="271" t="str">
        <v>not included</v>
      </c>
      <c r="I558" s="281" t="str">
        <v>USD</v>
      </c>
      <c r="J558" s="271">
        <v>0</v>
      </c>
      <c r="K558" s="271">
        <v>960</v>
      </c>
      <c r="L558" s="271">
        <v>0</v>
      </c>
      <c r="M558" s="291">
        <v>45930</v>
      </c>
      <c r="N558" s="271">
        <v>0</v>
      </c>
      <c r="O558" s="271">
        <v>0</v>
      </c>
      <c r="P558" s="271">
        <v>0</v>
      </c>
      <c r="Q558" s="271" t="str">
        <v>84398863 / MRCOCOAS004</v>
      </c>
      <c r="R558" s="271"/>
      <c r="S558" s="271">
        <f t="shared" ca="1" si="16"/>
        <v>1</v>
      </c>
      <c r="T558" s="271">
        <f t="shared" si="17"/>
        <v>960</v>
      </c>
      <c r="U558" s="271"/>
      <c r="V558" s="271"/>
      <c r="W558" s="271"/>
      <c r="X558" s="271"/>
    </row>
    <row r="559" spans="1:24">
      <c r="A559" s="271" t="str">
        <v>HAPAG</v>
      </c>
      <c r="B559" s="271" t="str">
        <v>CAUCEDOJAKARTA40</v>
      </c>
      <c r="C559" s="271" t="str">
        <v>REP</v>
      </c>
      <c r="D559" s="271" t="str">
        <v>CAUCEDO</v>
      </c>
      <c r="E559" s="271" t="str">
        <v>JAKARTA</v>
      </c>
      <c r="F559" s="271">
        <v>40</v>
      </c>
      <c r="G559" s="271">
        <v>560</v>
      </c>
      <c r="H559" s="271" t="str">
        <v>not included</v>
      </c>
      <c r="I559" s="281" t="str">
        <v>USD</v>
      </c>
      <c r="J559" s="271">
        <v>0</v>
      </c>
      <c r="K559" s="271">
        <v>560</v>
      </c>
      <c r="L559" s="271">
        <v>0</v>
      </c>
      <c r="M559" s="291">
        <v>45930</v>
      </c>
      <c r="N559" s="271">
        <v>0</v>
      </c>
      <c r="O559" s="271">
        <v>0</v>
      </c>
      <c r="P559" s="271">
        <v>0</v>
      </c>
      <c r="Q559" s="271" t="str">
        <v>84398863 / MRCOCOAS004</v>
      </c>
      <c r="R559" s="271"/>
      <c r="S559" s="271">
        <f t="shared" ca="1" si="16"/>
        <v>1</v>
      </c>
      <c r="T559" s="271">
        <f t="shared" si="17"/>
        <v>560</v>
      </c>
      <c r="U559" s="271"/>
      <c r="V559" s="271"/>
      <c r="W559" s="271"/>
      <c r="X559" s="271"/>
    </row>
    <row r="560" spans="1:24">
      <c r="A560" s="271" t="str">
        <v>HAPAG</v>
      </c>
      <c r="B560" s="271" t="str">
        <v>CAUCEDOSURABAYA40</v>
      </c>
      <c r="C560" s="271" t="str">
        <v>REP</v>
      </c>
      <c r="D560" s="271" t="str">
        <v>CAUCEDO</v>
      </c>
      <c r="E560" s="271" t="str">
        <v>SURABAYA</v>
      </c>
      <c r="F560" s="271">
        <v>40</v>
      </c>
      <c r="G560" s="271">
        <v>544</v>
      </c>
      <c r="H560" s="271" t="str">
        <v>not included</v>
      </c>
      <c r="I560" s="281" t="str">
        <v>USD</v>
      </c>
      <c r="J560" s="271">
        <v>0</v>
      </c>
      <c r="K560" s="271">
        <v>544</v>
      </c>
      <c r="L560" s="271">
        <v>0</v>
      </c>
      <c r="M560" s="291">
        <v>45930</v>
      </c>
      <c r="N560" s="271">
        <v>0</v>
      </c>
      <c r="O560" s="271">
        <v>0</v>
      </c>
      <c r="P560" s="271">
        <v>0</v>
      </c>
      <c r="Q560" s="271" t="str">
        <v>84398863 / MRCOCOAS004</v>
      </c>
      <c r="R560" s="271"/>
      <c r="S560" s="271">
        <f t="shared" ca="1" si="16"/>
        <v>1</v>
      </c>
      <c r="T560" s="271">
        <f t="shared" si="17"/>
        <v>544</v>
      </c>
      <c r="U560" s="271"/>
      <c r="V560" s="271"/>
      <c r="W560" s="271"/>
      <c r="X560" s="271"/>
    </row>
    <row r="561" spans="1:24">
      <c r="A561" s="271" t="str">
        <v>HAPAG</v>
      </c>
      <c r="B561" s="271" t="str">
        <v>CAUCEDOPASIR GUDANG40</v>
      </c>
      <c r="C561" s="271" t="str">
        <v>REP</v>
      </c>
      <c r="D561" s="271" t="str">
        <v>CAUCEDO</v>
      </c>
      <c r="E561" s="271" t="str">
        <v>PASIR GUDANG</v>
      </c>
      <c r="F561" s="271">
        <v>40</v>
      </c>
      <c r="G561" s="271">
        <v>489</v>
      </c>
      <c r="H561" s="271" t="str">
        <v>not included</v>
      </c>
      <c r="I561" s="281" t="str">
        <v>USD</v>
      </c>
      <c r="J561" s="271">
        <v>0</v>
      </c>
      <c r="K561" s="271">
        <v>489</v>
      </c>
      <c r="L561" s="271">
        <v>0</v>
      </c>
      <c r="M561" s="291">
        <v>45930</v>
      </c>
      <c r="N561" s="271">
        <v>0</v>
      </c>
      <c r="O561" s="271">
        <v>0</v>
      </c>
      <c r="P561" s="271">
        <v>0</v>
      </c>
      <c r="Q561" s="271" t="str">
        <v>84398863 / MRCOCOAS004</v>
      </c>
      <c r="R561" s="271"/>
      <c r="S561" s="271">
        <f t="shared" ca="1" si="16"/>
        <v>1</v>
      </c>
      <c r="T561" s="271">
        <f t="shared" si="17"/>
        <v>489</v>
      </c>
      <c r="U561" s="271"/>
      <c r="V561" s="271"/>
      <c r="W561" s="271"/>
      <c r="X561" s="271"/>
    </row>
    <row r="562" spans="1:24">
      <c r="A562" s="271" t="str">
        <v>HAPAG</v>
      </c>
      <c r="B562" s="271" t="str">
        <v>CAUCEDOPTP40</v>
      </c>
      <c r="C562" s="271" t="str">
        <v>REP</v>
      </c>
      <c r="D562" s="271" t="str">
        <v>CAUCEDO</v>
      </c>
      <c r="E562" s="271" t="str">
        <v>PTP</v>
      </c>
      <c r="F562" s="271">
        <v>40</v>
      </c>
      <c r="G562" s="271">
        <v>360</v>
      </c>
      <c r="H562" s="271" t="str">
        <v>not included</v>
      </c>
      <c r="I562" s="281" t="str">
        <v>USD</v>
      </c>
      <c r="J562" s="271">
        <v>0</v>
      </c>
      <c r="K562" s="271">
        <v>360</v>
      </c>
      <c r="L562" s="271">
        <v>0</v>
      </c>
      <c r="M562" s="291">
        <v>45930</v>
      </c>
      <c r="N562" s="271">
        <v>0</v>
      </c>
      <c r="O562" s="271">
        <v>0</v>
      </c>
      <c r="P562" s="271">
        <v>0</v>
      </c>
      <c r="Q562" s="271" t="str">
        <v>84398863 / MRCOCOAS004</v>
      </c>
      <c r="R562" s="271"/>
      <c r="S562" s="271">
        <f t="shared" ca="1" si="16"/>
        <v>1</v>
      </c>
      <c r="T562" s="271">
        <f t="shared" si="17"/>
        <v>360</v>
      </c>
      <c r="U562" s="271"/>
      <c r="V562" s="271"/>
      <c r="W562" s="271"/>
      <c r="X562" s="271"/>
    </row>
    <row r="563" spans="1:24">
      <c r="A563" s="271" t="str">
        <v>HAPAG</v>
      </c>
      <c r="B563" s="271" t="str">
        <v>GUAYAQUILBATAM40</v>
      </c>
      <c r="C563" s="271" t="str">
        <v>ECU</v>
      </c>
      <c r="D563" s="271" t="str">
        <v>GUAYAQUIL</v>
      </c>
      <c r="E563" s="271" t="str">
        <v>BATAM</v>
      </c>
      <c r="F563" s="271">
        <v>40</v>
      </c>
      <c r="G563" s="271">
        <v>698</v>
      </c>
      <c r="H563" s="271" t="str">
        <v>not included</v>
      </c>
      <c r="I563" s="281" t="str">
        <v>USD</v>
      </c>
      <c r="J563" s="271">
        <v>0</v>
      </c>
      <c r="K563" s="271">
        <v>698</v>
      </c>
      <c r="L563" s="271">
        <v>0</v>
      </c>
      <c r="M563" s="291">
        <v>45930</v>
      </c>
      <c r="N563" s="271">
        <v>0</v>
      </c>
      <c r="O563" s="271">
        <v>0</v>
      </c>
      <c r="P563" s="271">
        <v>0</v>
      </c>
      <c r="Q563" s="271" t="str">
        <v>84398863 / MRCOCOAS004</v>
      </c>
      <c r="R563" s="271"/>
      <c r="S563" s="271">
        <f t="shared" ca="1" si="16"/>
        <v>1</v>
      </c>
      <c r="T563" s="271">
        <f t="shared" si="17"/>
        <v>698</v>
      </c>
      <c r="U563" s="271"/>
      <c r="V563" s="271"/>
      <c r="W563" s="271"/>
      <c r="X563" s="271"/>
    </row>
    <row r="564" spans="1:24">
      <c r="A564" s="271" t="str">
        <v>HAPAG</v>
      </c>
      <c r="B564" s="271" t="str">
        <v>GUAYAQUILJAKARTA40</v>
      </c>
      <c r="C564" s="271" t="str">
        <v>ECU</v>
      </c>
      <c r="D564" s="271" t="str">
        <v>GUAYAQUIL</v>
      </c>
      <c r="E564" s="271" t="str">
        <v>JAKARTA</v>
      </c>
      <c r="F564" s="271">
        <v>40</v>
      </c>
      <c r="G564" s="271">
        <v>448</v>
      </c>
      <c r="H564" s="271" t="str">
        <v>not included</v>
      </c>
      <c r="I564" s="281" t="str">
        <v>USD</v>
      </c>
      <c r="J564" s="271">
        <v>0</v>
      </c>
      <c r="K564" s="271">
        <v>448</v>
      </c>
      <c r="L564" s="271">
        <v>0</v>
      </c>
      <c r="M564" s="291">
        <v>45930</v>
      </c>
      <c r="N564" s="271">
        <v>0</v>
      </c>
      <c r="O564" s="271">
        <v>0</v>
      </c>
      <c r="P564" s="271">
        <v>0</v>
      </c>
      <c r="Q564" s="271" t="str">
        <v>84398863 / MRCOCOAS004</v>
      </c>
      <c r="R564" s="271"/>
      <c r="S564" s="271">
        <f t="shared" ca="1" si="16"/>
        <v>1</v>
      </c>
      <c r="T564" s="271">
        <f t="shared" si="17"/>
        <v>448</v>
      </c>
      <c r="U564" s="271"/>
      <c r="V564" s="271"/>
      <c r="W564" s="271"/>
      <c r="X564" s="271"/>
    </row>
    <row r="565" spans="1:24">
      <c r="A565" s="271" t="str">
        <v>HAPAG</v>
      </c>
      <c r="B565" s="271" t="str">
        <v>GUAYAQUILSURABAYA40</v>
      </c>
      <c r="C565" s="271" t="str">
        <v>ECU</v>
      </c>
      <c r="D565" s="271" t="str">
        <v>GUAYAQUIL</v>
      </c>
      <c r="E565" s="271" t="str">
        <v>SURABAYA</v>
      </c>
      <c r="F565" s="271">
        <v>40</v>
      </c>
      <c r="G565" s="271">
        <v>490</v>
      </c>
      <c r="H565" s="271" t="str">
        <v>not included</v>
      </c>
      <c r="I565" s="281" t="str">
        <v>USD</v>
      </c>
      <c r="J565" s="271">
        <v>0</v>
      </c>
      <c r="K565" s="271">
        <v>490</v>
      </c>
      <c r="L565" s="271">
        <v>0</v>
      </c>
      <c r="M565" s="291">
        <v>45930</v>
      </c>
      <c r="N565" s="271">
        <v>0</v>
      </c>
      <c r="O565" s="271">
        <v>0</v>
      </c>
      <c r="P565" s="271">
        <v>0</v>
      </c>
      <c r="Q565" s="271" t="str">
        <v>84398863 / MRCOCOAS004</v>
      </c>
      <c r="R565" s="271"/>
      <c r="S565" s="271">
        <f t="shared" ca="1" si="16"/>
        <v>1</v>
      </c>
      <c r="T565" s="271">
        <f t="shared" si="17"/>
        <v>490</v>
      </c>
      <c r="U565" s="271"/>
      <c r="V565" s="271"/>
      <c r="W565" s="271"/>
      <c r="X565" s="271"/>
    </row>
    <row r="566" spans="1:24">
      <c r="A566" s="271" t="str">
        <v>HAPAG</v>
      </c>
      <c r="B566" s="271" t="str">
        <v>GUAYAQUILPASIR GUDANG40</v>
      </c>
      <c r="C566" s="271" t="str">
        <v>ECU</v>
      </c>
      <c r="D566" s="271" t="str">
        <v>GUAYAQUIL</v>
      </c>
      <c r="E566" s="271" t="str">
        <v>PASIR GUDANG</v>
      </c>
      <c r="F566" s="271">
        <v>40</v>
      </c>
      <c r="G566" s="271">
        <v>386</v>
      </c>
      <c r="H566" s="271" t="str">
        <v>not included</v>
      </c>
      <c r="I566" s="281" t="str">
        <v>USD</v>
      </c>
      <c r="J566" s="271">
        <v>0</v>
      </c>
      <c r="K566" s="271">
        <v>386</v>
      </c>
      <c r="L566" s="271">
        <v>0</v>
      </c>
      <c r="M566" s="291">
        <v>45930</v>
      </c>
      <c r="N566" s="271">
        <v>0</v>
      </c>
      <c r="O566" s="271">
        <v>0</v>
      </c>
      <c r="P566" s="271">
        <v>0</v>
      </c>
      <c r="Q566" s="271" t="str">
        <v>84398863 / MRCOCOAS004</v>
      </c>
      <c r="R566" s="271"/>
      <c r="S566" s="271">
        <f t="shared" ca="1" si="16"/>
        <v>1</v>
      </c>
      <c r="T566" s="271">
        <f t="shared" si="17"/>
        <v>386</v>
      </c>
      <c r="U566" s="271"/>
      <c r="V566" s="271"/>
      <c r="W566" s="271"/>
      <c r="X566" s="271"/>
    </row>
    <row r="567" spans="1:24">
      <c r="A567" s="271" t="str">
        <v>HAPAG</v>
      </c>
      <c r="B567" s="271" t="str">
        <v>GUAYAQUILPTP40</v>
      </c>
      <c r="C567" s="271" t="str">
        <v>ECU</v>
      </c>
      <c r="D567" s="271" t="str">
        <v>GUAYAQUIL</v>
      </c>
      <c r="E567" s="271" t="str">
        <v>PTP</v>
      </c>
      <c r="F567" s="271">
        <v>40</v>
      </c>
      <c r="G567" s="271">
        <v>86</v>
      </c>
      <c r="H567" s="271" t="str">
        <v>not included</v>
      </c>
      <c r="I567" s="281" t="str">
        <v>USD</v>
      </c>
      <c r="J567" s="271">
        <v>0</v>
      </c>
      <c r="K567" s="271">
        <v>86</v>
      </c>
      <c r="L567" s="271">
        <v>0</v>
      </c>
      <c r="M567" s="291">
        <v>45930</v>
      </c>
      <c r="N567" s="271">
        <v>0</v>
      </c>
      <c r="O567" s="271">
        <v>0</v>
      </c>
      <c r="P567" s="271">
        <v>0</v>
      </c>
      <c r="Q567" s="271" t="str">
        <v>84398863 / MRCOCOAS004</v>
      </c>
      <c r="R567" s="271"/>
      <c r="S567" s="271">
        <f t="shared" ca="1" si="16"/>
        <v>1</v>
      </c>
      <c r="T567" s="271">
        <f t="shared" si="17"/>
        <v>86</v>
      </c>
      <c r="U567" s="271"/>
      <c r="V567" s="271"/>
      <c r="W567" s="271"/>
      <c r="X567" s="271"/>
    </row>
    <row r="568" spans="1:24">
      <c r="A568" s="271" t="str">
        <v>HAPAG</v>
      </c>
      <c r="B568" s="271" t="str">
        <v>POSORJABATAM40</v>
      </c>
      <c r="C568" s="271" t="str">
        <v>ECU</v>
      </c>
      <c r="D568" s="271" t="str">
        <v>POSORJA</v>
      </c>
      <c r="E568" s="271" t="str">
        <v>BATAM</v>
      </c>
      <c r="F568" s="271">
        <v>40</v>
      </c>
      <c r="G568" s="271">
        <v>924</v>
      </c>
      <c r="H568" s="271" t="str">
        <v>not included</v>
      </c>
      <c r="I568" s="281" t="str">
        <v>USD</v>
      </c>
      <c r="J568" s="271">
        <v>0</v>
      </c>
      <c r="K568" s="271">
        <v>924</v>
      </c>
      <c r="L568" s="271">
        <v>0</v>
      </c>
      <c r="M568" s="291">
        <v>45930</v>
      </c>
      <c r="N568" s="271">
        <v>0</v>
      </c>
      <c r="O568" s="271">
        <v>0</v>
      </c>
      <c r="P568" s="271">
        <v>0</v>
      </c>
      <c r="Q568" s="271" t="str">
        <v>84398863 / MRCOCOAS004</v>
      </c>
      <c r="R568" s="271"/>
      <c r="S568" s="271">
        <f t="shared" ca="1" si="16"/>
        <v>1</v>
      </c>
      <c r="T568" s="271">
        <f t="shared" si="17"/>
        <v>924</v>
      </c>
      <c r="U568" s="271"/>
      <c r="V568" s="271"/>
      <c r="W568" s="271"/>
      <c r="X568" s="271"/>
    </row>
    <row r="569" spans="1:24">
      <c r="A569" s="271" t="str">
        <v>HAPAG</v>
      </c>
      <c r="B569" s="271" t="str">
        <v>POSORJAJAKARTA40</v>
      </c>
      <c r="C569" s="271" t="str">
        <v>ECU</v>
      </c>
      <c r="D569" s="271" t="str">
        <v>POSORJA</v>
      </c>
      <c r="E569" s="271" t="str">
        <v>JAKARTA</v>
      </c>
      <c r="F569" s="271">
        <v>40</v>
      </c>
      <c r="G569" s="271">
        <v>682</v>
      </c>
      <c r="H569" s="271" t="str">
        <v>not included</v>
      </c>
      <c r="I569" s="281" t="str">
        <v>USD</v>
      </c>
      <c r="J569" s="271">
        <v>0</v>
      </c>
      <c r="K569" s="271">
        <v>682</v>
      </c>
      <c r="L569" s="271">
        <v>0</v>
      </c>
      <c r="M569" s="291">
        <v>45930</v>
      </c>
      <c r="N569" s="271">
        <v>0</v>
      </c>
      <c r="O569" s="271">
        <v>0</v>
      </c>
      <c r="P569" s="271">
        <v>0</v>
      </c>
      <c r="Q569" s="271" t="str">
        <v>84398863 / MRCOCOAS004</v>
      </c>
      <c r="R569" s="271"/>
      <c r="S569" s="271">
        <f t="shared" ca="1" si="16"/>
        <v>1</v>
      </c>
      <c r="T569" s="271">
        <f t="shared" si="17"/>
        <v>682</v>
      </c>
      <c r="U569" s="271"/>
      <c r="V569" s="271"/>
      <c r="W569" s="271"/>
      <c r="X569" s="271"/>
    </row>
    <row r="570" spans="1:24">
      <c r="A570" s="271" t="str">
        <v>HAPAG</v>
      </c>
      <c r="B570" s="271" t="str">
        <v>POSORJASURABAYA40</v>
      </c>
      <c r="C570" s="271" t="str">
        <v>ECU</v>
      </c>
      <c r="D570" s="271" t="str">
        <v>POSORJA</v>
      </c>
      <c r="E570" s="271" t="str">
        <v>SURABAYA</v>
      </c>
      <c r="F570" s="271">
        <v>40</v>
      </c>
      <c r="G570" s="271">
        <v>730</v>
      </c>
      <c r="H570" s="271" t="str">
        <v>not included</v>
      </c>
      <c r="I570" s="281" t="str">
        <v>USD</v>
      </c>
      <c r="J570" s="271">
        <v>0</v>
      </c>
      <c r="K570" s="271">
        <v>730</v>
      </c>
      <c r="L570" s="271">
        <v>0</v>
      </c>
      <c r="M570" s="291">
        <v>45930</v>
      </c>
      <c r="N570" s="271">
        <v>0</v>
      </c>
      <c r="O570" s="271">
        <v>0</v>
      </c>
      <c r="P570" s="271">
        <v>0</v>
      </c>
      <c r="Q570" s="271" t="str">
        <v>84398863 / MRCOCOAS004</v>
      </c>
      <c r="R570" s="271"/>
      <c r="S570" s="271">
        <f t="shared" ca="1" si="16"/>
        <v>1</v>
      </c>
      <c r="T570" s="271">
        <f t="shared" si="17"/>
        <v>730</v>
      </c>
      <c r="U570" s="271"/>
      <c r="V570" s="271"/>
      <c r="W570" s="271"/>
      <c r="X570" s="271"/>
    </row>
    <row r="571" spans="1:24">
      <c r="A571" s="271" t="str">
        <v>HAPAG</v>
      </c>
      <c r="B571" s="271" t="str">
        <v>POSORJAPASIR GUDANG40</v>
      </c>
      <c r="C571" s="271" t="str">
        <v>ECU</v>
      </c>
      <c r="D571" s="271" t="str">
        <v>POSORJA</v>
      </c>
      <c r="E571" s="271" t="str">
        <v>PASIR GUDANG</v>
      </c>
      <c r="F571" s="271">
        <v>40</v>
      </c>
      <c r="G571" s="271">
        <v>610</v>
      </c>
      <c r="H571" s="271" t="str">
        <v>not included</v>
      </c>
      <c r="I571" s="281" t="str">
        <v>USD</v>
      </c>
      <c r="J571" s="271">
        <v>0</v>
      </c>
      <c r="K571" s="271">
        <v>610</v>
      </c>
      <c r="L571" s="271">
        <v>0</v>
      </c>
      <c r="M571" s="291">
        <v>45930</v>
      </c>
      <c r="N571" s="271">
        <v>0</v>
      </c>
      <c r="O571" s="271">
        <v>0</v>
      </c>
      <c r="P571" s="271">
        <v>0</v>
      </c>
      <c r="Q571" s="271" t="str">
        <v>84398863 / MRCOCOAS004</v>
      </c>
      <c r="R571" s="271"/>
      <c r="S571" s="271">
        <f t="shared" ca="1" si="16"/>
        <v>1</v>
      </c>
      <c r="T571" s="271">
        <f t="shared" si="17"/>
        <v>610</v>
      </c>
      <c r="U571" s="271"/>
      <c r="V571" s="271"/>
      <c r="W571" s="271"/>
      <c r="X571" s="271"/>
    </row>
    <row r="572" spans="1:24">
      <c r="A572" s="271" t="str">
        <v>HAPAG</v>
      </c>
      <c r="B572" s="271" t="str">
        <v>POSORJAPTP40</v>
      </c>
      <c r="C572" s="271" t="str">
        <v>ECU</v>
      </c>
      <c r="D572" s="271" t="str">
        <v>POSORJA</v>
      </c>
      <c r="E572" s="271" t="str">
        <v>PTP</v>
      </c>
      <c r="F572" s="271">
        <v>40</v>
      </c>
      <c r="G572" s="271">
        <v>386</v>
      </c>
      <c r="H572" s="271" t="str">
        <v>not included</v>
      </c>
      <c r="I572" s="281" t="str">
        <v>USD</v>
      </c>
      <c r="J572" s="271">
        <v>0</v>
      </c>
      <c r="K572" s="271">
        <v>386</v>
      </c>
      <c r="L572" s="271">
        <v>0</v>
      </c>
      <c r="M572" s="291">
        <v>45930</v>
      </c>
      <c r="N572" s="271">
        <v>0</v>
      </c>
      <c r="O572" s="271">
        <v>0</v>
      </c>
      <c r="P572" s="271">
        <v>0</v>
      </c>
      <c r="Q572" s="271" t="str">
        <v>84398863 / MRCOCOAS004</v>
      </c>
      <c r="R572" s="271"/>
      <c r="S572" s="271">
        <f t="shared" ca="1" si="16"/>
        <v>1</v>
      </c>
      <c r="T572" s="271">
        <f t="shared" si="17"/>
        <v>386</v>
      </c>
      <c r="U572" s="271"/>
      <c r="V572" s="271"/>
      <c r="W572" s="271"/>
      <c r="X572" s="271"/>
    </row>
    <row r="573" spans="1:24">
      <c r="A573" s="271" t="str">
        <v>HAPAG</v>
      </c>
      <c r="B573" s="271" t="str">
        <v>CALLAOBATAM40</v>
      </c>
      <c r="C573" s="271" t="str">
        <v>PER</v>
      </c>
      <c r="D573" s="271" t="str">
        <v>CALLAO</v>
      </c>
      <c r="E573" s="271" t="str">
        <v>BATAM</v>
      </c>
      <c r="F573" s="271">
        <v>40</v>
      </c>
      <c r="G573" s="271">
        <v>786</v>
      </c>
      <c r="H573" s="271" t="str">
        <v>not included</v>
      </c>
      <c r="I573" s="281" t="str">
        <v>USD</v>
      </c>
      <c r="J573" s="271">
        <v>0</v>
      </c>
      <c r="K573" s="271">
        <v>786</v>
      </c>
      <c r="L573" s="271">
        <v>0</v>
      </c>
      <c r="M573" s="291">
        <v>45930</v>
      </c>
      <c r="N573" s="271">
        <v>0</v>
      </c>
      <c r="O573" s="271">
        <v>0</v>
      </c>
      <c r="P573" s="271">
        <v>0</v>
      </c>
      <c r="Q573" s="271" t="str">
        <v>84398863 / MRCOCOAS004</v>
      </c>
      <c r="R573" s="271"/>
      <c r="S573" s="271">
        <f t="shared" ca="1" si="16"/>
        <v>1</v>
      </c>
      <c r="T573" s="271">
        <f t="shared" si="17"/>
        <v>786</v>
      </c>
      <c r="U573" s="271"/>
      <c r="V573" s="271"/>
      <c r="W573" s="271"/>
      <c r="X573" s="271"/>
    </row>
    <row r="574" spans="1:24">
      <c r="A574" s="271" t="str">
        <v>HAPAG</v>
      </c>
      <c r="B574" s="271" t="str">
        <v>CALLAOJAKARTA40</v>
      </c>
      <c r="C574" s="271" t="str">
        <v>PER</v>
      </c>
      <c r="D574" s="271" t="str">
        <v>CALLAO</v>
      </c>
      <c r="E574" s="271" t="str">
        <v>JAKARTA</v>
      </c>
      <c r="F574" s="271">
        <v>40</v>
      </c>
      <c r="G574" s="271">
        <v>500</v>
      </c>
      <c r="H574" s="271" t="str">
        <v>not included</v>
      </c>
      <c r="I574" s="281" t="str">
        <v>USD</v>
      </c>
      <c r="J574" s="271">
        <v>0</v>
      </c>
      <c r="K574" s="271">
        <v>500</v>
      </c>
      <c r="L574" s="271">
        <v>0</v>
      </c>
      <c r="M574" s="291">
        <v>45930</v>
      </c>
      <c r="N574" s="271">
        <v>0</v>
      </c>
      <c r="O574" s="271">
        <v>0</v>
      </c>
      <c r="P574" s="271">
        <v>0</v>
      </c>
      <c r="Q574" s="271" t="str">
        <v>84398863 / MRCOCOAS004</v>
      </c>
      <c r="R574" s="271"/>
      <c r="S574" s="271">
        <f t="shared" ca="1" si="16"/>
        <v>1</v>
      </c>
      <c r="T574" s="271">
        <f t="shared" si="17"/>
        <v>500</v>
      </c>
      <c r="U574" s="271"/>
      <c r="V574" s="271"/>
      <c r="W574" s="271"/>
      <c r="X574" s="271"/>
    </row>
    <row r="575" spans="1:24">
      <c r="A575" s="271" t="str">
        <v>HAPAG</v>
      </c>
      <c r="B575" s="271" t="str">
        <v>CALLAOSURABAYA40</v>
      </c>
      <c r="C575" s="271" t="str">
        <v>PER</v>
      </c>
      <c r="D575" s="271" t="str">
        <v>CALLAO</v>
      </c>
      <c r="E575" s="271" t="str">
        <v>SURABAYA</v>
      </c>
      <c r="F575" s="271">
        <v>40</v>
      </c>
      <c r="G575" s="271">
        <v>478</v>
      </c>
      <c r="H575" s="271" t="str">
        <v>not included</v>
      </c>
      <c r="I575" s="281" t="str">
        <v>USD</v>
      </c>
      <c r="J575" s="271">
        <v>0</v>
      </c>
      <c r="K575" s="271">
        <v>478</v>
      </c>
      <c r="L575" s="271">
        <v>0</v>
      </c>
      <c r="M575" s="291">
        <v>45930</v>
      </c>
      <c r="N575" s="271">
        <v>0</v>
      </c>
      <c r="O575" s="271">
        <v>0</v>
      </c>
      <c r="P575" s="271">
        <v>0</v>
      </c>
      <c r="Q575" s="271" t="str">
        <v>84398863 / MRCOCOAS004</v>
      </c>
      <c r="R575" s="271"/>
      <c r="S575" s="271">
        <f t="shared" ca="1" si="16"/>
        <v>1</v>
      </c>
      <c r="T575" s="271">
        <f t="shared" si="17"/>
        <v>478</v>
      </c>
      <c r="U575" s="271"/>
      <c r="V575" s="271"/>
      <c r="W575" s="271"/>
      <c r="X575" s="271"/>
    </row>
    <row r="576" spans="1:24">
      <c r="A576" s="271" t="str">
        <v>HAPAG</v>
      </c>
      <c r="B576" s="271" t="str">
        <v>CALLAOPASIR GUDANG40</v>
      </c>
      <c r="C576" s="271" t="str">
        <v>PER</v>
      </c>
      <c r="D576" s="271" t="str">
        <v>CALLAO</v>
      </c>
      <c r="E576" s="271" t="str">
        <v>PASIR GUDANG</v>
      </c>
      <c r="F576" s="271">
        <v>40</v>
      </c>
      <c r="G576" s="271">
        <v>486</v>
      </c>
      <c r="H576" s="271" t="str">
        <v>not included</v>
      </c>
      <c r="I576" s="281" t="str">
        <v>USD</v>
      </c>
      <c r="J576" s="271">
        <v>0</v>
      </c>
      <c r="K576" s="271">
        <v>486</v>
      </c>
      <c r="L576" s="271">
        <v>0</v>
      </c>
      <c r="M576" s="291">
        <v>45930</v>
      </c>
      <c r="N576" s="271">
        <v>0</v>
      </c>
      <c r="O576" s="271">
        <v>0</v>
      </c>
      <c r="P576" s="271">
        <v>0</v>
      </c>
      <c r="Q576" s="271" t="str">
        <v>84398863 / MRCOCOAS004</v>
      </c>
      <c r="R576" s="271"/>
      <c r="S576" s="271">
        <f t="shared" ca="1" si="16"/>
        <v>1</v>
      </c>
      <c r="T576" s="271">
        <f t="shared" si="17"/>
        <v>486</v>
      </c>
      <c r="U576" s="271"/>
      <c r="V576" s="271"/>
      <c r="W576" s="271"/>
      <c r="X576" s="271"/>
    </row>
    <row r="577" spans="1:24">
      <c r="A577" s="271" t="str">
        <v>HAPAG</v>
      </c>
      <c r="B577" s="271" t="str">
        <v>CALLAOPTP40</v>
      </c>
      <c r="C577" s="271" t="str">
        <v>PER</v>
      </c>
      <c r="D577" s="271" t="str">
        <v>CALLAO</v>
      </c>
      <c r="E577" s="271" t="str">
        <v>PTP</v>
      </c>
      <c r="F577" s="271">
        <v>40</v>
      </c>
      <c r="G577" s="271">
        <v>386</v>
      </c>
      <c r="H577" s="271" t="str">
        <v>not included</v>
      </c>
      <c r="I577" s="281" t="str">
        <v>USD</v>
      </c>
      <c r="J577" s="271">
        <v>0</v>
      </c>
      <c r="K577" s="271">
        <v>386</v>
      </c>
      <c r="L577" s="271">
        <v>0</v>
      </c>
      <c r="M577" s="291">
        <v>45930</v>
      </c>
      <c r="N577" s="271">
        <v>0</v>
      </c>
      <c r="O577" s="271">
        <v>0</v>
      </c>
      <c r="P577" s="271">
        <v>0</v>
      </c>
      <c r="Q577" s="271" t="str">
        <v>84398863 / MRCOCOAS004</v>
      </c>
      <c r="R577" s="271"/>
      <c r="S577" s="271">
        <f t="shared" ca="1" si="16"/>
        <v>1</v>
      </c>
      <c r="T577" s="271">
        <f t="shared" si="17"/>
        <v>386</v>
      </c>
      <c r="U577" s="271"/>
      <c r="V577" s="271"/>
      <c r="W577" s="271"/>
      <c r="X577" s="271"/>
    </row>
    <row r="578" spans="1:24">
      <c r="A578" s="271" t="str">
        <v>HAPAG</v>
      </c>
      <c r="B578" s="271" t="str">
        <v>PAITABATAM40</v>
      </c>
      <c r="C578" s="271" t="str">
        <v>PER</v>
      </c>
      <c r="D578" s="271" t="str">
        <v>PAITA</v>
      </c>
      <c r="E578" s="271" t="str">
        <v>BATAM</v>
      </c>
      <c r="F578" s="271">
        <v>40</v>
      </c>
      <c r="G578" s="271">
        <v>786</v>
      </c>
      <c r="H578" s="271" t="str">
        <v>not included</v>
      </c>
      <c r="I578" s="281" t="str">
        <v>USD</v>
      </c>
      <c r="J578" s="271">
        <v>0</v>
      </c>
      <c r="K578" s="271">
        <v>786</v>
      </c>
      <c r="L578" s="271">
        <v>0</v>
      </c>
      <c r="M578" s="291">
        <v>45930</v>
      </c>
      <c r="N578" s="271">
        <v>0</v>
      </c>
      <c r="O578" s="271">
        <v>0</v>
      </c>
      <c r="P578" s="271">
        <v>0</v>
      </c>
      <c r="Q578" s="271" t="str">
        <v>84398863 / MRCOCOAS004</v>
      </c>
      <c r="R578" s="271"/>
      <c r="S578" s="271">
        <f t="shared" ca="1" si="16"/>
        <v>1</v>
      </c>
      <c r="T578" s="271">
        <f t="shared" si="17"/>
        <v>786</v>
      </c>
      <c r="U578" s="271"/>
      <c r="V578" s="271"/>
      <c r="W578" s="271"/>
      <c r="X578" s="271"/>
    </row>
    <row r="579" spans="1:24">
      <c r="A579" s="271" t="str">
        <v>HAPAG</v>
      </c>
      <c r="B579" s="271" t="str">
        <v>PAITAJAKARTA40</v>
      </c>
      <c r="C579" s="271" t="str">
        <v>PER</v>
      </c>
      <c r="D579" s="271" t="str">
        <v>PAITA</v>
      </c>
      <c r="E579" s="271" t="str">
        <v>JAKARTA</v>
      </c>
      <c r="F579" s="271">
        <v>40</v>
      </c>
      <c r="G579" s="271">
        <v>636</v>
      </c>
      <c r="H579" s="271" t="str">
        <v>not included</v>
      </c>
      <c r="I579" s="281" t="str">
        <v>USD</v>
      </c>
      <c r="J579" s="271">
        <v>0</v>
      </c>
      <c r="K579" s="271">
        <v>636</v>
      </c>
      <c r="L579" s="271">
        <v>0</v>
      </c>
      <c r="M579" s="291">
        <v>45930</v>
      </c>
      <c r="N579" s="271">
        <v>0</v>
      </c>
      <c r="O579" s="271">
        <v>0</v>
      </c>
      <c r="P579" s="271">
        <v>0</v>
      </c>
      <c r="Q579" s="271" t="str">
        <v>84398863 / MRCOCOAS004</v>
      </c>
      <c r="R579" s="271"/>
      <c r="S579" s="271">
        <f t="shared" ref="S579:S642" ca="1" si="18">IF(M579&gt;TODAY(),1,0)</f>
        <v>1</v>
      </c>
      <c r="T579" s="271">
        <f t="shared" ref="T579:T642" si="19">G579+J579</f>
        <v>636</v>
      </c>
      <c r="U579" s="271"/>
      <c r="V579" s="271"/>
      <c r="W579" s="271"/>
      <c r="X579" s="271"/>
    </row>
    <row r="580" spans="1:24">
      <c r="A580" s="271" t="str">
        <v>HAPAG</v>
      </c>
      <c r="B580" s="271" t="str">
        <v>PAITASURABAYA40</v>
      </c>
      <c r="C580" s="271" t="str">
        <v>PER</v>
      </c>
      <c r="D580" s="271" t="str">
        <v>PAITA</v>
      </c>
      <c r="E580" s="271" t="str">
        <v>SURABAYA</v>
      </c>
      <c r="F580" s="271">
        <v>40</v>
      </c>
      <c r="G580" s="271">
        <v>680</v>
      </c>
      <c r="H580" s="271" t="str">
        <v>not included</v>
      </c>
      <c r="I580" s="281" t="str">
        <v>USD</v>
      </c>
      <c r="J580" s="271">
        <v>0</v>
      </c>
      <c r="K580" s="271">
        <v>680</v>
      </c>
      <c r="L580" s="271">
        <v>0</v>
      </c>
      <c r="M580" s="291">
        <v>45930</v>
      </c>
      <c r="N580" s="271">
        <v>0</v>
      </c>
      <c r="O580" s="271">
        <v>0</v>
      </c>
      <c r="P580" s="271">
        <v>0</v>
      </c>
      <c r="Q580" s="271" t="str">
        <v>84398863 / MRCOCOAS004</v>
      </c>
      <c r="R580" s="271"/>
      <c r="S580" s="271">
        <f t="shared" ca="1" si="18"/>
        <v>1</v>
      </c>
      <c r="T580" s="271">
        <f t="shared" si="19"/>
        <v>680</v>
      </c>
      <c r="U580" s="271"/>
      <c r="V580" s="271"/>
      <c r="W580" s="271"/>
      <c r="X580" s="271"/>
    </row>
    <row r="581" spans="1:24">
      <c r="A581" s="271" t="str">
        <v>HAPAG</v>
      </c>
      <c r="B581" s="271" t="str">
        <v>PAITAPASIR GUDANG40</v>
      </c>
      <c r="C581" s="271" t="str">
        <v>PER</v>
      </c>
      <c r="D581" s="271" t="str">
        <v>PAITA</v>
      </c>
      <c r="E581" s="271" t="str">
        <v>PASIR GUDANG</v>
      </c>
      <c r="F581" s="271">
        <v>40</v>
      </c>
      <c r="G581" s="271">
        <v>670</v>
      </c>
      <c r="H581" s="271" t="str">
        <v>not included</v>
      </c>
      <c r="I581" s="281" t="str">
        <v>USD</v>
      </c>
      <c r="J581" s="271">
        <v>0</v>
      </c>
      <c r="K581" s="271">
        <v>670</v>
      </c>
      <c r="L581" s="271">
        <v>0</v>
      </c>
      <c r="M581" s="291">
        <v>45930</v>
      </c>
      <c r="N581" s="271">
        <v>0</v>
      </c>
      <c r="O581" s="271">
        <v>0</v>
      </c>
      <c r="P581" s="271">
        <v>0</v>
      </c>
      <c r="Q581" s="271" t="str">
        <v>84398863 / MRCOCOAS004</v>
      </c>
      <c r="R581" s="271"/>
      <c r="S581" s="271">
        <f t="shared" ca="1" si="18"/>
        <v>1</v>
      </c>
      <c r="T581" s="271">
        <f t="shared" si="19"/>
        <v>670</v>
      </c>
      <c r="U581" s="271"/>
      <c r="V581" s="271"/>
      <c r="W581" s="271"/>
      <c r="X581" s="271"/>
    </row>
    <row r="582" spans="1:24">
      <c r="A582" s="271" t="str">
        <v>HAPAG</v>
      </c>
      <c r="B582" s="271" t="str">
        <v>PAITAPTP40</v>
      </c>
      <c r="C582" s="271" t="str">
        <v>PER</v>
      </c>
      <c r="D582" s="271" t="str">
        <v>PAITA</v>
      </c>
      <c r="E582" s="271" t="str">
        <v>PTP</v>
      </c>
      <c r="F582" s="271">
        <v>40</v>
      </c>
      <c r="G582" s="271">
        <v>365</v>
      </c>
      <c r="H582" s="271" t="str">
        <v>not included</v>
      </c>
      <c r="I582" s="281" t="str">
        <v>USD</v>
      </c>
      <c r="J582" s="271">
        <v>0</v>
      </c>
      <c r="K582" s="271">
        <v>365</v>
      </c>
      <c r="L582" s="271">
        <v>0</v>
      </c>
      <c r="M582" s="291">
        <v>45930</v>
      </c>
      <c r="N582" s="271">
        <v>0</v>
      </c>
      <c r="O582" s="271">
        <v>0</v>
      </c>
      <c r="P582" s="271">
        <v>0</v>
      </c>
      <c r="Q582" s="271" t="str">
        <v>84398863 / MRCOCOAS004</v>
      </c>
      <c r="R582" s="271"/>
      <c r="S582" s="271">
        <f t="shared" ca="1" si="18"/>
        <v>1</v>
      </c>
      <c r="T582" s="271">
        <f t="shared" si="19"/>
        <v>365</v>
      </c>
      <c r="U582" s="271"/>
      <c r="V582" s="271"/>
      <c r="W582" s="271"/>
      <c r="X582" s="271"/>
    </row>
    <row r="583" spans="1:24">
      <c r="A583" s="271" t="str">
        <v>HAPAG</v>
      </c>
      <c r="B583" s="271" t="str">
        <v>ABIDJANANTWERP20</v>
      </c>
      <c r="C583" s="271" t="str">
        <v>IVC</v>
      </c>
      <c r="D583" s="271" t="str">
        <v>ABIDJAN</v>
      </c>
      <c r="E583" s="271" t="str">
        <v>ANTWERP</v>
      </c>
      <c r="F583" s="271">
        <v>20</v>
      </c>
      <c r="G583" s="271">
        <v>250</v>
      </c>
      <c r="H583" s="271" t="str">
        <v>not included</v>
      </c>
      <c r="I583" s="281" t="str">
        <v>EUR</v>
      </c>
      <c r="J583" s="271">
        <v>208</v>
      </c>
      <c r="K583" s="271">
        <v>458</v>
      </c>
      <c r="L583" s="271">
        <v>0</v>
      </c>
      <c r="M583" s="291">
        <v>45930</v>
      </c>
      <c r="N583" s="271">
        <v>0</v>
      </c>
      <c r="O583" s="271">
        <v>0</v>
      </c>
      <c r="P583" s="271">
        <v>0</v>
      </c>
      <c r="Q583" s="271" t="str">
        <v>84398863 / MRCOCOAS004</v>
      </c>
      <c r="R583" s="271"/>
      <c r="S583" s="271">
        <f t="shared" ca="1" si="18"/>
        <v>1</v>
      </c>
      <c r="T583" s="271">
        <f t="shared" si="19"/>
        <v>458</v>
      </c>
      <c r="U583" s="271"/>
      <c r="V583" s="271"/>
      <c r="W583" s="271"/>
      <c r="X583" s="271"/>
    </row>
    <row r="584" spans="1:24">
      <c r="A584" s="271" t="str">
        <v>HAPAG</v>
      </c>
      <c r="B584" s="271" t="str">
        <v>ABIDJANANTWERP40</v>
      </c>
      <c r="C584" s="271" t="str">
        <v>IVC</v>
      </c>
      <c r="D584" s="271" t="str">
        <v>ABIDJAN</v>
      </c>
      <c r="E584" s="271" t="str">
        <v>ANTWERP</v>
      </c>
      <c r="F584" s="271">
        <v>40</v>
      </c>
      <c r="G584" s="271">
        <v>50</v>
      </c>
      <c r="H584" s="271" t="str">
        <v>not included</v>
      </c>
      <c r="I584" s="281" t="str">
        <v>EUR</v>
      </c>
      <c r="J584" s="271">
        <v>416</v>
      </c>
      <c r="K584" s="271">
        <v>466</v>
      </c>
      <c r="L584" s="271">
        <v>0</v>
      </c>
      <c r="M584" s="291">
        <v>45930</v>
      </c>
      <c r="N584" s="271">
        <v>0</v>
      </c>
      <c r="O584" s="271">
        <v>0</v>
      </c>
      <c r="P584" s="271">
        <v>0</v>
      </c>
      <c r="Q584" s="271" t="str">
        <v>84398863 / MRCOCOAS004</v>
      </c>
      <c r="R584" s="271"/>
      <c r="S584" s="271">
        <f t="shared" ca="1" si="18"/>
        <v>1</v>
      </c>
      <c r="T584" s="271">
        <f t="shared" si="19"/>
        <v>466</v>
      </c>
      <c r="U584" s="271"/>
      <c r="V584" s="271"/>
      <c r="W584" s="271"/>
      <c r="X584" s="271"/>
    </row>
    <row r="585" spans="1:24">
      <c r="A585" s="271" t="str">
        <v>HAPAG</v>
      </c>
      <c r="B585" s="271" t="str">
        <v>ABIDJANAMSTERDAM20</v>
      </c>
      <c r="C585" s="271" t="str">
        <v>IVC</v>
      </c>
      <c r="D585" s="271" t="str">
        <v>ABIDJAN</v>
      </c>
      <c r="E585" s="271" t="str">
        <v>AMSTERDAM</v>
      </c>
      <c r="F585" s="271">
        <v>20</v>
      </c>
      <c r="G585" s="271">
        <v>425</v>
      </c>
      <c r="H585" s="271" t="str">
        <v>not included</v>
      </c>
      <c r="I585" s="281" t="str">
        <v>EUR</v>
      </c>
      <c r="J585" s="271">
        <v>208</v>
      </c>
      <c r="K585" s="271">
        <v>633</v>
      </c>
      <c r="L585" s="271">
        <v>0</v>
      </c>
      <c r="M585" s="291">
        <v>45930</v>
      </c>
      <c r="N585" s="271">
        <v>0</v>
      </c>
      <c r="O585" s="271">
        <v>0</v>
      </c>
      <c r="P585" s="271">
        <v>0</v>
      </c>
      <c r="Q585" s="271" t="str">
        <v>84398863 / MRCOCOAS004</v>
      </c>
      <c r="R585" s="271"/>
      <c r="S585" s="271">
        <f t="shared" ca="1" si="18"/>
        <v>1</v>
      </c>
      <c r="T585" s="271">
        <f t="shared" si="19"/>
        <v>633</v>
      </c>
      <c r="U585" s="271"/>
      <c r="V585" s="271"/>
      <c r="W585" s="271"/>
      <c r="X585" s="271"/>
    </row>
    <row r="586" spans="1:24">
      <c r="A586" s="271" t="str">
        <v>HAPAG</v>
      </c>
      <c r="B586" s="271" t="str">
        <v>ABIDJANAMSTERDAM40</v>
      </c>
      <c r="C586" s="271" t="str">
        <v>IVC</v>
      </c>
      <c r="D586" s="271" t="str">
        <v>ABIDJAN</v>
      </c>
      <c r="E586" s="271" t="str">
        <v>AMSTERDAM</v>
      </c>
      <c r="F586" s="271">
        <v>40</v>
      </c>
      <c r="G586" s="271">
        <v>200</v>
      </c>
      <c r="H586" s="271" t="str">
        <v>not included</v>
      </c>
      <c r="I586" s="281" t="str">
        <v>EUR</v>
      </c>
      <c r="J586" s="271">
        <v>416</v>
      </c>
      <c r="K586" s="271">
        <v>616</v>
      </c>
      <c r="L586" s="271">
        <v>0</v>
      </c>
      <c r="M586" s="291">
        <v>45930</v>
      </c>
      <c r="N586" s="271">
        <v>0</v>
      </c>
      <c r="O586" s="271">
        <v>0</v>
      </c>
      <c r="P586" s="271">
        <v>0</v>
      </c>
      <c r="Q586" s="271" t="str">
        <v>84398863 / MRCOCOAS004</v>
      </c>
      <c r="R586" s="271"/>
      <c r="S586" s="271">
        <f t="shared" ca="1" si="18"/>
        <v>1</v>
      </c>
      <c r="T586" s="271">
        <f t="shared" si="19"/>
        <v>616</v>
      </c>
      <c r="U586" s="271"/>
      <c r="V586" s="271"/>
      <c r="W586" s="271"/>
      <c r="X586" s="271"/>
    </row>
    <row r="587" spans="1:24">
      <c r="A587" s="271" t="str">
        <v>HAPAG</v>
      </c>
      <c r="B587" s="271" t="str">
        <v>ABIDJANROTTERDAM20</v>
      </c>
      <c r="C587" s="271" t="str">
        <v>IVC</v>
      </c>
      <c r="D587" s="271" t="str">
        <v>ABIDJAN</v>
      </c>
      <c r="E587" s="271" t="str">
        <v>ROTTERDAM</v>
      </c>
      <c r="F587" s="271">
        <v>20</v>
      </c>
      <c r="G587" s="271">
        <v>300</v>
      </c>
      <c r="H587" s="271" t="str">
        <v>not included</v>
      </c>
      <c r="I587" s="281" t="str">
        <v>EUR</v>
      </c>
      <c r="J587" s="271">
        <v>208</v>
      </c>
      <c r="K587" s="271">
        <v>508</v>
      </c>
      <c r="L587" s="271">
        <v>0</v>
      </c>
      <c r="M587" s="291">
        <v>45930</v>
      </c>
      <c r="N587" s="271">
        <v>0</v>
      </c>
      <c r="O587" s="271">
        <v>0</v>
      </c>
      <c r="P587" s="271">
        <v>0</v>
      </c>
      <c r="Q587" s="271" t="str">
        <v>84398863 / MRCOCOAS004</v>
      </c>
      <c r="R587" s="271"/>
      <c r="S587" s="271">
        <f t="shared" ca="1" si="18"/>
        <v>1</v>
      </c>
      <c r="T587" s="271">
        <f t="shared" si="19"/>
        <v>508</v>
      </c>
      <c r="U587" s="271"/>
      <c r="V587" s="271"/>
      <c r="W587" s="271"/>
      <c r="X587" s="271"/>
    </row>
    <row r="588" spans="1:24">
      <c r="A588" s="271" t="str">
        <v>HAPAG</v>
      </c>
      <c r="B588" s="271" t="str">
        <v>ABIDJANROTTERDAM40</v>
      </c>
      <c r="C588" s="271" t="str">
        <v>IVC</v>
      </c>
      <c r="D588" s="271" t="str">
        <v>ABIDJAN</v>
      </c>
      <c r="E588" s="271" t="str">
        <v>ROTTERDAM</v>
      </c>
      <c r="F588" s="271">
        <v>40</v>
      </c>
      <c r="G588" s="271">
        <v>100</v>
      </c>
      <c r="H588" s="271" t="str">
        <v>not included</v>
      </c>
      <c r="I588" s="281" t="str">
        <v>EUR</v>
      </c>
      <c r="J588" s="271">
        <v>416</v>
      </c>
      <c r="K588" s="271">
        <v>516</v>
      </c>
      <c r="L588" s="271">
        <v>0</v>
      </c>
      <c r="M588" s="291">
        <v>45930</v>
      </c>
      <c r="N588" s="271">
        <v>0</v>
      </c>
      <c r="O588" s="271">
        <v>0</v>
      </c>
      <c r="P588" s="271">
        <v>0</v>
      </c>
      <c r="Q588" s="271" t="str">
        <v>84398863 / MRCOCOAS004</v>
      </c>
      <c r="R588" s="271"/>
      <c r="S588" s="271">
        <f t="shared" ca="1" si="18"/>
        <v>1</v>
      </c>
      <c r="T588" s="271">
        <f t="shared" si="19"/>
        <v>516</v>
      </c>
      <c r="U588" s="271"/>
      <c r="V588" s="271"/>
      <c r="W588" s="271"/>
      <c r="X588" s="271"/>
    </row>
    <row r="589" spans="1:24">
      <c r="A589" s="271" t="str">
        <v>HAPAG</v>
      </c>
      <c r="B589" s="271" t="str">
        <v>ABIDJANHAMBURG20</v>
      </c>
      <c r="C589" s="271" t="str">
        <v>IVC</v>
      </c>
      <c r="D589" s="271" t="str">
        <v>ABIDJAN</v>
      </c>
      <c r="E589" s="271" t="str">
        <v>HAMBURG</v>
      </c>
      <c r="F589" s="271">
        <v>20</v>
      </c>
      <c r="G589" s="271">
        <v>250</v>
      </c>
      <c r="H589" s="271" t="str">
        <v>not included</v>
      </c>
      <c r="I589" s="281" t="str">
        <v>EUR</v>
      </c>
      <c r="J589" s="271">
        <v>208</v>
      </c>
      <c r="K589" s="271">
        <v>458</v>
      </c>
      <c r="L589" s="271">
        <v>0</v>
      </c>
      <c r="M589" s="291">
        <v>45930</v>
      </c>
      <c r="N589" s="271">
        <v>0</v>
      </c>
      <c r="O589" s="271">
        <v>0</v>
      </c>
      <c r="P589" s="271">
        <v>0</v>
      </c>
      <c r="Q589" s="271" t="str">
        <v>84398863 / MRCOCOAS004</v>
      </c>
      <c r="R589" s="271"/>
      <c r="S589" s="271">
        <f t="shared" ca="1" si="18"/>
        <v>1</v>
      </c>
      <c r="T589" s="271">
        <f t="shared" si="19"/>
        <v>458</v>
      </c>
      <c r="U589" s="271"/>
      <c r="V589" s="271"/>
      <c r="W589" s="271"/>
      <c r="X589" s="271"/>
    </row>
    <row r="590" spans="1:24">
      <c r="A590" s="271" t="str">
        <v>HAPAG</v>
      </c>
      <c r="B590" s="271" t="str">
        <v>ABIDJANHAMBURG40</v>
      </c>
      <c r="C590" s="271" t="str">
        <v>IVC</v>
      </c>
      <c r="D590" s="271" t="str">
        <v>ABIDJAN</v>
      </c>
      <c r="E590" s="271" t="str">
        <v>HAMBURG</v>
      </c>
      <c r="F590" s="271">
        <v>40</v>
      </c>
      <c r="G590" s="271">
        <v>65</v>
      </c>
      <c r="H590" s="271" t="str">
        <v>not included</v>
      </c>
      <c r="I590" s="281" t="str">
        <v>EUR</v>
      </c>
      <c r="J590" s="271">
        <v>416</v>
      </c>
      <c r="K590" s="271">
        <v>481</v>
      </c>
      <c r="L590" s="271">
        <v>0</v>
      </c>
      <c r="M590" s="291">
        <v>45930</v>
      </c>
      <c r="N590" s="271">
        <v>0</v>
      </c>
      <c r="O590" s="271">
        <v>0</v>
      </c>
      <c r="P590" s="271">
        <v>0</v>
      </c>
      <c r="Q590" s="271" t="str">
        <v>84398863 / MRCOCOAS004</v>
      </c>
      <c r="R590" s="271"/>
      <c r="S590" s="271">
        <f t="shared" ca="1" si="18"/>
        <v>1</v>
      </c>
      <c r="T590" s="271">
        <f t="shared" si="19"/>
        <v>481</v>
      </c>
      <c r="U590" s="271"/>
      <c r="V590" s="271"/>
      <c r="W590" s="271"/>
      <c r="X590" s="271"/>
    </row>
    <row r="591" spans="1:24">
      <c r="A591" s="271" t="str">
        <v>HAPAG</v>
      </c>
      <c r="B591" s="271" t="str">
        <v>ABIDJANBARCELONA20</v>
      </c>
      <c r="C591" s="271" t="str">
        <v>IVC</v>
      </c>
      <c r="D591" s="271" t="str">
        <v>ABIDJAN</v>
      </c>
      <c r="E591" s="271" t="str">
        <v>BARCELONA</v>
      </c>
      <c r="F591" s="271">
        <v>20</v>
      </c>
      <c r="G591" s="271">
        <v>400</v>
      </c>
      <c r="H591" s="271" t="str">
        <v>not included</v>
      </c>
      <c r="I591" s="281" t="str">
        <v>EUR</v>
      </c>
      <c r="J591" s="271">
        <v>208</v>
      </c>
      <c r="K591" s="271">
        <v>608</v>
      </c>
      <c r="L591" s="271">
        <v>0</v>
      </c>
      <c r="M591" s="291">
        <v>45930</v>
      </c>
      <c r="N591" s="271">
        <v>0</v>
      </c>
      <c r="O591" s="271">
        <v>0</v>
      </c>
      <c r="P591" s="271">
        <v>0</v>
      </c>
      <c r="Q591" s="271" t="str">
        <v>84398863 / MRCOCOAS004</v>
      </c>
      <c r="R591" s="271"/>
      <c r="S591" s="271">
        <f t="shared" ca="1" si="18"/>
        <v>1</v>
      </c>
      <c r="T591" s="271">
        <f t="shared" si="19"/>
        <v>608</v>
      </c>
      <c r="U591" s="271"/>
      <c r="V591" s="271"/>
      <c r="W591" s="271"/>
      <c r="X591" s="271"/>
    </row>
    <row r="592" spans="1:24">
      <c r="A592" s="271" t="str">
        <v>HAPAG</v>
      </c>
      <c r="B592" s="271" t="str">
        <v>ABIDJANBARCELONA40</v>
      </c>
      <c r="C592" s="271" t="str">
        <v>IVC</v>
      </c>
      <c r="D592" s="271" t="str">
        <v>ABIDJAN</v>
      </c>
      <c r="E592" s="271" t="str">
        <v>BARCELONA</v>
      </c>
      <c r="F592" s="271">
        <v>40</v>
      </c>
      <c r="G592" s="271">
        <v>300</v>
      </c>
      <c r="H592" s="271" t="str">
        <v>not included</v>
      </c>
      <c r="I592" s="281" t="str">
        <v>EUR</v>
      </c>
      <c r="J592" s="271">
        <v>416</v>
      </c>
      <c r="K592" s="271">
        <v>716</v>
      </c>
      <c r="L592" s="271">
        <v>0</v>
      </c>
      <c r="M592" s="291">
        <v>45930</v>
      </c>
      <c r="N592" s="271">
        <v>0</v>
      </c>
      <c r="O592" s="271">
        <v>0</v>
      </c>
      <c r="P592" s="271">
        <v>0</v>
      </c>
      <c r="Q592" s="271" t="str">
        <v>84398863 / MRCOCOAS004</v>
      </c>
      <c r="R592" s="271"/>
      <c r="S592" s="271">
        <f t="shared" ca="1" si="18"/>
        <v>1</v>
      </c>
      <c r="T592" s="271">
        <f t="shared" si="19"/>
        <v>716</v>
      </c>
      <c r="U592" s="271"/>
      <c r="V592" s="271"/>
      <c r="W592" s="271"/>
      <c r="X592" s="271"/>
    </row>
    <row r="593" spans="1:24">
      <c r="A593" s="271" t="str">
        <v>HAPAG</v>
      </c>
      <c r="B593" s="271" t="str">
        <v>ABIDJANVALENCIA20</v>
      </c>
      <c r="C593" s="271" t="str">
        <v>IVC</v>
      </c>
      <c r="D593" s="271" t="str">
        <v>ABIDJAN</v>
      </c>
      <c r="E593" s="271" t="str">
        <v>VALENCIA</v>
      </c>
      <c r="F593" s="271">
        <v>20</v>
      </c>
      <c r="G593" s="271">
        <v>400</v>
      </c>
      <c r="H593" s="271" t="str">
        <v>not included</v>
      </c>
      <c r="I593" s="281" t="str">
        <v>EUR</v>
      </c>
      <c r="J593" s="271">
        <v>208</v>
      </c>
      <c r="K593" s="271">
        <v>608</v>
      </c>
      <c r="L593" s="271">
        <v>0</v>
      </c>
      <c r="M593" s="291">
        <v>45930</v>
      </c>
      <c r="N593" s="271">
        <v>0</v>
      </c>
      <c r="O593" s="271">
        <v>0</v>
      </c>
      <c r="P593" s="271">
        <v>0</v>
      </c>
      <c r="Q593" s="271" t="str">
        <v>84398863 / MRCOCOAS004</v>
      </c>
      <c r="R593" s="271"/>
      <c r="S593" s="271">
        <f t="shared" ca="1" si="18"/>
        <v>1</v>
      </c>
      <c r="T593" s="271">
        <f t="shared" si="19"/>
        <v>608</v>
      </c>
      <c r="U593" s="271"/>
      <c r="V593" s="271"/>
      <c r="W593" s="271"/>
      <c r="X593" s="271"/>
    </row>
    <row r="594" spans="1:24">
      <c r="A594" s="271" t="str">
        <v>HAPAG</v>
      </c>
      <c r="B594" s="271" t="str">
        <v>ABIDJANVALENCIA40</v>
      </c>
      <c r="C594" s="271" t="str">
        <v>IVC</v>
      </c>
      <c r="D594" s="271" t="str">
        <v>ABIDJAN</v>
      </c>
      <c r="E594" s="271" t="str">
        <v>VALENCIA</v>
      </c>
      <c r="F594" s="271">
        <v>40</v>
      </c>
      <c r="G594" s="271">
        <v>300</v>
      </c>
      <c r="H594" s="271" t="str">
        <v>not included</v>
      </c>
      <c r="I594" s="281" t="str">
        <v>EUR</v>
      </c>
      <c r="J594" s="271">
        <v>416</v>
      </c>
      <c r="K594" s="271">
        <v>716</v>
      </c>
      <c r="L594" s="271">
        <v>0</v>
      </c>
      <c r="M594" s="291">
        <v>45930</v>
      </c>
      <c r="N594" s="271">
        <v>0</v>
      </c>
      <c r="O594" s="271">
        <v>0</v>
      </c>
      <c r="P594" s="271">
        <v>0</v>
      </c>
      <c r="Q594" s="271" t="str">
        <v>84398863 / MRCOCOAS004</v>
      </c>
      <c r="R594" s="271"/>
      <c r="S594" s="271">
        <f t="shared" ca="1" si="18"/>
        <v>1</v>
      </c>
      <c r="T594" s="271">
        <f t="shared" si="19"/>
        <v>716</v>
      </c>
      <c r="U594" s="271"/>
      <c r="V594" s="271"/>
      <c r="W594" s="271"/>
      <c r="X594" s="271"/>
    </row>
    <row r="595" spans="1:24">
      <c r="A595" s="271" t="str">
        <v>HAPAG</v>
      </c>
      <c r="B595" s="271" t="str">
        <v>ABIDJANGENOA20</v>
      </c>
      <c r="C595" s="271" t="str">
        <v>IVC</v>
      </c>
      <c r="D595" s="271" t="str">
        <v>ABIDJAN</v>
      </c>
      <c r="E595" s="271" t="str">
        <v>GENOA</v>
      </c>
      <c r="F595" s="271">
        <v>20</v>
      </c>
      <c r="G595" s="271">
        <v>450</v>
      </c>
      <c r="H595" s="271" t="str">
        <v>not included</v>
      </c>
      <c r="I595" s="281" t="str">
        <v>EUR</v>
      </c>
      <c r="J595" s="271">
        <v>208</v>
      </c>
      <c r="K595" s="271">
        <v>658</v>
      </c>
      <c r="L595" s="271">
        <v>0</v>
      </c>
      <c r="M595" s="291">
        <v>45930</v>
      </c>
      <c r="N595" s="271">
        <v>0</v>
      </c>
      <c r="O595" s="271">
        <v>0</v>
      </c>
      <c r="P595" s="271">
        <v>0</v>
      </c>
      <c r="Q595" s="271" t="str">
        <v>84398863 / MRCOCOAS004</v>
      </c>
      <c r="R595" s="271"/>
      <c r="S595" s="271">
        <f t="shared" ca="1" si="18"/>
        <v>1</v>
      </c>
      <c r="T595" s="271">
        <f t="shared" si="19"/>
        <v>658</v>
      </c>
      <c r="U595" s="271"/>
      <c r="V595" s="271"/>
      <c r="W595" s="271"/>
      <c r="X595" s="271"/>
    </row>
    <row r="596" spans="1:24">
      <c r="A596" s="271" t="str">
        <v>HAPAG</v>
      </c>
      <c r="B596" s="271" t="str">
        <v>ABIDJANGENOA40</v>
      </c>
      <c r="C596" s="271" t="str">
        <v>IVC</v>
      </c>
      <c r="D596" s="271" t="str">
        <v>ABIDJAN</v>
      </c>
      <c r="E596" s="271" t="str">
        <v>GENOA</v>
      </c>
      <c r="F596" s="271">
        <v>40</v>
      </c>
      <c r="G596" s="271">
        <v>150</v>
      </c>
      <c r="H596" s="271" t="str">
        <v>not included</v>
      </c>
      <c r="I596" s="281" t="str">
        <v>EUR</v>
      </c>
      <c r="J596" s="271">
        <v>416</v>
      </c>
      <c r="K596" s="271">
        <v>566</v>
      </c>
      <c r="L596" s="271">
        <v>0</v>
      </c>
      <c r="M596" s="291">
        <v>45930</v>
      </c>
      <c r="N596" s="271">
        <v>0</v>
      </c>
      <c r="O596" s="271">
        <v>0</v>
      </c>
      <c r="P596" s="271">
        <v>0</v>
      </c>
      <c r="Q596" s="271" t="str">
        <v>84398863 / MRCOCOAS004</v>
      </c>
      <c r="R596" s="271"/>
      <c r="S596" s="271">
        <f t="shared" ca="1" si="18"/>
        <v>1</v>
      </c>
      <c r="T596" s="271">
        <f t="shared" si="19"/>
        <v>566</v>
      </c>
      <c r="U596" s="271"/>
      <c r="V596" s="271"/>
      <c r="W596" s="271"/>
      <c r="X596" s="271"/>
    </row>
    <row r="597" spans="1:24">
      <c r="A597" s="271" t="str">
        <v>HAPAG</v>
      </c>
      <c r="B597" s="271" t="str">
        <v>ABIDJANISTANBUL20</v>
      </c>
      <c r="C597" s="271" t="str">
        <v>IVC</v>
      </c>
      <c r="D597" s="271" t="str">
        <v>ABIDJAN</v>
      </c>
      <c r="E597" s="271" t="str">
        <v>ISTANBUL</v>
      </c>
      <c r="F597" s="271">
        <v>20</v>
      </c>
      <c r="G597" s="271">
        <v>500</v>
      </c>
      <c r="H597" s="271" t="str">
        <v>not included</v>
      </c>
      <c r="I597" s="281" t="str">
        <v>USD</v>
      </c>
      <c r="J597" s="271">
        <v>205</v>
      </c>
      <c r="K597" s="271">
        <v>705</v>
      </c>
      <c r="L597" s="271">
        <v>0</v>
      </c>
      <c r="M597" s="291">
        <v>45930</v>
      </c>
      <c r="N597" s="271">
        <v>0</v>
      </c>
      <c r="O597" s="271">
        <v>0</v>
      </c>
      <c r="P597" s="271">
        <v>0</v>
      </c>
      <c r="Q597" s="271" t="str">
        <v>84398863 / MRCOCOAS004</v>
      </c>
      <c r="R597" s="271"/>
      <c r="S597" s="271">
        <f t="shared" ca="1" si="18"/>
        <v>1</v>
      </c>
      <c r="T597" s="271">
        <f t="shared" si="19"/>
        <v>705</v>
      </c>
      <c r="U597" s="271"/>
      <c r="V597" s="271"/>
      <c r="W597" s="271"/>
      <c r="X597" s="271"/>
    </row>
    <row r="598" spans="1:24">
      <c r="A598" s="271" t="str">
        <v>HAPAG</v>
      </c>
      <c r="B598" s="271" t="str">
        <v>ABIDJANISTANBUL40</v>
      </c>
      <c r="C598" s="271" t="str">
        <v>IVC</v>
      </c>
      <c r="D598" s="271" t="str">
        <v>ABIDJAN</v>
      </c>
      <c r="E598" s="271" t="str">
        <v>ISTANBUL</v>
      </c>
      <c r="F598" s="271">
        <v>40</v>
      </c>
      <c r="G598" s="271">
        <v>200</v>
      </c>
      <c r="H598" s="271" t="str">
        <v>not included</v>
      </c>
      <c r="I598" s="281" t="str">
        <v>USD</v>
      </c>
      <c r="J598" s="271">
        <v>410</v>
      </c>
      <c r="K598" s="271">
        <v>610</v>
      </c>
      <c r="L598" s="271">
        <v>0</v>
      </c>
      <c r="M598" s="291">
        <v>45930</v>
      </c>
      <c r="N598" s="271">
        <v>0</v>
      </c>
      <c r="O598" s="271">
        <v>0</v>
      </c>
      <c r="P598" s="271">
        <v>0</v>
      </c>
      <c r="Q598" s="271" t="str">
        <v>84398863 / MRCOCOAS004</v>
      </c>
      <c r="R598" s="271"/>
      <c r="S598" s="271">
        <f t="shared" ca="1" si="18"/>
        <v>1</v>
      </c>
      <c r="T598" s="271">
        <f t="shared" si="19"/>
        <v>610</v>
      </c>
      <c r="U598" s="271"/>
      <c r="V598" s="271"/>
      <c r="W598" s="271"/>
      <c r="X598" s="271"/>
    </row>
    <row r="599" spans="1:24">
      <c r="A599" s="271" t="str">
        <v>HAPAG</v>
      </c>
      <c r="B599" s="271" t="str">
        <v>ABIDJANMONTREAL20</v>
      </c>
      <c r="C599" s="271" t="str">
        <v>IVC</v>
      </c>
      <c r="D599" s="271" t="str">
        <v>ABIDJAN</v>
      </c>
      <c r="E599" s="271" t="str">
        <v>MONTREAL</v>
      </c>
      <c r="F599" s="271">
        <v>20</v>
      </c>
      <c r="G599" s="271">
        <v>1827</v>
      </c>
      <c r="H599" s="271" t="str">
        <v>not included</v>
      </c>
      <c r="I599" s="281" t="str">
        <v>USD</v>
      </c>
      <c r="J599" s="271">
        <v>621</v>
      </c>
      <c r="K599" s="271">
        <v>2448</v>
      </c>
      <c r="L599" s="271">
        <v>0</v>
      </c>
      <c r="M599" s="291">
        <v>45930</v>
      </c>
      <c r="N599" s="271">
        <v>0</v>
      </c>
      <c r="O599" s="271">
        <v>0</v>
      </c>
      <c r="P599" s="271">
        <v>0</v>
      </c>
      <c r="Q599" s="271" t="str">
        <v>84398863 / MRCOCOAS004</v>
      </c>
      <c r="R599" s="271"/>
      <c r="S599" s="271">
        <f t="shared" ca="1" si="18"/>
        <v>1</v>
      </c>
      <c r="T599" s="271">
        <f t="shared" si="19"/>
        <v>2448</v>
      </c>
      <c r="U599" s="271"/>
      <c r="V599" s="271"/>
      <c r="W599" s="271"/>
      <c r="X599" s="271"/>
    </row>
    <row r="600" spans="1:24">
      <c r="A600" s="271" t="str">
        <v>HAPAG</v>
      </c>
      <c r="B600" s="271" t="str">
        <v>ABIDJANMONTREAL40</v>
      </c>
      <c r="C600" s="271" t="str">
        <v>IVC</v>
      </c>
      <c r="D600" s="271" t="str">
        <v>ABIDJAN</v>
      </c>
      <c r="E600" s="271" t="str">
        <v>MONTREAL</v>
      </c>
      <c r="F600" s="271">
        <v>40</v>
      </c>
      <c r="G600" s="271">
        <v>1654</v>
      </c>
      <c r="H600" s="271" t="str">
        <v>not included</v>
      </c>
      <c r="I600" s="281" t="str">
        <v>USD</v>
      </c>
      <c r="J600" s="271">
        <v>1242</v>
      </c>
      <c r="K600" s="271">
        <v>2896</v>
      </c>
      <c r="L600" s="271">
        <v>0</v>
      </c>
      <c r="M600" s="291">
        <v>45930</v>
      </c>
      <c r="N600" s="271">
        <v>0</v>
      </c>
      <c r="O600" s="271">
        <v>0</v>
      </c>
      <c r="P600" s="271">
        <v>0</v>
      </c>
      <c r="Q600" s="271" t="str">
        <v>84398863 / MRCOCOAS004</v>
      </c>
      <c r="R600" s="271"/>
      <c r="S600" s="271">
        <f t="shared" ca="1" si="18"/>
        <v>1</v>
      </c>
      <c r="T600" s="271">
        <f t="shared" si="19"/>
        <v>2896</v>
      </c>
      <c r="U600" s="271"/>
      <c r="V600" s="271"/>
      <c r="W600" s="271"/>
      <c r="X600" s="271"/>
    </row>
    <row r="601" spans="1:24">
      <c r="A601" s="271" t="str">
        <v>HAPAG</v>
      </c>
      <c r="B601" s="271" t="str">
        <v>LOMEANTWERP20</v>
      </c>
      <c r="C601" s="271" t="str">
        <v>TOG</v>
      </c>
      <c r="D601" s="271" t="str">
        <v>LOME</v>
      </c>
      <c r="E601" s="271" t="str">
        <v>ANTWERP</v>
      </c>
      <c r="F601" s="271">
        <v>20</v>
      </c>
      <c r="G601" s="271">
        <v>150</v>
      </c>
      <c r="H601" s="271" t="str">
        <v>not included</v>
      </c>
      <c r="I601" s="281" t="str">
        <v>EUR</v>
      </c>
      <c r="J601" s="271">
        <v>208</v>
      </c>
      <c r="K601" s="271">
        <v>358</v>
      </c>
      <c r="L601" s="271">
        <v>0</v>
      </c>
      <c r="M601" s="291">
        <v>45930</v>
      </c>
      <c r="N601" s="271">
        <v>0</v>
      </c>
      <c r="O601" s="271">
        <v>0</v>
      </c>
      <c r="P601" s="271">
        <v>0</v>
      </c>
      <c r="Q601" s="271" t="str">
        <v>84398863 / MRCOCOAS004</v>
      </c>
      <c r="R601" s="271"/>
      <c r="S601" s="271">
        <f t="shared" ca="1" si="18"/>
        <v>1</v>
      </c>
      <c r="T601" s="271">
        <f t="shared" si="19"/>
        <v>358</v>
      </c>
      <c r="U601" s="271"/>
      <c r="V601" s="271"/>
      <c r="W601" s="271"/>
      <c r="X601" s="271"/>
    </row>
    <row r="602" spans="1:24">
      <c r="A602" s="271" t="str">
        <v>HAPAG</v>
      </c>
      <c r="B602" s="271" t="str">
        <v>LOMEANTWERP40</v>
      </c>
      <c r="C602" s="271" t="str">
        <v>TOG</v>
      </c>
      <c r="D602" s="271" t="str">
        <v>LOME</v>
      </c>
      <c r="E602" s="271" t="str">
        <v>ANTWERP</v>
      </c>
      <c r="F602" s="271">
        <v>40</v>
      </c>
      <c r="G602" s="271">
        <v>50</v>
      </c>
      <c r="H602" s="271" t="str">
        <v>not included</v>
      </c>
      <c r="I602" s="281" t="str">
        <v>EUR</v>
      </c>
      <c r="J602" s="271">
        <v>416</v>
      </c>
      <c r="K602" s="271">
        <v>466</v>
      </c>
      <c r="L602" s="271">
        <v>0</v>
      </c>
      <c r="M602" s="291">
        <v>45930</v>
      </c>
      <c r="N602" s="271">
        <v>0</v>
      </c>
      <c r="O602" s="271">
        <v>0</v>
      </c>
      <c r="P602" s="271">
        <v>0</v>
      </c>
      <c r="Q602" s="271" t="str">
        <v>84398863 / MRCOCOAS004</v>
      </c>
      <c r="R602" s="271"/>
      <c r="S602" s="271">
        <f t="shared" ca="1" si="18"/>
        <v>1</v>
      </c>
      <c r="T602" s="271">
        <f t="shared" si="19"/>
        <v>466</v>
      </c>
      <c r="U602" s="271"/>
      <c r="V602" s="271"/>
      <c r="W602" s="271"/>
      <c r="X602" s="271"/>
    </row>
    <row r="603" spans="1:24">
      <c r="A603" s="271" t="str">
        <v>HAPAG</v>
      </c>
      <c r="B603" s="271" t="str">
        <v>LOMEAMSTERDAM20</v>
      </c>
      <c r="C603" s="271" t="str">
        <v>TOG</v>
      </c>
      <c r="D603" s="271" t="str">
        <v>LOME</v>
      </c>
      <c r="E603" s="271" t="str">
        <v>AMSTERDAM</v>
      </c>
      <c r="F603" s="271">
        <v>20</v>
      </c>
      <c r="G603" s="271">
        <v>450</v>
      </c>
      <c r="H603" s="271" t="str">
        <v>not included</v>
      </c>
      <c r="I603" s="281" t="str">
        <v>EUR</v>
      </c>
      <c r="J603" s="271">
        <v>208</v>
      </c>
      <c r="K603" s="271">
        <v>658</v>
      </c>
      <c r="L603" s="271">
        <v>0</v>
      </c>
      <c r="M603" s="291">
        <v>45930</v>
      </c>
      <c r="N603" s="271">
        <v>0</v>
      </c>
      <c r="O603" s="271">
        <v>0</v>
      </c>
      <c r="P603" s="271">
        <v>0</v>
      </c>
      <c r="Q603" s="271" t="str">
        <v>84398863 / MRCOCOAS004</v>
      </c>
      <c r="R603" s="271"/>
      <c r="S603" s="271">
        <f t="shared" ca="1" si="18"/>
        <v>1</v>
      </c>
      <c r="T603" s="271">
        <f t="shared" si="19"/>
        <v>658</v>
      </c>
      <c r="U603" s="271"/>
      <c r="V603" s="271"/>
      <c r="W603" s="271"/>
      <c r="X603" s="271"/>
    </row>
    <row r="604" spans="1:24">
      <c r="A604" s="271" t="str">
        <v>HAPAG</v>
      </c>
      <c r="B604" s="271" t="str">
        <v>LOMEAMSTERDAM40</v>
      </c>
      <c r="C604" s="271" t="str">
        <v>TOG</v>
      </c>
      <c r="D604" s="271" t="str">
        <v>LOME</v>
      </c>
      <c r="E604" s="271" t="str">
        <v>AMSTERDAM</v>
      </c>
      <c r="F604" s="271">
        <v>40</v>
      </c>
      <c r="G604" s="271">
        <v>400</v>
      </c>
      <c r="H604" s="271" t="str">
        <v>not included</v>
      </c>
      <c r="I604" s="281" t="str">
        <v>EUR</v>
      </c>
      <c r="J604" s="271">
        <v>416</v>
      </c>
      <c r="K604" s="271">
        <v>816</v>
      </c>
      <c r="L604" s="271">
        <v>0</v>
      </c>
      <c r="M604" s="291">
        <v>45930</v>
      </c>
      <c r="N604" s="271">
        <v>0</v>
      </c>
      <c r="O604" s="271">
        <v>0</v>
      </c>
      <c r="P604" s="271">
        <v>0</v>
      </c>
      <c r="Q604" s="271" t="str">
        <v>84398863 / MRCOCOAS004</v>
      </c>
      <c r="R604" s="271"/>
      <c r="S604" s="271">
        <f t="shared" ca="1" si="18"/>
        <v>1</v>
      </c>
      <c r="T604" s="271">
        <f t="shared" si="19"/>
        <v>816</v>
      </c>
      <c r="U604" s="271"/>
      <c r="V604" s="271"/>
      <c r="W604" s="271"/>
      <c r="X604" s="271"/>
    </row>
    <row r="605" spans="1:24">
      <c r="A605" s="271" t="str">
        <v>HAPAG</v>
      </c>
      <c r="B605" s="271" t="str">
        <v>LOMEROTTERDAM20</v>
      </c>
      <c r="C605" s="271" t="str">
        <v>TOG</v>
      </c>
      <c r="D605" s="271" t="str">
        <v>LOME</v>
      </c>
      <c r="E605" s="271" t="str">
        <v>ROTTERDAM</v>
      </c>
      <c r="F605" s="271">
        <v>20</v>
      </c>
      <c r="G605" s="271">
        <v>325</v>
      </c>
      <c r="H605" s="271" t="str">
        <v>not included</v>
      </c>
      <c r="I605" s="281" t="str">
        <v>EUR</v>
      </c>
      <c r="J605" s="271">
        <v>208</v>
      </c>
      <c r="K605" s="271">
        <v>533</v>
      </c>
      <c r="L605" s="271">
        <v>0</v>
      </c>
      <c r="M605" s="291">
        <v>45930</v>
      </c>
      <c r="N605" s="271">
        <v>0</v>
      </c>
      <c r="O605" s="271">
        <v>0</v>
      </c>
      <c r="P605" s="271">
        <v>0</v>
      </c>
      <c r="Q605" s="271" t="str">
        <v>84398863 / MRCOCOAS004</v>
      </c>
      <c r="R605" s="271"/>
      <c r="S605" s="271">
        <f t="shared" ca="1" si="18"/>
        <v>1</v>
      </c>
      <c r="T605" s="271">
        <f t="shared" si="19"/>
        <v>533</v>
      </c>
      <c r="U605" s="271"/>
      <c r="V605" s="271"/>
      <c r="W605" s="271"/>
      <c r="X605" s="271"/>
    </row>
    <row r="606" spans="1:24">
      <c r="A606" s="271" t="str">
        <v>HAPAG</v>
      </c>
      <c r="B606" s="271" t="str">
        <v>LOMEROTTERDAM40</v>
      </c>
      <c r="C606" s="271" t="str">
        <v>TOG</v>
      </c>
      <c r="D606" s="271" t="str">
        <v>LOME</v>
      </c>
      <c r="E606" s="271" t="str">
        <v>ROTTERDAM</v>
      </c>
      <c r="F606" s="271">
        <v>40</v>
      </c>
      <c r="G606" s="271">
        <v>250</v>
      </c>
      <c r="H606" s="271" t="str">
        <v>not included</v>
      </c>
      <c r="I606" s="281" t="str">
        <v>EUR</v>
      </c>
      <c r="J606" s="271">
        <v>416</v>
      </c>
      <c r="K606" s="271">
        <v>666</v>
      </c>
      <c r="L606" s="271">
        <v>0</v>
      </c>
      <c r="M606" s="291">
        <v>45930</v>
      </c>
      <c r="N606" s="271">
        <v>0</v>
      </c>
      <c r="O606" s="271">
        <v>0</v>
      </c>
      <c r="P606" s="271">
        <v>0</v>
      </c>
      <c r="Q606" s="271" t="str">
        <v>84398863 / MRCOCOAS004</v>
      </c>
      <c r="R606" s="271"/>
      <c r="S606" s="271">
        <f t="shared" ca="1" si="18"/>
        <v>1</v>
      </c>
      <c r="T606" s="271">
        <f t="shared" si="19"/>
        <v>666</v>
      </c>
      <c r="U606" s="271"/>
      <c r="V606" s="271"/>
      <c r="W606" s="271"/>
      <c r="X606" s="271"/>
    </row>
    <row r="607" spans="1:24">
      <c r="A607" s="271" t="str">
        <v>HAPAG</v>
      </c>
      <c r="B607" s="271" t="str">
        <v>LOMEHAMBURG20</v>
      </c>
      <c r="C607" s="271" t="str">
        <v>TOG</v>
      </c>
      <c r="D607" s="271" t="str">
        <v>LOME</v>
      </c>
      <c r="E607" s="271" t="str">
        <v>HAMBURG</v>
      </c>
      <c r="F607" s="271">
        <v>20</v>
      </c>
      <c r="G607" s="271">
        <v>200</v>
      </c>
      <c r="H607" s="271" t="str">
        <v>not included</v>
      </c>
      <c r="I607" s="281" t="str">
        <v>EUR</v>
      </c>
      <c r="J607" s="271">
        <v>208</v>
      </c>
      <c r="K607" s="271">
        <v>408</v>
      </c>
      <c r="L607" s="271">
        <v>0</v>
      </c>
      <c r="M607" s="291">
        <v>45930</v>
      </c>
      <c r="N607" s="271">
        <v>0</v>
      </c>
      <c r="O607" s="271">
        <v>0</v>
      </c>
      <c r="P607" s="271">
        <v>0</v>
      </c>
      <c r="Q607" s="271" t="str">
        <v>84398863 / MRCOCOAS004</v>
      </c>
      <c r="R607" s="271"/>
      <c r="S607" s="271">
        <f t="shared" ca="1" si="18"/>
        <v>1</v>
      </c>
      <c r="T607" s="271">
        <f t="shared" si="19"/>
        <v>408</v>
      </c>
      <c r="U607" s="271"/>
      <c r="V607" s="271"/>
      <c r="W607" s="271"/>
      <c r="X607" s="271"/>
    </row>
    <row r="608" spans="1:24">
      <c r="A608" s="271" t="str">
        <v>HAPAG</v>
      </c>
      <c r="B608" s="271" t="str">
        <v>LOMEHAMBURG40</v>
      </c>
      <c r="C608" s="271" t="str">
        <v>TOG</v>
      </c>
      <c r="D608" s="271" t="str">
        <v>LOME</v>
      </c>
      <c r="E608" s="271" t="str">
        <v>HAMBURG</v>
      </c>
      <c r="F608" s="271">
        <v>40</v>
      </c>
      <c r="G608" s="271">
        <v>50</v>
      </c>
      <c r="H608" s="271" t="str">
        <v>not included</v>
      </c>
      <c r="I608" s="281" t="str">
        <v>EUR</v>
      </c>
      <c r="J608" s="271">
        <v>416</v>
      </c>
      <c r="K608" s="271">
        <v>466</v>
      </c>
      <c r="L608" s="271">
        <v>0</v>
      </c>
      <c r="M608" s="291">
        <v>45930</v>
      </c>
      <c r="N608" s="271">
        <v>0</v>
      </c>
      <c r="O608" s="271">
        <v>0</v>
      </c>
      <c r="P608" s="271">
        <v>0</v>
      </c>
      <c r="Q608" s="271" t="str">
        <v>84398863 / MRCOCOAS004</v>
      </c>
      <c r="R608" s="271"/>
      <c r="S608" s="271">
        <f t="shared" ca="1" si="18"/>
        <v>1</v>
      </c>
      <c r="T608" s="271">
        <f t="shared" si="19"/>
        <v>466</v>
      </c>
      <c r="U608" s="271"/>
      <c r="V608" s="271"/>
      <c r="W608" s="271"/>
      <c r="X608" s="271"/>
    </row>
    <row r="609" spans="1:24">
      <c r="A609" s="271" t="str">
        <v>HAPAG</v>
      </c>
      <c r="B609" s="271" t="str">
        <v>LOMEBARCELONA20</v>
      </c>
      <c r="C609" s="271" t="str">
        <v>TOG</v>
      </c>
      <c r="D609" s="271" t="str">
        <v>LOME</v>
      </c>
      <c r="E609" s="271" t="str">
        <v>BARCELONA</v>
      </c>
      <c r="F609" s="271">
        <v>20</v>
      </c>
      <c r="G609" s="271">
        <v>300</v>
      </c>
      <c r="H609" s="271" t="str">
        <v>not included</v>
      </c>
      <c r="I609" s="281" t="str">
        <v>EUR</v>
      </c>
      <c r="J609" s="271">
        <v>208</v>
      </c>
      <c r="K609" s="271">
        <v>508</v>
      </c>
      <c r="L609" s="271">
        <v>0</v>
      </c>
      <c r="M609" s="291">
        <v>45930</v>
      </c>
      <c r="N609" s="271">
        <v>0</v>
      </c>
      <c r="O609" s="271">
        <v>0</v>
      </c>
      <c r="P609" s="271">
        <v>0</v>
      </c>
      <c r="Q609" s="271" t="str">
        <v>84398863 / MRCOCOAS004</v>
      </c>
      <c r="R609" s="271"/>
      <c r="S609" s="271">
        <f t="shared" ca="1" si="18"/>
        <v>1</v>
      </c>
      <c r="T609" s="271">
        <f t="shared" si="19"/>
        <v>508</v>
      </c>
      <c r="U609" s="271"/>
      <c r="V609" s="271"/>
      <c r="W609" s="271"/>
      <c r="X609" s="271"/>
    </row>
    <row r="610" spans="1:24">
      <c r="A610" s="271" t="str">
        <v>HAPAG</v>
      </c>
      <c r="B610" s="271" t="str">
        <v>LOMEBARCELONA40</v>
      </c>
      <c r="C610" s="271" t="str">
        <v>TOG</v>
      </c>
      <c r="D610" s="271" t="str">
        <v>LOME</v>
      </c>
      <c r="E610" s="271" t="str">
        <v>BARCELONA</v>
      </c>
      <c r="F610" s="271">
        <v>40</v>
      </c>
      <c r="G610" s="271">
        <v>200</v>
      </c>
      <c r="H610" s="271" t="str">
        <v>not included</v>
      </c>
      <c r="I610" s="281" t="str">
        <v>EUR</v>
      </c>
      <c r="J610" s="271">
        <v>416</v>
      </c>
      <c r="K610" s="271">
        <v>616</v>
      </c>
      <c r="L610" s="271">
        <v>0</v>
      </c>
      <c r="M610" s="291">
        <v>45930</v>
      </c>
      <c r="N610" s="271">
        <v>0</v>
      </c>
      <c r="O610" s="271">
        <v>0</v>
      </c>
      <c r="P610" s="271">
        <v>0</v>
      </c>
      <c r="Q610" s="271" t="str">
        <v>84398863 / MRCOCOAS004</v>
      </c>
      <c r="R610" s="271"/>
      <c r="S610" s="271">
        <f t="shared" ca="1" si="18"/>
        <v>1</v>
      </c>
      <c r="T610" s="271">
        <f t="shared" si="19"/>
        <v>616</v>
      </c>
      <c r="U610" s="271"/>
      <c r="V610" s="271"/>
      <c r="W610" s="271"/>
      <c r="X610" s="271"/>
    </row>
    <row r="611" spans="1:24">
      <c r="A611" s="271" t="str">
        <v>HAPAG</v>
      </c>
      <c r="B611" s="271" t="str">
        <v>LOMEVALENCIA20</v>
      </c>
      <c r="C611" s="271" t="str">
        <v>TOG</v>
      </c>
      <c r="D611" s="271" t="str">
        <v>LOME</v>
      </c>
      <c r="E611" s="271" t="str">
        <v>VALENCIA</v>
      </c>
      <c r="F611" s="271">
        <v>20</v>
      </c>
      <c r="G611" s="271">
        <v>300</v>
      </c>
      <c r="H611" s="271" t="str">
        <v>not included</v>
      </c>
      <c r="I611" s="281" t="str">
        <v>EUR</v>
      </c>
      <c r="J611" s="271">
        <v>208</v>
      </c>
      <c r="K611" s="271">
        <v>508</v>
      </c>
      <c r="L611" s="271">
        <v>0</v>
      </c>
      <c r="M611" s="291">
        <v>45930</v>
      </c>
      <c r="N611" s="271">
        <v>0</v>
      </c>
      <c r="O611" s="271">
        <v>0</v>
      </c>
      <c r="P611" s="271">
        <v>0</v>
      </c>
      <c r="Q611" s="271" t="str">
        <v>84398863 / MRCOCOAS004</v>
      </c>
      <c r="R611" s="271"/>
      <c r="S611" s="271">
        <f t="shared" ca="1" si="18"/>
        <v>1</v>
      </c>
      <c r="T611" s="271">
        <f t="shared" si="19"/>
        <v>508</v>
      </c>
      <c r="U611" s="271"/>
      <c r="V611" s="271"/>
      <c r="W611" s="271"/>
      <c r="X611" s="271"/>
    </row>
    <row r="612" spans="1:24">
      <c r="A612" s="271" t="str">
        <v>HAPAG</v>
      </c>
      <c r="B612" s="271" t="str">
        <v>LOMEVALENCIA40</v>
      </c>
      <c r="C612" s="271" t="str">
        <v>TOG</v>
      </c>
      <c r="D612" s="271" t="str">
        <v>LOME</v>
      </c>
      <c r="E612" s="271" t="str">
        <v>VALENCIA</v>
      </c>
      <c r="F612" s="271">
        <v>40</v>
      </c>
      <c r="G612" s="271">
        <v>200</v>
      </c>
      <c r="H612" s="271" t="str">
        <v>not included</v>
      </c>
      <c r="I612" s="281" t="str">
        <v>EUR</v>
      </c>
      <c r="J612" s="271">
        <v>416</v>
      </c>
      <c r="K612" s="271">
        <v>616</v>
      </c>
      <c r="L612" s="271">
        <v>0</v>
      </c>
      <c r="M612" s="291">
        <v>45930</v>
      </c>
      <c r="N612" s="271">
        <v>0</v>
      </c>
      <c r="O612" s="271">
        <v>0</v>
      </c>
      <c r="P612" s="271">
        <v>0</v>
      </c>
      <c r="Q612" s="271" t="str">
        <v>84398863 / MRCOCOAS004</v>
      </c>
      <c r="R612" s="271"/>
      <c r="S612" s="271">
        <f t="shared" ca="1" si="18"/>
        <v>1</v>
      </c>
      <c r="T612" s="271">
        <f t="shared" si="19"/>
        <v>616</v>
      </c>
      <c r="U612" s="271"/>
      <c r="V612" s="271"/>
      <c r="W612" s="271"/>
      <c r="X612" s="271"/>
    </row>
    <row r="613" spans="1:24">
      <c r="A613" s="271" t="str">
        <v>HAPAG</v>
      </c>
      <c r="B613" s="271" t="str">
        <v>LOMEGENOA20</v>
      </c>
      <c r="C613" s="271" t="str">
        <v>TOG</v>
      </c>
      <c r="D613" s="271" t="str">
        <v>LOME</v>
      </c>
      <c r="E613" s="271" t="str">
        <v>GENOA</v>
      </c>
      <c r="F613" s="271">
        <v>20</v>
      </c>
      <c r="G613" s="271">
        <v>300</v>
      </c>
      <c r="H613" s="271" t="str">
        <v>not included</v>
      </c>
      <c r="I613" s="281" t="str">
        <v>EUR</v>
      </c>
      <c r="J613" s="271">
        <v>208</v>
      </c>
      <c r="K613" s="271">
        <v>508</v>
      </c>
      <c r="L613" s="271">
        <v>0</v>
      </c>
      <c r="M613" s="291">
        <v>45930</v>
      </c>
      <c r="N613" s="271">
        <v>0</v>
      </c>
      <c r="O613" s="271">
        <v>0</v>
      </c>
      <c r="P613" s="271">
        <v>0</v>
      </c>
      <c r="Q613" s="271" t="str">
        <v>84398863 / MRCOCOAS004</v>
      </c>
      <c r="R613" s="271"/>
      <c r="S613" s="271">
        <f t="shared" ca="1" si="18"/>
        <v>1</v>
      </c>
      <c r="T613" s="271">
        <f t="shared" si="19"/>
        <v>508</v>
      </c>
      <c r="U613" s="271"/>
      <c r="V613" s="271"/>
      <c r="W613" s="271"/>
      <c r="X613" s="271"/>
    </row>
    <row r="614" spans="1:24">
      <c r="A614" s="271" t="str">
        <v>HAPAG</v>
      </c>
      <c r="B614" s="271" t="str">
        <v>LOMEGENOA40</v>
      </c>
      <c r="C614" s="271" t="str">
        <v>TOG</v>
      </c>
      <c r="D614" s="271" t="str">
        <v>LOME</v>
      </c>
      <c r="E614" s="271" t="str">
        <v>GENOA</v>
      </c>
      <c r="F614" s="271">
        <v>40</v>
      </c>
      <c r="G614" s="271">
        <v>200</v>
      </c>
      <c r="H614" s="271" t="str">
        <v>not included</v>
      </c>
      <c r="I614" s="281" t="str">
        <v>EUR</v>
      </c>
      <c r="J614" s="271">
        <v>416</v>
      </c>
      <c r="K614" s="271">
        <v>616</v>
      </c>
      <c r="L614" s="271">
        <v>0</v>
      </c>
      <c r="M614" s="291">
        <v>45930</v>
      </c>
      <c r="N614" s="271">
        <v>0</v>
      </c>
      <c r="O614" s="271">
        <v>0</v>
      </c>
      <c r="P614" s="271">
        <v>0</v>
      </c>
      <c r="Q614" s="271" t="str">
        <v>84398863 / MRCOCOAS004</v>
      </c>
      <c r="R614" s="271"/>
      <c r="S614" s="271">
        <f t="shared" ca="1" si="18"/>
        <v>1</v>
      </c>
      <c r="T614" s="271">
        <f t="shared" si="19"/>
        <v>616</v>
      </c>
      <c r="U614" s="271"/>
      <c r="V614" s="271"/>
      <c r="W614" s="271"/>
      <c r="X614" s="271"/>
    </row>
    <row r="615" spans="1:24">
      <c r="A615" s="271" t="str">
        <v>HAPAG</v>
      </c>
      <c r="B615" s="271" t="str">
        <v>LOMEISTANBUL20</v>
      </c>
      <c r="C615" s="271" t="str">
        <v>TOG</v>
      </c>
      <c r="D615" s="271" t="str">
        <v>LOME</v>
      </c>
      <c r="E615" s="271" t="str">
        <v>ISTANBUL</v>
      </c>
      <c r="F615" s="271">
        <v>20</v>
      </c>
      <c r="G615" s="271">
        <v>300</v>
      </c>
      <c r="H615" s="271" t="str">
        <v>not included</v>
      </c>
      <c r="I615" s="281" t="str">
        <v>USD</v>
      </c>
      <c r="J615" s="271">
        <v>205</v>
      </c>
      <c r="K615" s="271">
        <v>505</v>
      </c>
      <c r="L615" s="271">
        <v>0</v>
      </c>
      <c r="M615" s="291">
        <v>45930</v>
      </c>
      <c r="N615" s="271">
        <v>0</v>
      </c>
      <c r="O615" s="271">
        <v>0</v>
      </c>
      <c r="P615" s="271">
        <v>0</v>
      </c>
      <c r="Q615" s="271" t="str">
        <v>84398863 / MRCOCOAS004</v>
      </c>
      <c r="R615" s="271"/>
      <c r="S615" s="271">
        <f t="shared" ca="1" si="18"/>
        <v>1</v>
      </c>
      <c r="T615" s="271">
        <f t="shared" si="19"/>
        <v>505</v>
      </c>
      <c r="U615" s="271"/>
      <c r="V615" s="271"/>
      <c r="W615" s="271"/>
      <c r="X615" s="271"/>
    </row>
    <row r="616" spans="1:24">
      <c r="A616" s="271" t="str">
        <v>HAPAG</v>
      </c>
      <c r="B616" s="271" t="str">
        <v>LOMEISTANBUL40</v>
      </c>
      <c r="C616" s="271" t="str">
        <v>TOG</v>
      </c>
      <c r="D616" s="271" t="str">
        <v>LOME</v>
      </c>
      <c r="E616" s="271" t="str">
        <v>ISTANBUL</v>
      </c>
      <c r="F616" s="271">
        <v>40</v>
      </c>
      <c r="G616" s="271">
        <v>500</v>
      </c>
      <c r="H616" s="271" t="str">
        <v>not included</v>
      </c>
      <c r="I616" s="281" t="str">
        <v>USD</v>
      </c>
      <c r="J616" s="271">
        <v>410</v>
      </c>
      <c r="K616" s="271">
        <v>910</v>
      </c>
      <c r="L616" s="271">
        <v>0</v>
      </c>
      <c r="M616" s="291">
        <v>45930</v>
      </c>
      <c r="N616" s="271">
        <v>0</v>
      </c>
      <c r="O616" s="271">
        <v>0</v>
      </c>
      <c r="P616" s="271">
        <v>0</v>
      </c>
      <c r="Q616" s="271" t="str">
        <v>84398863 / MRCOCOAS004</v>
      </c>
      <c r="R616" s="271"/>
      <c r="S616" s="271">
        <f t="shared" ca="1" si="18"/>
        <v>1</v>
      </c>
      <c r="T616" s="271">
        <f t="shared" si="19"/>
        <v>910</v>
      </c>
      <c r="U616" s="271"/>
      <c r="V616" s="271"/>
      <c r="W616" s="271"/>
      <c r="X616" s="271"/>
    </row>
    <row r="617" spans="1:24">
      <c r="A617" s="271" t="str">
        <v>HAPAG</v>
      </c>
      <c r="B617" s="271" t="str">
        <v>LOMEMONTREAL20</v>
      </c>
      <c r="C617" s="271" t="str">
        <v>TOG</v>
      </c>
      <c r="D617" s="271" t="str">
        <v>LOME</v>
      </c>
      <c r="E617" s="271" t="str">
        <v>MONTREAL</v>
      </c>
      <c r="F617" s="271">
        <v>20</v>
      </c>
      <c r="G617" s="271">
        <v>1827</v>
      </c>
      <c r="H617" s="271" t="str">
        <v>not included</v>
      </c>
      <c r="I617" s="281" t="str">
        <v>USD</v>
      </c>
      <c r="J617" s="271">
        <v>621</v>
      </c>
      <c r="K617" s="271">
        <v>2448</v>
      </c>
      <c r="L617" s="271">
        <v>0</v>
      </c>
      <c r="M617" s="291">
        <v>45930</v>
      </c>
      <c r="N617" s="271">
        <v>0</v>
      </c>
      <c r="O617" s="271">
        <v>0</v>
      </c>
      <c r="P617" s="271">
        <v>0</v>
      </c>
      <c r="Q617" s="271" t="str">
        <v>84398863 / MRCOCOAS004</v>
      </c>
      <c r="R617" s="271"/>
      <c r="S617" s="271">
        <f t="shared" ca="1" si="18"/>
        <v>1</v>
      </c>
      <c r="T617" s="271">
        <f t="shared" si="19"/>
        <v>2448</v>
      </c>
      <c r="U617" s="271"/>
      <c r="V617" s="271"/>
      <c r="W617" s="271"/>
      <c r="X617" s="271"/>
    </row>
    <row r="618" spans="1:24">
      <c r="A618" s="271" t="str">
        <v>HAPAG</v>
      </c>
      <c r="B618" s="271" t="str">
        <v>LOMEMONTREAL40</v>
      </c>
      <c r="C618" s="271" t="str">
        <v>TOG</v>
      </c>
      <c r="D618" s="271" t="str">
        <v>LOME</v>
      </c>
      <c r="E618" s="271" t="str">
        <v>MONTREAL</v>
      </c>
      <c r="F618" s="271">
        <v>40</v>
      </c>
      <c r="G618" s="271">
        <v>1654</v>
      </c>
      <c r="H618" s="271" t="str">
        <v>not included</v>
      </c>
      <c r="I618" s="281" t="str">
        <v>USD</v>
      </c>
      <c r="J618" s="271">
        <v>1242</v>
      </c>
      <c r="K618" s="271">
        <v>2896</v>
      </c>
      <c r="L618" s="271">
        <v>0</v>
      </c>
      <c r="M618" s="291">
        <v>45930</v>
      </c>
      <c r="N618" s="271">
        <v>0</v>
      </c>
      <c r="O618" s="271">
        <v>0</v>
      </c>
      <c r="P618" s="271">
        <v>0</v>
      </c>
      <c r="Q618" s="271" t="str">
        <v>84398863 / MRCOCOAS004</v>
      </c>
      <c r="R618" s="271"/>
      <c r="S618" s="271">
        <f t="shared" ca="1" si="18"/>
        <v>1</v>
      </c>
      <c r="T618" s="271">
        <f t="shared" si="19"/>
        <v>2896</v>
      </c>
      <c r="U618" s="271"/>
      <c r="V618" s="271"/>
      <c r="W618" s="271"/>
      <c r="X618" s="271"/>
    </row>
    <row r="619" spans="1:24">
      <c r="A619" s="271" t="str">
        <v>HAPAG</v>
      </c>
      <c r="B619" s="271" t="str">
        <v>DOUALAANTWERP20</v>
      </c>
      <c r="C619" s="271" t="str">
        <v>CAM</v>
      </c>
      <c r="D619" s="271" t="str">
        <v>DOUALA</v>
      </c>
      <c r="E619" s="271" t="str">
        <v>ANTWERP</v>
      </c>
      <c r="F619" s="271">
        <v>20</v>
      </c>
      <c r="G619" s="271">
        <v>250</v>
      </c>
      <c r="H619" s="271" t="str">
        <v>not included</v>
      </c>
      <c r="I619" s="281" t="str">
        <v>EUR</v>
      </c>
      <c r="J619" s="271">
        <v>201</v>
      </c>
      <c r="K619" s="271">
        <v>451</v>
      </c>
      <c r="L619" s="271">
        <v>0</v>
      </c>
      <c r="M619" s="291">
        <v>45930</v>
      </c>
      <c r="N619" s="271">
        <v>0</v>
      </c>
      <c r="O619" s="271">
        <v>0</v>
      </c>
      <c r="P619" s="271">
        <v>0</v>
      </c>
      <c r="Q619" s="271" t="str">
        <v>84398863 / MRCOCOAS004</v>
      </c>
      <c r="R619" s="271"/>
      <c r="S619" s="271">
        <f t="shared" ca="1" si="18"/>
        <v>1</v>
      </c>
      <c r="T619" s="271">
        <f t="shared" si="19"/>
        <v>451</v>
      </c>
      <c r="U619" s="271"/>
      <c r="V619" s="271"/>
      <c r="W619" s="271"/>
      <c r="X619" s="271"/>
    </row>
    <row r="620" spans="1:24">
      <c r="A620" s="271" t="str">
        <v>HAPAG</v>
      </c>
      <c r="B620" s="271" t="str">
        <v>DOUALAANTWERP40</v>
      </c>
      <c r="C620" s="271" t="str">
        <v>CAM</v>
      </c>
      <c r="D620" s="271" t="str">
        <v>DOUALA</v>
      </c>
      <c r="E620" s="271" t="str">
        <v>ANTWERP</v>
      </c>
      <c r="F620" s="271">
        <v>40</v>
      </c>
      <c r="G620" s="271">
        <v>150</v>
      </c>
      <c r="H620" s="271" t="str">
        <v>not included</v>
      </c>
      <c r="I620" s="281" t="str">
        <v>EUR</v>
      </c>
      <c r="J620" s="271">
        <v>402</v>
      </c>
      <c r="K620" s="271">
        <v>552</v>
      </c>
      <c r="L620" s="271">
        <v>0</v>
      </c>
      <c r="M620" s="291">
        <v>45930</v>
      </c>
      <c r="N620" s="271">
        <v>0</v>
      </c>
      <c r="O620" s="271">
        <v>0</v>
      </c>
      <c r="P620" s="271">
        <v>0</v>
      </c>
      <c r="Q620" s="271" t="str">
        <v>84398863 / MRCOCOAS004</v>
      </c>
      <c r="R620" s="271"/>
      <c r="S620" s="271">
        <f t="shared" ca="1" si="18"/>
        <v>1</v>
      </c>
      <c r="T620" s="271">
        <f t="shared" si="19"/>
        <v>552</v>
      </c>
      <c r="U620" s="271"/>
      <c r="V620" s="271"/>
      <c r="W620" s="271"/>
      <c r="X620" s="271"/>
    </row>
    <row r="621" spans="1:24">
      <c r="A621" s="271" t="str">
        <v>HAPAG</v>
      </c>
      <c r="B621" s="271" t="str">
        <v>DOUALAAMSTERDAM20</v>
      </c>
      <c r="C621" s="271" t="str">
        <v>CAM</v>
      </c>
      <c r="D621" s="271" t="str">
        <v>DOUALA</v>
      </c>
      <c r="E621" s="271" t="str">
        <v>AMSTERDAM</v>
      </c>
      <c r="F621" s="271">
        <v>20</v>
      </c>
      <c r="G621" s="271">
        <v>596</v>
      </c>
      <c r="H621" s="271" t="str">
        <v>not included</v>
      </c>
      <c r="I621" s="281" t="str">
        <v>EUR</v>
      </c>
      <c r="J621" s="271">
        <v>201</v>
      </c>
      <c r="K621" s="271">
        <v>797</v>
      </c>
      <c r="L621" s="271">
        <v>0</v>
      </c>
      <c r="M621" s="291">
        <v>45930</v>
      </c>
      <c r="N621" s="271">
        <v>0</v>
      </c>
      <c r="O621" s="271">
        <v>0</v>
      </c>
      <c r="P621" s="271">
        <v>0</v>
      </c>
      <c r="Q621" s="271" t="str">
        <v>84398863 / MRCOCOAS004</v>
      </c>
      <c r="R621" s="271"/>
      <c r="S621" s="271">
        <f t="shared" ca="1" si="18"/>
        <v>1</v>
      </c>
      <c r="T621" s="271">
        <f t="shared" si="19"/>
        <v>797</v>
      </c>
      <c r="U621" s="271"/>
      <c r="V621" s="271"/>
      <c r="W621" s="271"/>
      <c r="X621" s="271"/>
    </row>
    <row r="622" spans="1:24">
      <c r="A622" s="271" t="str">
        <v>HAPAG</v>
      </c>
      <c r="B622" s="271" t="str">
        <v>DOUALAAMSTERDAM40</v>
      </c>
      <c r="C622" s="271" t="str">
        <v>CAM</v>
      </c>
      <c r="D622" s="271" t="str">
        <v>DOUALA</v>
      </c>
      <c r="E622" s="271" t="str">
        <v>AMSTERDAM</v>
      </c>
      <c r="F622" s="271">
        <v>40</v>
      </c>
      <c r="G622" s="271">
        <v>500</v>
      </c>
      <c r="H622" s="271" t="str">
        <v>not included</v>
      </c>
      <c r="I622" s="281" t="str">
        <v>EUR</v>
      </c>
      <c r="J622" s="271">
        <v>402</v>
      </c>
      <c r="K622" s="271">
        <v>902</v>
      </c>
      <c r="L622" s="271">
        <v>0</v>
      </c>
      <c r="M622" s="291">
        <v>45930</v>
      </c>
      <c r="N622" s="271">
        <v>0</v>
      </c>
      <c r="O622" s="271">
        <v>0</v>
      </c>
      <c r="P622" s="271">
        <v>0</v>
      </c>
      <c r="Q622" s="271" t="str">
        <v>84398863 / MRCOCOAS004</v>
      </c>
      <c r="R622" s="271"/>
      <c r="S622" s="271">
        <f t="shared" ca="1" si="18"/>
        <v>1</v>
      </c>
      <c r="T622" s="271">
        <f t="shared" si="19"/>
        <v>902</v>
      </c>
      <c r="U622" s="271"/>
      <c r="V622" s="271"/>
      <c r="W622" s="271"/>
      <c r="X622" s="271"/>
    </row>
    <row r="623" spans="1:24">
      <c r="A623" s="271" t="str">
        <v>HAPAG</v>
      </c>
      <c r="B623" s="271" t="str">
        <v>DOUALAROTTERDAM20</v>
      </c>
      <c r="C623" s="271" t="str">
        <v>CAM</v>
      </c>
      <c r="D623" s="271" t="str">
        <v>DOUALA</v>
      </c>
      <c r="E623" s="271" t="str">
        <v>ROTTERDAM</v>
      </c>
      <c r="F623" s="271">
        <v>20</v>
      </c>
      <c r="G623" s="271">
        <v>535</v>
      </c>
      <c r="H623" s="271" t="str">
        <v>not included</v>
      </c>
      <c r="I623" s="281" t="str">
        <v>EUR</v>
      </c>
      <c r="J623" s="271">
        <v>201</v>
      </c>
      <c r="K623" s="271">
        <v>736</v>
      </c>
      <c r="L623" s="271">
        <v>0</v>
      </c>
      <c r="M623" s="291">
        <v>45930</v>
      </c>
      <c r="N623" s="271">
        <v>0</v>
      </c>
      <c r="O623" s="271">
        <v>0</v>
      </c>
      <c r="P623" s="271">
        <v>0</v>
      </c>
      <c r="Q623" s="271" t="str">
        <v>84398863 / MRCOCOAS004</v>
      </c>
      <c r="R623" s="271"/>
      <c r="S623" s="271">
        <f t="shared" ca="1" si="18"/>
        <v>1</v>
      </c>
      <c r="T623" s="271">
        <f t="shared" si="19"/>
        <v>736</v>
      </c>
      <c r="U623" s="271"/>
      <c r="V623" s="271"/>
      <c r="W623" s="271"/>
      <c r="X623" s="271"/>
    </row>
    <row r="624" spans="1:24">
      <c r="A624" s="271" t="str">
        <v>HAPAG</v>
      </c>
      <c r="B624" s="271" t="str">
        <v>DOUALAROTTERDAM40</v>
      </c>
      <c r="C624" s="271" t="str">
        <v>CAM</v>
      </c>
      <c r="D624" s="271" t="str">
        <v>DOUALA</v>
      </c>
      <c r="E624" s="271" t="str">
        <v>ROTTERDAM</v>
      </c>
      <c r="F624" s="271">
        <v>40</v>
      </c>
      <c r="G624" s="271">
        <v>400</v>
      </c>
      <c r="H624" s="271" t="str">
        <v>not included</v>
      </c>
      <c r="I624" s="281" t="str">
        <v>EUR</v>
      </c>
      <c r="J624" s="271">
        <v>402</v>
      </c>
      <c r="K624" s="271">
        <v>802</v>
      </c>
      <c r="L624" s="271">
        <v>0</v>
      </c>
      <c r="M624" s="291">
        <v>45930</v>
      </c>
      <c r="N624" s="271">
        <v>0</v>
      </c>
      <c r="O624" s="271">
        <v>0</v>
      </c>
      <c r="P624" s="271">
        <v>0</v>
      </c>
      <c r="Q624" s="271" t="str">
        <v>84398863 / MRCOCOAS004</v>
      </c>
      <c r="R624" s="271"/>
      <c r="S624" s="271">
        <f t="shared" ca="1" si="18"/>
        <v>1</v>
      </c>
      <c r="T624" s="271">
        <f t="shared" si="19"/>
        <v>802</v>
      </c>
      <c r="U624" s="271"/>
      <c r="V624" s="271"/>
      <c r="W624" s="271"/>
      <c r="X624" s="271"/>
    </row>
    <row r="625" spans="1:24">
      <c r="A625" s="271" t="str">
        <v>HAPAG</v>
      </c>
      <c r="B625" s="271" t="str">
        <v>DOUALAHAMBURG20</v>
      </c>
      <c r="C625" s="271" t="str">
        <v>CAM</v>
      </c>
      <c r="D625" s="271" t="str">
        <v>DOUALA</v>
      </c>
      <c r="E625" s="271" t="str">
        <v>HAMBURG</v>
      </c>
      <c r="F625" s="271">
        <v>20</v>
      </c>
      <c r="G625" s="271">
        <v>550</v>
      </c>
      <c r="H625" s="271" t="str">
        <v>not included</v>
      </c>
      <c r="I625" s="281" t="str">
        <v>EUR</v>
      </c>
      <c r="J625" s="271">
        <v>201</v>
      </c>
      <c r="K625" s="271">
        <v>751</v>
      </c>
      <c r="L625" s="271">
        <v>0</v>
      </c>
      <c r="M625" s="291">
        <v>45930</v>
      </c>
      <c r="N625" s="271">
        <v>0</v>
      </c>
      <c r="O625" s="271">
        <v>0</v>
      </c>
      <c r="P625" s="271">
        <v>0</v>
      </c>
      <c r="Q625" s="271" t="str">
        <v>84398863 / MRCOCOAS004</v>
      </c>
      <c r="R625" s="271"/>
      <c r="S625" s="271">
        <f t="shared" ca="1" si="18"/>
        <v>1</v>
      </c>
      <c r="T625" s="271">
        <f t="shared" si="19"/>
        <v>751</v>
      </c>
      <c r="U625" s="271"/>
      <c r="V625" s="271"/>
      <c r="W625" s="271"/>
      <c r="X625" s="271"/>
    </row>
    <row r="626" spans="1:24">
      <c r="A626" s="271" t="str">
        <v>HAPAG</v>
      </c>
      <c r="B626" s="271" t="str">
        <v>DOUALAHAMBURG40</v>
      </c>
      <c r="C626" s="271" t="str">
        <v>CAM</v>
      </c>
      <c r="D626" s="271" t="str">
        <v>DOUALA</v>
      </c>
      <c r="E626" s="271" t="str">
        <v>HAMBURG</v>
      </c>
      <c r="F626" s="271">
        <v>40</v>
      </c>
      <c r="G626" s="271">
        <v>400</v>
      </c>
      <c r="H626" s="271" t="str">
        <v>not included</v>
      </c>
      <c r="I626" s="281" t="str">
        <v>EUR</v>
      </c>
      <c r="J626" s="271">
        <v>402</v>
      </c>
      <c r="K626" s="271">
        <v>802</v>
      </c>
      <c r="L626" s="271">
        <v>0</v>
      </c>
      <c r="M626" s="291">
        <v>45930</v>
      </c>
      <c r="N626" s="271">
        <v>0</v>
      </c>
      <c r="O626" s="271">
        <v>0</v>
      </c>
      <c r="P626" s="271">
        <v>0</v>
      </c>
      <c r="Q626" s="271" t="str">
        <v>84398863 / MRCOCOAS004</v>
      </c>
      <c r="R626" s="271"/>
      <c r="S626" s="271">
        <f t="shared" ca="1" si="18"/>
        <v>1</v>
      </c>
      <c r="T626" s="271">
        <f t="shared" si="19"/>
        <v>802</v>
      </c>
      <c r="U626" s="271"/>
      <c r="V626" s="271"/>
      <c r="W626" s="271"/>
      <c r="X626" s="271"/>
    </row>
    <row r="627" spans="1:24">
      <c r="A627" s="271" t="str">
        <v>HAPAG</v>
      </c>
      <c r="B627" s="271" t="str">
        <v>DOUALABARCELONA20</v>
      </c>
      <c r="C627" s="271" t="str">
        <v>CAM</v>
      </c>
      <c r="D627" s="271" t="str">
        <v>DOUALA</v>
      </c>
      <c r="E627" s="271" t="str">
        <v>BARCELONA</v>
      </c>
      <c r="F627" s="271">
        <v>20</v>
      </c>
      <c r="G627" s="271">
        <v>1000</v>
      </c>
      <c r="H627" s="271" t="str">
        <v>not included</v>
      </c>
      <c r="I627" s="281" t="str">
        <v>EUR</v>
      </c>
      <c r="J627" s="271">
        <v>201</v>
      </c>
      <c r="K627" s="271">
        <v>1201</v>
      </c>
      <c r="L627" s="271">
        <v>0</v>
      </c>
      <c r="M627" s="291">
        <v>45930</v>
      </c>
      <c r="N627" s="271">
        <v>0</v>
      </c>
      <c r="O627" s="271">
        <v>0</v>
      </c>
      <c r="P627" s="271">
        <v>0</v>
      </c>
      <c r="Q627" s="271" t="str">
        <v>84398863 / MRCOCOAS004</v>
      </c>
      <c r="R627" s="271"/>
      <c r="S627" s="271">
        <f t="shared" ca="1" si="18"/>
        <v>1</v>
      </c>
      <c r="T627" s="271">
        <f t="shared" si="19"/>
        <v>1201</v>
      </c>
      <c r="U627" s="271"/>
      <c r="V627" s="271"/>
      <c r="W627" s="271"/>
      <c r="X627" s="271"/>
    </row>
    <row r="628" spans="1:24">
      <c r="A628" s="271" t="str">
        <v>HAPAG</v>
      </c>
      <c r="B628" s="271" t="str">
        <v>DOUALABARCELONA40</v>
      </c>
      <c r="C628" s="271" t="str">
        <v>CAM</v>
      </c>
      <c r="D628" s="271" t="str">
        <v>DOUALA</v>
      </c>
      <c r="E628" s="271" t="str">
        <v>BARCELONA</v>
      </c>
      <c r="F628" s="271">
        <v>40</v>
      </c>
      <c r="G628" s="271">
        <v>1000</v>
      </c>
      <c r="H628" s="271" t="str">
        <v>not included</v>
      </c>
      <c r="I628" s="281" t="str">
        <v>EUR</v>
      </c>
      <c r="J628" s="271">
        <v>402</v>
      </c>
      <c r="K628" s="271">
        <v>1402</v>
      </c>
      <c r="L628" s="271">
        <v>0</v>
      </c>
      <c r="M628" s="291">
        <v>45930</v>
      </c>
      <c r="N628" s="271">
        <v>0</v>
      </c>
      <c r="O628" s="271">
        <v>0</v>
      </c>
      <c r="P628" s="271">
        <v>0</v>
      </c>
      <c r="Q628" s="271" t="str">
        <v>84398863 / MRCOCOAS004</v>
      </c>
      <c r="R628" s="271"/>
      <c r="S628" s="271">
        <f t="shared" ca="1" si="18"/>
        <v>1</v>
      </c>
      <c r="T628" s="271">
        <f t="shared" si="19"/>
        <v>1402</v>
      </c>
      <c r="U628" s="271"/>
      <c r="V628" s="271"/>
      <c r="W628" s="271"/>
      <c r="X628" s="271"/>
    </row>
    <row r="629" spans="1:24">
      <c r="A629" s="271" t="str">
        <v>HAPAG</v>
      </c>
      <c r="B629" s="271" t="str">
        <v>DOUALAVALENCIA20</v>
      </c>
      <c r="C629" s="271" t="str">
        <v>CAM</v>
      </c>
      <c r="D629" s="271" t="str">
        <v>DOUALA</v>
      </c>
      <c r="E629" s="271" t="str">
        <v>VALENCIA</v>
      </c>
      <c r="F629" s="271">
        <v>20</v>
      </c>
      <c r="G629" s="271">
        <v>1000</v>
      </c>
      <c r="H629" s="271" t="str">
        <v>not included</v>
      </c>
      <c r="I629" s="281" t="str">
        <v>EUR</v>
      </c>
      <c r="J629" s="271">
        <v>201</v>
      </c>
      <c r="K629" s="271">
        <v>1201</v>
      </c>
      <c r="L629" s="271">
        <v>0</v>
      </c>
      <c r="M629" s="291">
        <v>45930</v>
      </c>
      <c r="N629" s="271">
        <v>0</v>
      </c>
      <c r="O629" s="271">
        <v>0</v>
      </c>
      <c r="P629" s="271">
        <v>0</v>
      </c>
      <c r="Q629" s="271" t="str">
        <v>84398863 / MRCOCOAS004</v>
      </c>
      <c r="R629" s="271"/>
      <c r="S629" s="271">
        <f t="shared" ca="1" si="18"/>
        <v>1</v>
      </c>
      <c r="T629" s="271">
        <f t="shared" si="19"/>
        <v>1201</v>
      </c>
      <c r="U629" s="271"/>
      <c r="V629" s="271"/>
      <c r="W629" s="271"/>
      <c r="X629" s="271"/>
    </row>
    <row r="630" spans="1:24">
      <c r="A630" s="271" t="str">
        <v>HAPAG</v>
      </c>
      <c r="B630" s="271" t="str">
        <v>DOUALAVALENCIA40</v>
      </c>
      <c r="C630" s="271" t="str">
        <v>CAM</v>
      </c>
      <c r="D630" s="271" t="str">
        <v>DOUALA</v>
      </c>
      <c r="E630" s="271" t="str">
        <v>VALENCIA</v>
      </c>
      <c r="F630" s="271">
        <v>40</v>
      </c>
      <c r="G630" s="271">
        <v>700</v>
      </c>
      <c r="H630" s="271" t="str">
        <v>not included</v>
      </c>
      <c r="I630" s="281" t="str">
        <v>EUR</v>
      </c>
      <c r="J630" s="271">
        <v>402</v>
      </c>
      <c r="K630" s="271">
        <v>1102</v>
      </c>
      <c r="L630" s="271">
        <v>0</v>
      </c>
      <c r="M630" s="291">
        <v>45930</v>
      </c>
      <c r="N630" s="271">
        <v>0</v>
      </c>
      <c r="O630" s="271">
        <v>0</v>
      </c>
      <c r="P630" s="271">
        <v>0</v>
      </c>
      <c r="Q630" s="271" t="str">
        <v>84398863 / MRCOCOAS004</v>
      </c>
      <c r="R630" s="271"/>
      <c r="S630" s="271">
        <f t="shared" ca="1" si="18"/>
        <v>1</v>
      </c>
      <c r="T630" s="271">
        <f t="shared" si="19"/>
        <v>1102</v>
      </c>
      <c r="U630" s="271"/>
      <c r="V630" s="271"/>
      <c r="W630" s="271"/>
      <c r="X630" s="271"/>
    </row>
    <row r="631" spans="1:24">
      <c r="A631" s="271" t="str">
        <v>HAPAG</v>
      </c>
      <c r="B631" s="271" t="str">
        <v>DOUALAGENOA20</v>
      </c>
      <c r="C631" s="271" t="str">
        <v>CAM</v>
      </c>
      <c r="D631" s="271" t="str">
        <v>DOUALA</v>
      </c>
      <c r="E631" s="271" t="str">
        <v>GENOA</v>
      </c>
      <c r="F631" s="271">
        <v>20</v>
      </c>
      <c r="G631" s="271">
        <v>1000</v>
      </c>
      <c r="H631" s="271" t="str">
        <v>not included</v>
      </c>
      <c r="I631" s="281" t="str">
        <v>EUR</v>
      </c>
      <c r="J631" s="271">
        <v>201</v>
      </c>
      <c r="K631" s="271">
        <v>1201</v>
      </c>
      <c r="L631" s="271">
        <v>0</v>
      </c>
      <c r="M631" s="291">
        <v>45930</v>
      </c>
      <c r="N631" s="271">
        <v>0</v>
      </c>
      <c r="O631" s="271">
        <v>0</v>
      </c>
      <c r="P631" s="271">
        <v>0</v>
      </c>
      <c r="Q631" s="271" t="str">
        <v>84398863 / MRCOCOAS004</v>
      </c>
      <c r="R631" s="271"/>
      <c r="S631" s="271">
        <f t="shared" ca="1" si="18"/>
        <v>1</v>
      </c>
      <c r="T631" s="271">
        <f t="shared" si="19"/>
        <v>1201</v>
      </c>
      <c r="U631" s="271"/>
      <c r="V631" s="271"/>
      <c r="W631" s="271"/>
      <c r="X631" s="271"/>
    </row>
    <row r="632" spans="1:24">
      <c r="A632" s="271" t="str">
        <v>HAPAG</v>
      </c>
      <c r="B632" s="271" t="str">
        <v>DOUALAGENOA40</v>
      </c>
      <c r="C632" s="271" t="str">
        <v>CAM</v>
      </c>
      <c r="D632" s="271" t="str">
        <v>DOUALA</v>
      </c>
      <c r="E632" s="271" t="str">
        <v>GENOA</v>
      </c>
      <c r="F632" s="271">
        <v>40</v>
      </c>
      <c r="G632" s="271">
        <v>1000</v>
      </c>
      <c r="H632" s="271" t="str">
        <v>not included</v>
      </c>
      <c r="I632" s="281" t="str">
        <v>EUR</v>
      </c>
      <c r="J632" s="271">
        <v>402</v>
      </c>
      <c r="K632" s="271">
        <v>1402</v>
      </c>
      <c r="L632" s="271">
        <v>0</v>
      </c>
      <c r="M632" s="291">
        <v>45930</v>
      </c>
      <c r="N632" s="271">
        <v>0</v>
      </c>
      <c r="O632" s="271">
        <v>0</v>
      </c>
      <c r="P632" s="271">
        <v>0</v>
      </c>
      <c r="Q632" s="271" t="str">
        <v>84398863 / MRCOCOAS004</v>
      </c>
      <c r="R632" s="271"/>
      <c r="S632" s="271">
        <f t="shared" ca="1" si="18"/>
        <v>1</v>
      </c>
      <c r="T632" s="271">
        <f t="shared" si="19"/>
        <v>1402</v>
      </c>
      <c r="U632" s="271"/>
      <c r="V632" s="271"/>
      <c r="W632" s="271"/>
      <c r="X632" s="271"/>
    </row>
    <row r="633" spans="1:24">
      <c r="A633" s="271" t="str">
        <v>HAPAG</v>
      </c>
      <c r="B633" s="271" t="str">
        <v>DOUALAISTANBUL20</v>
      </c>
      <c r="C633" s="271" t="str">
        <v>CAM</v>
      </c>
      <c r="D633" s="271" t="str">
        <v>DOUALA</v>
      </c>
      <c r="E633" s="271" t="str">
        <v>ISTANBUL</v>
      </c>
      <c r="F633" s="271">
        <v>20</v>
      </c>
      <c r="G633" s="271">
        <v>850</v>
      </c>
      <c r="H633" s="271" t="str">
        <v>not included</v>
      </c>
      <c r="I633" s="281" t="str">
        <v>USD</v>
      </c>
      <c r="J633" s="271">
        <v>205</v>
      </c>
      <c r="K633" s="271">
        <v>1055</v>
      </c>
      <c r="L633" s="271">
        <v>0</v>
      </c>
      <c r="M633" s="291">
        <v>45930</v>
      </c>
      <c r="N633" s="271">
        <v>0</v>
      </c>
      <c r="O633" s="271">
        <v>0</v>
      </c>
      <c r="P633" s="271">
        <v>0</v>
      </c>
      <c r="Q633" s="271" t="str">
        <v>84398863 / MRCOCOAS004</v>
      </c>
      <c r="R633" s="271"/>
      <c r="S633" s="271">
        <f t="shared" ca="1" si="18"/>
        <v>1</v>
      </c>
      <c r="T633" s="271">
        <f t="shared" si="19"/>
        <v>1055</v>
      </c>
      <c r="U633" s="271"/>
      <c r="V633" s="271"/>
      <c r="W633" s="271"/>
      <c r="X633" s="271"/>
    </row>
    <row r="634" spans="1:24">
      <c r="A634" s="271" t="str">
        <v>HAPAG</v>
      </c>
      <c r="B634" s="271" t="str">
        <v>DOUALAISTANBUL40</v>
      </c>
      <c r="C634" s="271" t="str">
        <v>CAM</v>
      </c>
      <c r="D634" s="271" t="str">
        <v>DOUALA</v>
      </c>
      <c r="E634" s="271" t="str">
        <v>ISTANBUL</v>
      </c>
      <c r="F634" s="271">
        <v>40</v>
      </c>
      <c r="G634" s="271">
        <v>1000</v>
      </c>
      <c r="H634" s="271" t="str">
        <v>not included</v>
      </c>
      <c r="I634" s="281" t="str">
        <v>USD</v>
      </c>
      <c r="J634" s="271">
        <v>410</v>
      </c>
      <c r="K634" s="271">
        <v>1410</v>
      </c>
      <c r="L634" s="271">
        <v>0</v>
      </c>
      <c r="M634" s="291">
        <v>45930</v>
      </c>
      <c r="N634" s="271">
        <v>0</v>
      </c>
      <c r="O634" s="271">
        <v>0</v>
      </c>
      <c r="P634" s="271">
        <v>0</v>
      </c>
      <c r="Q634" s="271" t="str">
        <v>84398863 / MRCOCOAS004</v>
      </c>
      <c r="R634" s="271"/>
      <c r="S634" s="271">
        <f t="shared" ca="1" si="18"/>
        <v>1</v>
      </c>
      <c r="T634" s="271">
        <f t="shared" si="19"/>
        <v>1410</v>
      </c>
      <c r="U634" s="271"/>
      <c r="V634" s="271"/>
      <c r="W634" s="271"/>
      <c r="X634" s="271"/>
    </row>
    <row r="635" spans="1:24">
      <c r="A635" s="271" t="str">
        <v>HAPAG</v>
      </c>
      <c r="B635" s="271" t="str">
        <v>DOUALAMONTREAL20</v>
      </c>
      <c r="C635" s="271" t="str">
        <v>CAM</v>
      </c>
      <c r="D635" s="271" t="str">
        <v>DOUALA</v>
      </c>
      <c r="E635" s="271" t="str">
        <v>MONTREAL</v>
      </c>
      <c r="F635" s="271">
        <v>20</v>
      </c>
      <c r="G635" s="271">
        <v>3632</v>
      </c>
      <c r="H635" s="271" t="str">
        <v>not included</v>
      </c>
      <c r="I635" s="281" t="str">
        <v>USD</v>
      </c>
      <c r="J635" s="271">
        <v>621</v>
      </c>
      <c r="K635" s="271">
        <v>4253</v>
      </c>
      <c r="L635" s="271">
        <v>0</v>
      </c>
      <c r="M635" s="291">
        <v>45930</v>
      </c>
      <c r="N635" s="271">
        <v>0</v>
      </c>
      <c r="O635" s="271">
        <v>0</v>
      </c>
      <c r="P635" s="271">
        <v>0</v>
      </c>
      <c r="Q635" s="271" t="str">
        <v>84398863 / MRCOCOAS004</v>
      </c>
      <c r="R635" s="271"/>
      <c r="S635" s="271">
        <f t="shared" ca="1" si="18"/>
        <v>1</v>
      </c>
      <c r="T635" s="271">
        <f t="shared" si="19"/>
        <v>4253</v>
      </c>
      <c r="U635" s="271"/>
      <c r="V635" s="271"/>
      <c r="W635" s="271"/>
      <c r="X635" s="271"/>
    </row>
    <row r="636" spans="1:24">
      <c r="A636" s="271" t="str">
        <v>HAPAG</v>
      </c>
      <c r="B636" s="271" t="str">
        <v>DOUALAMONTREAL40</v>
      </c>
      <c r="C636" s="271" t="str">
        <v>CAM</v>
      </c>
      <c r="D636" s="271" t="str">
        <v>DOUALA</v>
      </c>
      <c r="E636" s="271" t="str">
        <v>MONTREAL</v>
      </c>
      <c r="F636" s="271">
        <v>40</v>
      </c>
      <c r="G636" s="271">
        <v>3459</v>
      </c>
      <c r="H636" s="271" t="str">
        <v>not included</v>
      </c>
      <c r="I636" s="281" t="str">
        <v>USD</v>
      </c>
      <c r="J636" s="271">
        <v>1242</v>
      </c>
      <c r="K636" s="271">
        <v>4701</v>
      </c>
      <c r="L636" s="271">
        <v>0</v>
      </c>
      <c r="M636" s="291">
        <v>45930</v>
      </c>
      <c r="N636" s="271">
        <v>0</v>
      </c>
      <c r="O636" s="271">
        <v>0</v>
      </c>
      <c r="P636" s="271">
        <v>0</v>
      </c>
      <c r="Q636" s="271" t="str">
        <v>84398863 / MRCOCOAS004</v>
      </c>
      <c r="R636" s="271"/>
      <c r="S636" s="271">
        <f t="shared" ca="1" si="18"/>
        <v>1</v>
      </c>
      <c r="T636" s="271">
        <f t="shared" si="19"/>
        <v>4701</v>
      </c>
      <c r="U636" s="271"/>
      <c r="V636" s="271"/>
      <c r="W636" s="271"/>
      <c r="X636" s="271"/>
    </row>
    <row r="637" spans="1:24">
      <c r="A637" s="271" t="str">
        <v>HAPAG</v>
      </c>
      <c r="B637" s="271" t="str">
        <v>KRIBIANTWERP20</v>
      </c>
      <c r="C637" s="271" t="str">
        <v>CAM</v>
      </c>
      <c r="D637" s="271" t="str">
        <v>KRIBI</v>
      </c>
      <c r="E637" s="271" t="str">
        <v>ANTWERP</v>
      </c>
      <c r="F637" s="271">
        <v>20</v>
      </c>
      <c r="G637" s="271">
        <v>200</v>
      </c>
      <c r="H637" s="271" t="str">
        <v>not included</v>
      </c>
      <c r="I637" s="281" t="str">
        <v>EUR</v>
      </c>
      <c r="J637" s="271">
        <v>201</v>
      </c>
      <c r="K637" s="271">
        <v>401</v>
      </c>
      <c r="L637" s="271">
        <v>0</v>
      </c>
      <c r="M637" s="291">
        <v>45930</v>
      </c>
      <c r="N637" s="271">
        <v>0</v>
      </c>
      <c r="O637" s="271">
        <v>0</v>
      </c>
      <c r="P637" s="271">
        <v>0</v>
      </c>
      <c r="Q637" s="271" t="str">
        <v>84398863 / MRCOCOAS004</v>
      </c>
      <c r="R637" s="271"/>
      <c r="S637" s="271">
        <f t="shared" ca="1" si="18"/>
        <v>1</v>
      </c>
      <c r="T637" s="271">
        <f t="shared" si="19"/>
        <v>401</v>
      </c>
      <c r="U637" s="271"/>
      <c r="V637" s="271"/>
      <c r="W637" s="271"/>
      <c r="X637" s="271"/>
    </row>
    <row r="638" spans="1:24">
      <c r="A638" s="271" t="str">
        <v>HAPAG</v>
      </c>
      <c r="B638" s="271" t="str">
        <v>KRIBIANTWERP40</v>
      </c>
      <c r="C638" s="271" t="str">
        <v>CAM</v>
      </c>
      <c r="D638" s="271" t="str">
        <v>KRIBI</v>
      </c>
      <c r="E638" s="271" t="str">
        <v>ANTWERP</v>
      </c>
      <c r="F638" s="271">
        <v>40</v>
      </c>
      <c r="G638" s="271">
        <v>200</v>
      </c>
      <c r="H638" s="271" t="str">
        <v>not included</v>
      </c>
      <c r="I638" s="281" t="str">
        <v>EUR</v>
      </c>
      <c r="J638" s="271">
        <v>402</v>
      </c>
      <c r="K638" s="271">
        <v>602</v>
      </c>
      <c r="L638" s="271">
        <v>0</v>
      </c>
      <c r="M638" s="291">
        <v>45930</v>
      </c>
      <c r="N638" s="271">
        <v>0</v>
      </c>
      <c r="O638" s="271">
        <v>0</v>
      </c>
      <c r="P638" s="271">
        <v>0</v>
      </c>
      <c r="Q638" s="271" t="str">
        <v>84398863 / MRCOCOAS004</v>
      </c>
      <c r="R638" s="271"/>
      <c r="S638" s="271">
        <f t="shared" ca="1" si="18"/>
        <v>1</v>
      </c>
      <c r="T638" s="271">
        <f t="shared" si="19"/>
        <v>602</v>
      </c>
      <c r="U638" s="271"/>
      <c r="V638" s="271"/>
      <c r="W638" s="271"/>
      <c r="X638" s="271"/>
    </row>
    <row r="639" spans="1:24">
      <c r="A639" s="271" t="str">
        <v>HAPAG</v>
      </c>
      <c r="B639" s="271" t="str">
        <v>KRIBIAMSTERDAM20</v>
      </c>
      <c r="C639" s="271" t="str">
        <v>CAM</v>
      </c>
      <c r="D639" s="271" t="str">
        <v>KRIBI</v>
      </c>
      <c r="E639" s="271" t="str">
        <v>AMSTERDAM</v>
      </c>
      <c r="F639" s="271">
        <v>20</v>
      </c>
      <c r="G639" s="271">
        <v>450</v>
      </c>
      <c r="H639" s="271" t="str">
        <v>not included</v>
      </c>
      <c r="I639" s="281" t="str">
        <v>EUR</v>
      </c>
      <c r="J639" s="271">
        <v>201</v>
      </c>
      <c r="K639" s="271">
        <v>651</v>
      </c>
      <c r="L639" s="271">
        <v>0</v>
      </c>
      <c r="M639" s="291">
        <v>45930</v>
      </c>
      <c r="N639" s="271">
        <v>0</v>
      </c>
      <c r="O639" s="271">
        <v>0</v>
      </c>
      <c r="P639" s="271">
        <v>0</v>
      </c>
      <c r="Q639" s="271" t="str">
        <v>84398863 / MRCOCOAS004</v>
      </c>
      <c r="R639" s="271"/>
      <c r="S639" s="271">
        <f t="shared" ca="1" si="18"/>
        <v>1</v>
      </c>
      <c r="T639" s="271">
        <f t="shared" si="19"/>
        <v>651</v>
      </c>
      <c r="U639" s="271"/>
      <c r="V639" s="271"/>
      <c r="W639" s="271"/>
      <c r="X639" s="271"/>
    </row>
    <row r="640" spans="1:24">
      <c r="A640" s="271" t="str">
        <v>HAPAG</v>
      </c>
      <c r="B640" s="271" t="str">
        <v>KRIBIAMSTERDAM40</v>
      </c>
      <c r="C640" s="271" t="str">
        <v>CAM</v>
      </c>
      <c r="D640" s="271" t="str">
        <v>KRIBI</v>
      </c>
      <c r="E640" s="271" t="str">
        <v>AMSTERDAM</v>
      </c>
      <c r="F640" s="271">
        <v>40</v>
      </c>
      <c r="G640" s="271">
        <v>575</v>
      </c>
      <c r="H640" s="271" t="str">
        <v>not included</v>
      </c>
      <c r="I640" s="281" t="str">
        <v>EUR</v>
      </c>
      <c r="J640" s="271">
        <v>402</v>
      </c>
      <c r="K640" s="271">
        <v>977</v>
      </c>
      <c r="L640" s="271">
        <v>0</v>
      </c>
      <c r="M640" s="291">
        <v>45930</v>
      </c>
      <c r="N640" s="271">
        <v>0</v>
      </c>
      <c r="O640" s="271">
        <v>0</v>
      </c>
      <c r="P640" s="271">
        <v>0</v>
      </c>
      <c r="Q640" s="271" t="str">
        <v>84398863 / MRCOCOAS004</v>
      </c>
      <c r="R640" s="271"/>
      <c r="S640" s="271">
        <f t="shared" ca="1" si="18"/>
        <v>1</v>
      </c>
      <c r="T640" s="271">
        <f t="shared" si="19"/>
        <v>977</v>
      </c>
      <c r="U640" s="271"/>
      <c r="V640" s="271"/>
      <c r="W640" s="271"/>
      <c r="X640" s="271"/>
    </row>
    <row r="641" spans="1:24">
      <c r="A641" s="271" t="str">
        <v>HAPAG</v>
      </c>
      <c r="B641" s="271" t="str">
        <v>KRIBIROTTERDAM20</v>
      </c>
      <c r="C641" s="271" t="str">
        <v>CAM</v>
      </c>
      <c r="D641" s="271" t="str">
        <v>KRIBI</v>
      </c>
      <c r="E641" s="271" t="str">
        <v>ROTTERDAM</v>
      </c>
      <c r="F641" s="271">
        <v>20</v>
      </c>
      <c r="G641" s="271">
        <v>535</v>
      </c>
      <c r="H641" s="271" t="str">
        <v>not included</v>
      </c>
      <c r="I641" s="281" t="str">
        <v>EUR</v>
      </c>
      <c r="J641" s="271">
        <v>201</v>
      </c>
      <c r="K641" s="271">
        <v>736</v>
      </c>
      <c r="L641" s="271">
        <v>0</v>
      </c>
      <c r="M641" s="291">
        <v>45930</v>
      </c>
      <c r="N641" s="271">
        <v>0</v>
      </c>
      <c r="O641" s="271">
        <v>0</v>
      </c>
      <c r="P641" s="271">
        <v>0</v>
      </c>
      <c r="Q641" s="271" t="str">
        <v>84398863 / MRCOCOAS004</v>
      </c>
      <c r="R641" s="271"/>
      <c r="S641" s="271">
        <f t="shared" ca="1" si="18"/>
        <v>1</v>
      </c>
      <c r="T641" s="271">
        <f t="shared" si="19"/>
        <v>736</v>
      </c>
      <c r="U641" s="271"/>
      <c r="V641" s="271"/>
      <c r="W641" s="271"/>
      <c r="X641" s="271"/>
    </row>
    <row r="642" spans="1:24">
      <c r="A642" s="271" t="str">
        <v>HAPAG</v>
      </c>
      <c r="B642" s="271" t="str">
        <v>KRIBIROTTERDAM40</v>
      </c>
      <c r="C642" s="271" t="str">
        <v>CAM</v>
      </c>
      <c r="D642" s="271" t="str">
        <v>KRIBI</v>
      </c>
      <c r="E642" s="271" t="str">
        <v>ROTTERDAM</v>
      </c>
      <c r="F642" s="271">
        <v>40</v>
      </c>
      <c r="G642" s="271">
        <v>675</v>
      </c>
      <c r="H642" s="271" t="str">
        <v>not included</v>
      </c>
      <c r="I642" s="281" t="str">
        <v>EUR</v>
      </c>
      <c r="J642" s="271">
        <v>402</v>
      </c>
      <c r="K642" s="271">
        <v>1077</v>
      </c>
      <c r="L642" s="271">
        <v>0</v>
      </c>
      <c r="M642" s="291">
        <v>45930</v>
      </c>
      <c r="N642" s="271">
        <v>0</v>
      </c>
      <c r="O642" s="271">
        <v>0</v>
      </c>
      <c r="P642" s="271">
        <v>0</v>
      </c>
      <c r="Q642" s="271" t="str">
        <v>84398863 / MRCOCOAS004</v>
      </c>
      <c r="R642" s="271"/>
      <c r="S642" s="271">
        <f t="shared" ca="1" si="18"/>
        <v>1</v>
      </c>
      <c r="T642" s="271">
        <f t="shared" si="19"/>
        <v>1077</v>
      </c>
      <c r="U642" s="271"/>
      <c r="V642" s="271"/>
      <c r="W642" s="271"/>
      <c r="X642" s="271"/>
    </row>
    <row r="643" spans="1:24">
      <c r="A643" s="271" t="str">
        <v>HAPAG</v>
      </c>
      <c r="B643" s="271" t="str">
        <v>KRIBIHAMBURG20</v>
      </c>
      <c r="C643" s="271" t="str">
        <v>CAM</v>
      </c>
      <c r="D643" s="271" t="str">
        <v>KRIBI</v>
      </c>
      <c r="E643" s="271" t="str">
        <v>HAMBURG</v>
      </c>
      <c r="F643" s="271">
        <v>20</v>
      </c>
      <c r="G643" s="271">
        <v>450</v>
      </c>
      <c r="H643" s="271" t="str">
        <v>not included</v>
      </c>
      <c r="I643" s="281" t="str">
        <v>EUR</v>
      </c>
      <c r="J643" s="271">
        <v>201</v>
      </c>
      <c r="K643" s="271">
        <v>651</v>
      </c>
      <c r="L643" s="271">
        <v>0</v>
      </c>
      <c r="M643" s="291">
        <v>45930</v>
      </c>
      <c r="N643" s="271">
        <v>0</v>
      </c>
      <c r="O643" s="271">
        <v>0</v>
      </c>
      <c r="P643" s="271">
        <v>0</v>
      </c>
      <c r="Q643" s="271" t="str">
        <v>84398863 / MRCOCOAS004</v>
      </c>
      <c r="R643" s="271"/>
      <c r="S643" s="271">
        <f t="shared" ref="S643:S706" ca="1" si="20">IF(M643&gt;TODAY(),1,0)</f>
        <v>1</v>
      </c>
      <c r="T643" s="271">
        <f t="shared" ref="T643:T706" si="21">G643+J643</f>
        <v>651</v>
      </c>
      <c r="U643" s="271"/>
      <c r="V643" s="271"/>
      <c r="W643" s="271"/>
      <c r="X643" s="271"/>
    </row>
    <row r="644" spans="1:24">
      <c r="A644" s="271" t="str">
        <v>HAPAG</v>
      </c>
      <c r="B644" s="271" t="str">
        <v>KRIBIHAMBURG40</v>
      </c>
      <c r="C644" s="271" t="str">
        <v>CAM</v>
      </c>
      <c r="D644" s="271" t="str">
        <v>KRIBI</v>
      </c>
      <c r="E644" s="271" t="str">
        <v>HAMBURG</v>
      </c>
      <c r="F644" s="271">
        <v>40</v>
      </c>
      <c r="G644" s="271">
        <v>415</v>
      </c>
      <c r="H644" s="271" t="str">
        <v>not included</v>
      </c>
      <c r="I644" s="281" t="str">
        <v>EUR</v>
      </c>
      <c r="J644" s="271">
        <v>402</v>
      </c>
      <c r="K644" s="271">
        <v>817</v>
      </c>
      <c r="L644" s="271">
        <v>0</v>
      </c>
      <c r="M644" s="291">
        <v>45930</v>
      </c>
      <c r="N644" s="271">
        <v>0</v>
      </c>
      <c r="O644" s="271">
        <v>0</v>
      </c>
      <c r="P644" s="271">
        <v>0</v>
      </c>
      <c r="Q644" s="271" t="str">
        <v>84398863 / MRCOCOAS004</v>
      </c>
      <c r="R644" s="271"/>
      <c r="S644" s="271">
        <f t="shared" ca="1" si="20"/>
        <v>1</v>
      </c>
      <c r="T644" s="271">
        <f t="shared" si="21"/>
        <v>817</v>
      </c>
      <c r="U644" s="271"/>
      <c r="V644" s="271"/>
      <c r="W644" s="271"/>
      <c r="X644" s="271"/>
    </row>
    <row r="645" spans="1:24">
      <c r="A645" s="271" t="str">
        <v>HAPAG</v>
      </c>
      <c r="B645" s="271" t="str">
        <v>KRIBIBARCELONA20</v>
      </c>
      <c r="C645" s="271" t="str">
        <v>CAM</v>
      </c>
      <c r="D645" s="271" t="str">
        <v>KRIBI</v>
      </c>
      <c r="E645" s="271" t="str">
        <v>BARCELONA</v>
      </c>
      <c r="F645" s="271">
        <v>20</v>
      </c>
      <c r="G645" s="271">
        <v>1000</v>
      </c>
      <c r="H645" s="271" t="str">
        <v>not included</v>
      </c>
      <c r="I645" s="281" t="str">
        <v>EUR</v>
      </c>
      <c r="J645" s="271">
        <v>201</v>
      </c>
      <c r="K645" s="271">
        <v>1201</v>
      </c>
      <c r="L645" s="271">
        <v>0</v>
      </c>
      <c r="M645" s="291">
        <v>45930</v>
      </c>
      <c r="N645" s="271">
        <v>0</v>
      </c>
      <c r="O645" s="271">
        <v>0</v>
      </c>
      <c r="P645" s="271">
        <v>0</v>
      </c>
      <c r="Q645" s="271" t="str">
        <v>84398863 / MRCOCOAS004</v>
      </c>
      <c r="R645" s="271"/>
      <c r="S645" s="271">
        <f t="shared" ca="1" si="20"/>
        <v>1</v>
      </c>
      <c r="T645" s="271">
        <f>G645+J645</f>
        <v>1201</v>
      </c>
      <c r="U645" s="271"/>
      <c r="V645" s="271"/>
      <c r="W645" s="271"/>
      <c r="X645" s="271"/>
    </row>
    <row r="646" spans="1:24">
      <c r="A646" s="271" t="str">
        <v>HAPAG</v>
      </c>
      <c r="B646" s="271" t="str">
        <v>KRIBIBARCELONA40</v>
      </c>
      <c r="C646" s="271" t="str">
        <v>CAM</v>
      </c>
      <c r="D646" s="271" t="str">
        <v>KRIBI</v>
      </c>
      <c r="E646" s="271" t="str">
        <v>BARCELONA</v>
      </c>
      <c r="F646" s="271">
        <v>40</v>
      </c>
      <c r="G646" s="271">
        <v>1000</v>
      </c>
      <c r="H646" s="271" t="str">
        <v>not included</v>
      </c>
      <c r="I646" s="281" t="str">
        <v>EUR</v>
      </c>
      <c r="J646" s="271">
        <v>402</v>
      </c>
      <c r="K646" s="271">
        <v>1402</v>
      </c>
      <c r="L646" s="271">
        <v>0</v>
      </c>
      <c r="M646" s="291">
        <v>45930</v>
      </c>
      <c r="N646" s="271">
        <v>0</v>
      </c>
      <c r="O646" s="271">
        <v>0</v>
      </c>
      <c r="P646" s="271">
        <v>0</v>
      </c>
      <c r="Q646" s="271" t="str">
        <v>84398863 / MRCOCOAS004</v>
      </c>
      <c r="R646" s="271"/>
      <c r="S646" s="271">
        <f t="shared" ca="1" si="20"/>
        <v>1</v>
      </c>
      <c r="T646" s="271">
        <f t="shared" si="21"/>
        <v>1402</v>
      </c>
      <c r="U646" s="271"/>
      <c r="V646" s="271"/>
      <c r="W646" s="271"/>
      <c r="X646" s="271"/>
    </row>
    <row r="647" spans="1:24">
      <c r="A647" s="271" t="str">
        <v>HAPAG</v>
      </c>
      <c r="B647" s="271" t="str">
        <v>KRIBIVALENCIA20</v>
      </c>
      <c r="C647" s="271" t="str">
        <v>CAM</v>
      </c>
      <c r="D647" s="271" t="str">
        <v>KRIBI</v>
      </c>
      <c r="E647" s="271" t="str">
        <v>VALENCIA</v>
      </c>
      <c r="F647" s="271">
        <v>20</v>
      </c>
      <c r="G647" s="271">
        <v>1000</v>
      </c>
      <c r="H647" s="271" t="str">
        <v>not included</v>
      </c>
      <c r="I647" s="281" t="str">
        <v>EUR</v>
      </c>
      <c r="J647" s="271">
        <v>201</v>
      </c>
      <c r="K647" s="271">
        <v>1201</v>
      </c>
      <c r="L647" s="271">
        <v>0</v>
      </c>
      <c r="M647" s="291">
        <v>45930</v>
      </c>
      <c r="N647" s="271">
        <v>0</v>
      </c>
      <c r="O647" s="271">
        <v>0</v>
      </c>
      <c r="P647" s="271">
        <v>0</v>
      </c>
      <c r="Q647" s="271" t="str">
        <v>84398863 / MRCOCOAS004</v>
      </c>
      <c r="R647" s="271"/>
      <c r="S647" s="271">
        <f t="shared" ca="1" si="20"/>
        <v>1</v>
      </c>
      <c r="T647" s="271">
        <f t="shared" si="21"/>
        <v>1201</v>
      </c>
      <c r="U647" s="271"/>
      <c r="V647" s="271"/>
      <c r="W647" s="271"/>
      <c r="X647" s="271"/>
    </row>
    <row r="648" spans="1:24">
      <c r="A648" s="271" t="str">
        <v>HAPAG</v>
      </c>
      <c r="B648" s="271" t="str">
        <v>KRIBIVALENCIA40</v>
      </c>
      <c r="C648" s="271" t="str">
        <v>CAM</v>
      </c>
      <c r="D648" s="271" t="str">
        <v>KRIBI</v>
      </c>
      <c r="E648" s="271" t="str">
        <v>VALENCIA</v>
      </c>
      <c r="F648" s="271">
        <v>40</v>
      </c>
      <c r="G648" s="271">
        <v>1000</v>
      </c>
      <c r="H648" s="271" t="str">
        <v>not included</v>
      </c>
      <c r="I648" s="281" t="str">
        <v>EUR</v>
      </c>
      <c r="J648" s="271">
        <v>402</v>
      </c>
      <c r="K648" s="271">
        <v>1402</v>
      </c>
      <c r="L648" s="271">
        <v>0</v>
      </c>
      <c r="M648" s="291">
        <v>45930</v>
      </c>
      <c r="N648" s="271">
        <v>0</v>
      </c>
      <c r="O648" s="271">
        <v>0</v>
      </c>
      <c r="P648" s="271">
        <v>0</v>
      </c>
      <c r="Q648" s="271" t="str">
        <v>84398863 / MRCOCOAS004</v>
      </c>
      <c r="R648" s="271"/>
      <c r="S648" s="271">
        <f t="shared" ca="1" si="20"/>
        <v>1</v>
      </c>
      <c r="T648" s="271">
        <f t="shared" si="21"/>
        <v>1402</v>
      </c>
      <c r="U648" s="271"/>
      <c r="V648" s="271"/>
      <c r="W648" s="271"/>
      <c r="X648" s="271"/>
    </row>
    <row r="649" spans="1:24">
      <c r="A649" s="271" t="str">
        <v>HAPAG</v>
      </c>
      <c r="B649" s="271" t="str">
        <v>KRIBIGENOA20</v>
      </c>
      <c r="C649" s="271" t="str">
        <v>CAM</v>
      </c>
      <c r="D649" s="271" t="str">
        <v>KRIBI</v>
      </c>
      <c r="E649" s="271" t="str">
        <v>GENOA</v>
      </c>
      <c r="F649" s="271">
        <v>20</v>
      </c>
      <c r="G649" s="271">
        <v>1000</v>
      </c>
      <c r="H649" s="271" t="str">
        <v>not included</v>
      </c>
      <c r="I649" s="281" t="str">
        <v>EUR</v>
      </c>
      <c r="J649" s="271">
        <v>201</v>
      </c>
      <c r="K649" s="271">
        <v>1201</v>
      </c>
      <c r="L649" s="271">
        <v>0</v>
      </c>
      <c r="M649" s="291">
        <v>45930</v>
      </c>
      <c r="N649" s="271">
        <v>0</v>
      </c>
      <c r="O649" s="271">
        <v>0</v>
      </c>
      <c r="P649" s="271">
        <v>0</v>
      </c>
      <c r="Q649" s="271" t="str">
        <v>84398863 / MRCOCOAS004</v>
      </c>
      <c r="R649" s="271"/>
      <c r="S649" s="271">
        <f t="shared" ca="1" si="20"/>
        <v>1</v>
      </c>
      <c r="T649" s="271">
        <f t="shared" si="21"/>
        <v>1201</v>
      </c>
      <c r="U649" s="271"/>
      <c r="V649" s="271"/>
      <c r="W649" s="271"/>
      <c r="X649" s="271"/>
    </row>
    <row r="650" spans="1:24">
      <c r="A650" s="271" t="str">
        <v>HAPAG</v>
      </c>
      <c r="B650" s="271" t="str">
        <v>KRIBIGENOA40</v>
      </c>
      <c r="C650" s="271" t="str">
        <v>CAM</v>
      </c>
      <c r="D650" s="271" t="str">
        <v>KRIBI</v>
      </c>
      <c r="E650" s="271" t="str">
        <v>GENOA</v>
      </c>
      <c r="F650" s="271">
        <v>40</v>
      </c>
      <c r="G650" s="271">
        <v>1000</v>
      </c>
      <c r="H650" s="271" t="str">
        <v>not included</v>
      </c>
      <c r="I650" s="281" t="str">
        <v>EUR</v>
      </c>
      <c r="J650" s="271">
        <v>402</v>
      </c>
      <c r="K650" s="271">
        <v>1402</v>
      </c>
      <c r="L650" s="271">
        <v>0</v>
      </c>
      <c r="M650" s="291">
        <v>45930</v>
      </c>
      <c r="N650" s="271">
        <v>0</v>
      </c>
      <c r="O650" s="271">
        <v>0</v>
      </c>
      <c r="P650" s="271">
        <v>0</v>
      </c>
      <c r="Q650" s="271" t="str">
        <v>84398863 / MRCOCOAS004</v>
      </c>
      <c r="R650" s="271"/>
      <c r="S650" s="271">
        <f t="shared" ca="1" si="20"/>
        <v>1</v>
      </c>
      <c r="T650" s="271">
        <f t="shared" si="21"/>
        <v>1402</v>
      </c>
      <c r="U650" s="271"/>
      <c r="V650" s="271"/>
      <c r="W650" s="271"/>
      <c r="X650" s="271"/>
    </row>
    <row r="651" spans="1:24">
      <c r="A651" s="271" t="str">
        <v>HAPAG</v>
      </c>
      <c r="B651" s="271" t="str">
        <v>KRIBIISTANBUL20</v>
      </c>
      <c r="C651" s="271" t="str">
        <v>CAM</v>
      </c>
      <c r="D651" s="271" t="str">
        <v>KRIBI</v>
      </c>
      <c r="E651" s="271" t="str">
        <v>ISTANBUL</v>
      </c>
      <c r="F651" s="271">
        <v>20</v>
      </c>
      <c r="G651" s="271">
        <v>475</v>
      </c>
      <c r="H651" s="271" t="str">
        <v>not included</v>
      </c>
      <c r="I651" s="281" t="str">
        <v>USD</v>
      </c>
      <c r="J651" s="271">
        <v>205</v>
      </c>
      <c r="K651" s="271">
        <v>680</v>
      </c>
      <c r="L651" s="271">
        <v>0</v>
      </c>
      <c r="M651" s="291">
        <v>45930</v>
      </c>
      <c r="N651" s="271">
        <v>0</v>
      </c>
      <c r="O651" s="271">
        <v>0</v>
      </c>
      <c r="P651" s="271">
        <v>0</v>
      </c>
      <c r="Q651" s="271" t="str">
        <v>84398863 / MRCOCOAS004</v>
      </c>
      <c r="R651" s="271"/>
      <c r="S651" s="271">
        <f t="shared" ca="1" si="20"/>
        <v>1</v>
      </c>
      <c r="T651" s="271">
        <f t="shared" si="21"/>
        <v>680</v>
      </c>
      <c r="U651" s="271"/>
      <c r="V651" s="271"/>
      <c r="W651" s="271"/>
      <c r="X651" s="271"/>
    </row>
    <row r="652" spans="1:24">
      <c r="A652" s="271" t="str">
        <v>HAPAG</v>
      </c>
      <c r="B652" s="271" t="str">
        <v>KRIBIISTANBUL40</v>
      </c>
      <c r="C652" s="271" t="str">
        <v>CAM</v>
      </c>
      <c r="D652" s="271" t="str">
        <v>KRIBI</v>
      </c>
      <c r="E652" s="271" t="str">
        <v>ISTANBUL</v>
      </c>
      <c r="F652" s="271">
        <v>40</v>
      </c>
      <c r="G652" s="271">
        <v>500</v>
      </c>
      <c r="H652" s="271" t="str">
        <v>not included</v>
      </c>
      <c r="I652" s="281" t="str">
        <v>USD</v>
      </c>
      <c r="J652" s="271">
        <v>410</v>
      </c>
      <c r="K652" s="271">
        <v>910</v>
      </c>
      <c r="L652" s="271">
        <v>0</v>
      </c>
      <c r="M652" s="291">
        <v>45930</v>
      </c>
      <c r="N652" s="271">
        <v>0</v>
      </c>
      <c r="O652" s="271">
        <v>0</v>
      </c>
      <c r="P652" s="271">
        <v>0</v>
      </c>
      <c r="Q652" s="271" t="str">
        <v>84398863 / MRCOCOAS004</v>
      </c>
      <c r="R652" s="271"/>
      <c r="S652" s="271">
        <f t="shared" ca="1" si="20"/>
        <v>1</v>
      </c>
      <c r="T652" s="271">
        <f t="shared" si="21"/>
        <v>910</v>
      </c>
      <c r="U652" s="271"/>
      <c r="V652" s="271"/>
      <c r="W652" s="271"/>
      <c r="X652" s="271"/>
    </row>
    <row r="653" spans="1:24">
      <c r="A653" s="271" t="str">
        <v>HAPAG</v>
      </c>
      <c r="B653" s="271" t="str">
        <v>KRIBIMONTREAL20</v>
      </c>
      <c r="C653" s="271" t="str">
        <v>CAM</v>
      </c>
      <c r="D653" s="271" t="str">
        <v>KRIBI</v>
      </c>
      <c r="E653" s="271" t="str">
        <v>MONTREAL</v>
      </c>
      <c r="F653" s="271">
        <v>20</v>
      </c>
      <c r="G653" s="271">
        <v>1827</v>
      </c>
      <c r="H653" s="271" t="str">
        <v>not included</v>
      </c>
      <c r="I653" s="281" t="str">
        <v>USD</v>
      </c>
      <c r="J653" s="271">
        <v>621</v>
      </c>
      <c r="K653" s="271">
        <v>2448</v>
      </c>
      <c r="L653" s="271">
        <v>0</v>
      </c>
      <c r="M653" s="291">
        <v>45930</v>
      </c>
      <c r="N653" s="271">
        <v>0</v>
      </c>
      <c r="O653" s="271">
        <v>0</v>
      </c>
      <c r="P653" s="271">
        <v>0</v>
      </c>
      <c r="Q653" s="271" t="str">
        <v>84398863 / MRCOCOAS004</v>
      </c>
      <c r="R653" s="271"/>
      <c r="S653" s="271">
        <f t="shared" ca="1" si="20"/>
        <v>1</v>
      </c>
      <c r="T653" s="271">
        <f t="shared" si="21"/>
        <v>2448</v>
      </c>
      <c r="U653" s="271"/>
      <c r="V653" s="271"/>
      <c r="W653" s="271"/>
      <c r="X653" s="271"/>
    </row>
    <row r="654" spans="1:24">
      <c r="A654" s="271" t="str">
        <v>HAPAG</v>
      </c>
      <c r="B654" s="271" t="str">
        <v>KRIBIMONTREAL40</v>
      </c>
      <c r="C654" s="271" t="str">
        <v>CAM</v>
      </c>
      <c r="D654" s="271" t="str">
        <v>KRIBI</v>
      </c>
      <c r="E654" s="271" t="str">
        <v>MONTREAL</v>
      </c>
      <c r="F654" s="271">
        <v>40</v>
      </c>
      <c r="G654" s="271">
        <v>1654</v>
      </c>
      <c r="H654" s="271" t="str">
        <v>not included</v>
      </c>
      <c r="I654" s="281" t="str">
        <v>USD</v>
      </c>
      <c r="J654" s="271">
        <v>1242</v>
      </c>
      <c r="K654" s="271">
        <v>2896</v>
      </c>
      <c r="L654" s="271">
        <v>0</v>
      </c>
      <c r="M654" s="291">
        <v>45930</v>
      </c>
      <c r="N654" s="271">
        <v>0</v>
      </c>
      <c r="O654" s="271">
        <v>0</v>
      </c>
      <c r="P654" s="271">
        <v>0</v>
      </c>
      <c r="Q654" s="271" t="str">
        <v>84398863 / MRCOCOAS004</v>
      </c>
      <c r="R654" s="271"/>
      <c r="S654" s="271">
        <f t="shared" ca="1" si="20"/>
        <v>1</v>
      </c>
      <c r="T654" s="271">
        <f t="shared" si="21"/>
        <v>2896</v>
      </c>
      <c r="U654" s="271"/>
      <c r="V654" s="271"/>
      <c r="W654" s="271"/>
      <c r="X654" s="271"/>
    </row>
    <row r="655" spans="1:24">
      <c r="A655" s="271" t="str">
        <v>HAPAG</v>
      </c>
      <c r="B655" s="271" t="str">
        <v>TEMAANTWERP20</v>
      </c>
      <c r="C655" s="271" t="str">
        <v>GHA</v>
      </c>
      <c r="D655" s="271" t="str">
        <v>TEMA</v>
      </c>
      <c r="E655" s="271" t="str">
        <v>ANTWERP</v>
      </c>
      <c r="F655" s="271">
        <v>20</v>
      </c>
      <c r="G655" s="271">
        <v>250</v>
      </c>
      <c r="H655" s="271" t="str">
        <v>not included</v>
      </c>
      <c r="I655" s="281" t="str">
        <v>EUR</v>
      </c>
      <c r="J655" s="271">
        <v>208</v>
      </c>
      <c r="K655" s="271">
        <v>458</v>
      </c>
      <c r="L655" s="271">
        <v>0</v>
      </c>
      <c r="M655" s="291">
        <v>45930</v>
      </c>
      <c r="N655" s="271">
        <v>0</v>
      </c>
      <c r="O655" s="271">
        <v>0</v>
      </c>
      <c r="P655" s="271">
        <v>0</v>
      </c>
      <c r="Q655" s="271" t="str">
        <v>84398863 / MRCOCOAS004</v>
      </c>
      <c r="R655" s="271"/>
      <c r="S655" s="271">
        <f t="shared" ca="1" si="20"/>
        <v>1</v>
      </c>
      <c r="T655" s="271">
        <f t="shared" si="21"/>
        <v>458</v>
      </c>
      <c r="U655" s="271"/>
      <c r="V655" s="271"/>
      <c r="W655" s="271"/>
      <c r="X655" s="271"/>
    </row>
    <row r="656" spans="1:24">
      <c r="A656" s="271" t="str">
        <v>HAPAG</v>
      </c>
      <c r="B656" s="271" t="str">
        <v>TEMAANTWERP40</v>
      </c>
      <c r="C656" s="271" t="str">
        <v>GHA</v>
      </c>
      <c r="D656" s="271" t="str">
        <v>TEMA</v>
      </c>
      <c r="E656" s="271" t="str">
        <v>ANTWERP</v>
      </c>
      <c r="F656" s="271">
        <v>40</v>
      </c>
      <c r="G656" s="271">
        <v>300</v>
      </c>
      <c r="H656" s="271" t="str">
        <v>not included</v>
      </c>
      <c r="I656" s="281" t="str">
        <v>EUR</v>
      </c>
      <c r="J656" s="271">
        <v>416</v>
      </c>
      <c r="K656" s="271">
        <v>716</v>
      </c>
      <c r="L656" s="271">
        <v>0</v>
      </c>
      <c r="M656" s="291">
        <v>45930</v>
      </c>
      <c r="N656" s="271">
        <v>0</v>
      </c>
      <c r="O656" s="271">
        <v>0</v>
      </c>
      <c r="P656" s="271">
        <v>0</v>
      </c>
      <c r="Q656" s="271" t="str">
        <v>84398863 / MRCOCOAS004</v>
      </c>
      <c r="R656" s="271"/>
      <c r="S656" s="271">
        <f t="shared" ca="1" si="20"/>
        <v>1</v>
      </c>
      <c r="T656" s="271">
        <f t="shared" si="21"/>
        <v>716</v>
      </c>
      <c r="U656" s="271"/>
      <c r="V656" s="271"/>
      <c r="W656" s="271"/>
      <c r="X656" s="271"/>
    </row>
    <row r="657" spans="1:24">
      <c r="A657" s="271" t="str">
        <v>HAPAG</v>
      </c>
      <c r="B657" s="271" t="str">
        <v>TEMAAMSTERDAM20</v>
      </c>
      <c r="C657" s="271" t="str">
        <v>GHA</v>
      </c>
      <c r="D657" s="271" t="str">
        <v>TEMA</v>
      </c>
      <c r="E657" s="271" t="str">
        <v>AMSTERDAM</v>
      </c>
      <c r="F657" s="271">
        <v>20</v>
      </c>
      <c r="G657" s="271">
        <v>500</v>
      </c>
      <c r="H657" s="271" t="str">
        <v>not included</v>
      </c>
      <c r="I657" s="281" t="str">
        <v>EUR</v>
      </c>
      <c r="J657" s="271">
        <v>208</v>
      </c>
      <c r="K657" s="271">
        <v>708</v>
      </c>
      <c r="L657" s="271">
        <v>0</v>
      </c>
      <c r="M657" s="291">
        <v>45930</v>
      </c>
      <c r="N657" s="271">
        <v>0</v>
      </c>
      <c r="O657" s="271">
        <v>0</v>
      </c>
      <c r="P657" s="271">
        <v>0</v>
      </c>
      <c r="Q657" s="271" t="str">
        <v>84398863 / MRCOCOAS004</v>
      </c>
      <c r="R657" s="271"/>
      <c r="S657" s="271">
        <f t="shared" ca="1" si="20"/>
        <v>1</v>
      </c>
      <c r="T657" s="271">
        <f t="shared" si="21"/>
        <v>708</v>
      </c>
      <c r="U657" s="271"/>
      <c r="V657" s="271"/>
      <c r="W657" s="271"/>
      <c r="X657" s="271"/>
    </row>
    <row r="658" spans="1:24">
      <c r="A658" s="271" t="str">
        <v>HAPAG</v>
      </c>
      <c r="B658" s="271" t="str">
        <v>TEMAAMSTERDAM40</v>
      </c>
      <c r="C658" s="271" t="str">
        <v>GHA</v>
      </c>
      <c r="D658" s="271" t="str">
        <v>TEMA</v>
      </c>
      <c r="E658" s="271" t="str">
        <v>AMSTERDAM</v>
      </c>
      <c r="F658" s="271">
        <v>40</v>
      </c>
      <c r="G658" s="271">
        <v>550</v>
      </c>
      <c r="H658" s="271" t="str">
        <v>not included</v>
      </c>
      <c r="I658" s="281" t="str">
        <v>EUR</v>
      </c>
      <c r="J658" s="271">
        <v>416</v>
      </c>
      <c r="K658" s="271">
        <v>966</v>
      </c>
      <c r="L658" s="271">
        <v>0</v>
      </c>
      <c r="M658" s="291">
        <v>45930</v>
      </c>
      <c r="N658" s="271">
        <v>0</v>
      </c>
      <c r="O658" s="271">
        <v>0</v>
      </c>
      <c r="P658" s="271">
        <v>0</v>
      </c>
      <c r="Q658" s="271" t="str">
        <v>84398863 / MRCOCOAS004</v>
      </c>
      <c r="R658" s="271"/>
      <c r="S658" s="271">
        <f t="shared" ca="1" si="20"/>
        <v>1</v>
      </c>
      <c r="T658" s="271">
        <f t="shared" si="21"/>
        <v>966</v>
      </c>
      <c r="U658" s="271"/>
      <c r="V658" s="271"/>
      <c r="W658" s="271"/>
      <c r="X658" s="271"/>
    </row>
    <row r="659" spans="1:24">
      <c r="A659" s="271" t="str">
        <v>HAPAG</v>
      </c>
      <c r="B659" s="271" t="str">
        <v>TEMAROTTERDAM20</v>
      </c>
      <c r="C659" s="271" t="str">
        <v>GHA</v>
      </c>
      <c r="D659" s="271" t="str">
        <v>TEMA</v>
      </c>
      <c r="E659" s="271" t="str">
        <v>ROTTERDAM</v>
      </c>
      <c r="F659" s="271">
        <v>20</v>
      </c>
      <c r="G659" s="271">
        <v>360</v>
      </c>
      <c r="H659" s="271" t="str">
        <v>not included</v>
      </c>
      <c r="I659" s="281" t="str">
        <v>EUR</v>
      </c>
      <c r="J659" s="271">
        <v>208</v>
      </c>
      <c r="K659" s="271">
        <v>568</v>
      </c>
      <c r="L659" s="271">
        <v>0</v>
      </c>
      <c r="M659" s="291">
        <v>45930</v>
      </c>
      <c r="N659" s="271">
        <v>0</v>
      </c>
      <c r="O659" s="271">
        <v>0</v>
      </c>
      <c r="P659" s="271">
        <v>0</v>
      </c>
      <c r="Q659" s="271" t="str">
        <v>84398863 / MRCOCOAS004</v>
      </c>
      <c r="R659" s="271"/>
      <c r="S659" s="271">
        <f t="shared" ca="1" si="20"/>
        <v>1</v>
      </c>
      <c r="T659" s="271">
        <f t="shared" si="21"/>
        <v>568</v>
      </c>
      <c r="U659" s="271"/>
      <c r="V659" s="271"/>
      <c r="W659" s="271"/>
      <c r="X659" s="271"/>
    </row>
    <row r="660" spans="1:24">
      <c r="A660" s="271" t="str">
        <v>HAPAG</v>
      </c>
      <c r="B660" s="271" t="str">
        <v>TEMAROTTERDAM40</v>
      </c>
      <c r="C660" s="271" t="str">
        <v>GHA</v>
      </c>
      <c r="D660" s="271" t="str">
        <v>TEMA</v>
      </c>
      <c r="E660" s="271" t="str">
        <v>ROTTERDAM</v>
      </c>
      <c r="F660" s="271">
        <v>40</v>
      </c>
      <c r="G660" s="271">
        <v>400</v>
      </c>
      <c r="H660" s="271" t="str">
        <v>not included</v>
      </c>
      <c r="I660" s="281" t="str">
        <v>EUR</v>
      </c>
      <c r="J660" s="271">
        <v>416</v>
      </c>
      <c r="K660" s="271">
        <v>816</v>
      </c>
      <c r="L660" s="271">
        <v>0</v>
      </c>
      <c r="M660" s="291">
        <v>45930</v>
      </c>
      <c r="N660" s="271">
        <v>0</v>
      </c>
      <c r="O660" s="271">
        <v>0</v>
      </c>
      <c r="P660" s="271">
        <v>0</v>
      </c>
      <c r="Q660" s="271" t="str">
        <v>84398863 / MRCOCOAS004</v>
      </c>
      <c r="R660" s="271"/>
      <c r="S660" s="271">
        <f t="shared" ca="1" si="20"/>
        <v>1</v>
      </c>
      <c r="T660" s="271">
        <f t="shared" si="21"/>
        <v>816</v>
      </c>
      <c r="U660" s="271"/>
      <c r="V660" s="271"/>
      <c r="W660" s="271"/>
      <c r="X660" s="271"/>
    </row>
    <row r="661" spans="1:24">
      <c r="A661" s="271" t="str">
        <v>HAPAG</v>
      </c>
      <c r="B661" s="271" t="str">
        <v>TEMAHAMBURG20</v>
      </c>
      <c r="C661" s="271" t="str">
        <v>GHA</v>
      </c>
      <c r="D661" s="271" t="str">
        <v>TEMA</v>
      </c>
      <c r="E661" s="271" t="str">
        <v>HAMBURG</v>
      </c>
      <c r="F661" s="271">
        <v>20</v>
      </c>
      <c r="G661" s="271">
        <v>350</v>
      </c>
      <c r="H661" s="271" t="str">
        <v>not included</v>
      </c>
      <c r="I661" s="281" t="str">
        <v>EUR</v>
      </c>
      <c r="J661" s="271">
        <v>208</v>
      </c>
      <c r="K661" s="271">
        <v>558</v>
      </c>
      <c r="L661" s="271">
        <v>0</v>
      </c>
      <c r="M661" s="291">
        <v>45930</v>
      </c>
      <c r="N661" s="271">
        <v>0</v>
      </c>
      <c r="O661" s="271">
        <v>0</v>
      </c>
      <c r="P661" s="271">
        <v>0</v>
      </c>
      <c r="Q661" s="271" t="str">
        <v>84398863 / MRCOCOAS004</v>
      </c>
      <c r="R661" s="271"/>
      <c r="S661" s="271">
        <f t="shared" ca="1" si="20"/>
        <v>1</v>
      </c>
      <c r="T661" s="271">
        <f t="shared" si="21"/>
        <v>558</v>
      </c>
      <c r="U661" s="271"/>
      <c r="V661" s="271"/>
      <c r="W661" s="271"/>
      <c r="X661" s="271"/>
    </row>
    <row r="662" spans="1:24">
      <c r="A662" s="271" t="str">
        <v>HAPAG</v>
      </c>
      <c r="B662" s="271" t="str">
        <v>TEMAHAMBURG40</v>
      </c>
      <c r="C662" s="271" t="str">
        <v>GHA</v>
      </c>
      <c r="D662" s="271" t="str">
        <v>TEMA</v>
      </c>
      <c r="E662" s="271" t="str">
        <v>HAMBURG</v>
      </c>
      <c r="F662" s="271">
        <v>40</v>
      </c>
      <c r="G662" s="271">
        <v>400</v>
      </c>
      <c r="H662" s="271" t="str">
        <v>not included</v>
      </c>
      <c r="I662" s="281" t="str">
        <v>EUR</v>
      </c>
      <c r="J662" s="271">
        <v>416</v>
      </c>
      <c r="K662" s="271">
        <v>816</v>
      </c>
      <c r="L662" s="271">
        <v>0</v>
      </c>
      <c r="M662" s="291">
        <v>45930</v>
      </c>
      <c r="N662" s="271">
        <v>0</v>
      </c>
      <c r="O662" s="271">
        <v>0</v>
      </c>
      <c r="P662" s="271">
        <v>0</v>
      </c>
      <c r="Q662" s="271" t="str">
        <v>84398863 / MRCOCOAS004</v>
      </c>
      <c r="R662" s="271"/>
      <c r="S662" s="271">
        <f t="shared" ca="1" si="20"/>
        <v>1</v>
      </c>
      <c r="T662" s="271">
        <f t="shared" si="21"/>
        <v>816</v>
      </c>
      <c r="U662" s="271"/>
      <c r="V662" s="271"/>
      <c r="W662" s="271"/>
      <c r="X662" s="271"/>
    </row>
    <row r="663" spans="1:24">
      <c r="A663" s="271" t="str">
        <v>HAPAG</v>
      </c>
      <c r="B663" s="271" t="str">
        <v>TEMAGENOA20</v>
      </c>
      <c r="C663" s="271" t="str">
        <v>GHA</v>
      </c>
      <c r="D663" s="271" t="str">
        <v>TEMA</v>
      </c>
      <c r="E663" s="271" t="str">
        <v>GENOA</v>
      </c>
      <c r="F663" s="271">
        <v>20</v>
      </c>
      <c r="G663" s="271">
        <v>500</v>
      </c>
      <c r="H663" s="271" t="str">
        <v>not included</v>
      </c>
      <c r="I663" s="281" t="str">
        <v>EUR</v>
      </c>
      <c r="J663" s="271">
        <v>208</v>
      </c>
      <c r="K663" s="271">
        <v>708</v>
      </c>
      <c r="L663" s="271">
        <v>0</v>
      </c>
      <c r="M663" s="291">
        <v>45930</v>
      </c>
      <c r="N663" s="271">
        <v>0</v>
      </c>
      <c r="O663" s="271">
        <v>0</v>
      </c>
      <c r="P663" s="271">
        <v>0</v>
      </c>
      <c r="Q663" s="271" t="str">
        <v>84398863 / MRCOCOAS004</v>
      </c>
      <c r="R663" s="271"/>
      <c r="S663" s="271">
        <f t="shared" ca="1" si="20"/>
        <v>1</v>
      </c>
      <c r="T663" s="271">
        <f t="shared" si="21"/>
        <v>708</v>
      </c>
      <c r="U663" s="271"/>
      <c r="V663" s="271"/>
      <c r="W663" s="271"/>
      <c r="X663" s="271"/>
    </row>
    <row r="664" spans="1:24">
      <c r="A664" s="271" t="str">
        <v>HAPAG</v>
      </c>
      <c r="B664" s="271" t="str">
        <v>TEMAGENOA40</v>
      </c>
      <c r="C664" s="271" t="str">
        <v>GHA</v>
      </c>
      <c r="D664" s="271" t="str">
        <v>TEMA</v>
      </c>
      <c r="E664" s="271" t="str">
        <v>GENOA</v>
      </c>
      <c r="F664" s="271">
        <v>40</v>
      </c>
      <c r="G664" s="271">
        <v>400</v>
      </c>
      <c r="H664" s="271" t="str">
        <v>not included</v>
      </c>
      <c r="I664" s="281" t="str">
        <v>EUR</v>
      </c>
      <c r="J664" s="271">
        <v>416</v>
      </c>
      <c r="K664" s="271">
        <v>816</v>
      </c>
      <c r="L664" s="271">
        <v>0</v>
      </c>
      <c r="M664" s="291">
        <v>45930</v>
      </c>
      <c r="N664" s="271">
        <v>0</v>
      </c>
      <c r="O664" s="271">
        <v>0</v>
      </c>
      <c r="P664" s="271">
        <v>0</v>
      </c>
      <c r="Q664" s="271" t="str">
        <v>84398863 / MRCOCOAS004</v>
      </c>
      <c r="R664" s="271"/>
      <c r="S664" s="271">
        <f t="shared" ca="1" si="20"/>
        <v>1</v>
      </c>
      <c r="T664" s="271">
        <f t="shared" si="21"/>
        <v>816</v>
      </c>
      <c r="U664" s="271"/>
      <c r="V664" s="271"/>
      <c r="W664" s="271"/>
      <c r="X664" s="271"/>
    </row>
    <row r="665" spans="1:24">
      <c r="A665" s="271" t="str">
        <v>HAPAG</v>
      </c>
      <c r="B665" s="271" t="str">
        <v>TEMAISTANBUL20</v>
      </c>
      <c r="C665" s="271" t="str">
        <v>GHA</v>
      </c>
      <c r="D665" s="271" t="str">
        <v>TEMA</v>
      </c>
      <c r="E665" s="271" t="str">
        <v>ISTANBUL</v>
      </c>
      <c r="F665" s="271">
        <v>20</v>
      </c>
      <c r="G665" s="271">
        <v>450</v>
      </c>
      <c r="H665" s="271" t="str">
        <v>not included</v>
      </c>
      <c r="I665" s="281" t="str">
        <v>USD</v>
      </c>
      <c r="J665" s="271">
        <v>205</v>
      </c>
      <c r="K665" s="271">
        <v>655</v>
      </c>
      <c r="L665" s="271">
        <v>0</v>
      </c>
      <c r="M665" s="291">
        <v>45930</v>
      </c>
      <c r="N665" s="271">
        <v>0</v>
      </c>
      <c r="O665" s="271">
        <v>0</v>
      </c>
      <c r="P665" s="271">
        <v>0</v>
      </c>
      <c r="Q665" s="271" t="str">
        <v>84398863 / MRCOCOAS004</v>
      </c>
      <c r="R665" s="271"/>
      <c r="S665" s="271">
        <f t="shared" ca="1" si="20"/>
        <v>1</v>
      </c>
      <c r="T665" s="271">
        <f t="shared" si="21"/>
        <v>655</v>
      </c>
      <c r="U665" s="271"/>
      <c r="V665" s="271"/>
      <c r="W665" s="271"/>
      <c r="X665" s="271"/>
    </row>
    <row r="666" spans="1:24">
      <c r="A666" s="271" t="str">
        <v>HAPAG</v>
      </c>
      <c r="B666" s="271" t="str">
        <v>TEMAISTANBUL40</v>
      </c>
      <c r="C666" s="271" t="str">
        <v>GHA</v>
      </c>
      <c r="D666" s="271" t="str">
        <v>TEMA</v>
      </c>
      <c r="E666" s="271" t="str">
        <v>ISTANBUL</v>
      </c>
      <c r="F666" s="271">
        <v>40</v>
      </c>
      <c r="G666" s="271">
        <v>700</v>
      </c>
      <c r="H666" s="271" t="str">
        <v>not included</v>
      </c>
      <c r="I666" s="281" t="str">
        <v>USD</v>
      </c>
      <c r="J666" s="271">
        <v>410</v>
      </c>
      <c r="K666" s="271">
        <v>1110</v>
      </c>
      <c r="L666" s="271">
        <v>0</v>
      </c>
      <c r="M666" s="291">
        <v>45930</v>
      </c>
      <c r="N666" s="271">
        <v>0</v>
      </c>
      <c r="O666" s="271">
        <v>0</v>
      </c>
      <c r="P666" s="271">
        <v>0</v>
      </c>
      <c r="Q666" s="271" t="str">
        <v>84398863 / MRCOCOAS004</v>
      </c>
      <c r="R666" s="271"/>
      <c r="S666" s="271">
        <f t="shared" ca="1" si="20"/>
        <v>1</v>
      </c>
      <c r="T666" s="271">
        <f t="shared" si="21"/>
        <v>1110</v>
      </c>
      <c r="U666" s="271"/>
      <c r="V666" s="271"/>
      <c r="W666" s="271"/>
      <c r="X666" s="271"/>
    </row>
    <row r="667" spans="1:24">
      <c r="A667" s="271" t="str">
        <v>HAPAG</v>
      </c>
      <c r="B667" s="271" t="str">
        <v>TEMAMONTREAL20</v>
      </c>
      <c r="C667" s="271" t="str">
        <v>GHA</v>
      </c>
      <c r="D667" s="271" t="str">
        <v>TEMA</v>
      </c>
      <c r="E667" s="271" t="str">
        <v>MONTREAL</v>
      </c>
      <c r="F667" s="271">
        <v>20</v>
      </c>
      <c r="G667" s="271">
        <v>1947</v>
      </c>
      <c r="H667" s="271" t="str">
        <v>not included</v>
      </c>
      <c r="I667" s="281" t="str">
        <v>USD</v>
      </c>
      <c r="J667" s="271">
        <v>621</v>
      </c>
      <c r="K667" s="271">
        <v>2568</v>
      </c>
      <c r="L667" s="271">
        <v>0</v>
      </c>
      <c r="M667" s="291">
        <v>45930</v>
      </c>
      <c r="N667" s="271">
        <v>0</v>
      </c>
      <c r="O667" s="271">
        <v>0</v>
      </c>
      <c r="P667" s="271">
        <v>0</v>
      </c>
      <c r="Q667" s="271" t="str">
        <v>84398863 / MRCOCOAS004</v>
      </c>
      <c r="R667" s="271"/>
      <c r="S667" s="271">
        <f t="shared" ca="1" si="20"/>
        <v>1</v>
      </c>
      <c r="T667" s="271">
        <f t="shared" si="21"/>
        <v>2568</v>
      </c>
      <c r="U667" s="271"/>
      <c r="V667" s="271"/>
      <c r="W667" s="271"/>
      <c r="X667" s="271"/>
    </row>
    <row r="668" spans="1:24">
      <c r="A668" s="271" t="str">
        <v>HAPAG</v>
      </c>
      <c r="B668" s="271" t="str">
        <v>TEMAMONTREAL40</v>
      </c>
      <c r="C668" s="271" t="str">
        <v>GHA</v>
      </c>
      <c r="D668" s="271" t="str">
        <v>TEMA</v>
      </c>
      <c r="E668" s="271" t="str">
        <v>MONTREAL</v>
      </c>
      <c r="F668" s="271">
        <v>40</v>
      </c>
      <c r="G668" s="271">
        <v>1894</v>
      </c>
      <c r="H668" s="271" t="str">
        <v>not included</v>
      </c>
      <c r="I668" s="281" t="str">
        <v>USD</v>
      </c>
      <c r="J668" s="271">
        <v>1242</v>
      </c>
      <c r="K668" s="271">
        <v>3136</v>
      </c>
      <c r="L668" s="271">
        <v>0</v>
      </c>
      <c r="M668" s="291">
        <v>45930</v>
      </c>
      <c r="N668" s="271">
        <v>0</v>
      </c>
      <c r="O668" s="271">
        <v>0</v>
      </c>
      <c r="P668" s="271">
        <v>0</v>
      </c>
      <c r="Q668" s="271" t="str">
        <v>84398863 / MRCOCOAS004</v>
      </c>
      <c r="R668" s="271"/>
      <c r="S668" s="271">
        <f t="shared" ca="1" si="20"/>
        <v>1</v>
      </c>
      <c r="T668" s="271">
        <f t="shared" si="21"/>
        <v>3136</v>
      </c>
      <c r="U668" s="271"/>
      <c r="V668" s="271"/>
      <c r="W668" s="271"/>
      <c r="X668" s="271"/>
    </row>
    <row r="669" spans="1:24">
      <c r="A669" s="271" t="str">
        <v>HAPAG</v>
      </c>
      <c r="B669" s="271" t="str">
        <v>CONAKRYANTWERP20</v>
      </c>
      <c r="C669" s="271" t="str">
        <v>GUI</v>
      </c>
      <c r="D669" s="271" t="str">
        <v>CONAKRY</v>
      </c>
      <c r="E669" s="271" t="str">
        <v>ANTWERP</v>
      </c>
      <c r="F669" s="271">
        <v>20</v>
      </c>
      <c r="G669" s="271">
        <v>350</v>
      </c>
      <c r="H669" s="271" t="str">
        <v>not included</v>
      </c>
      <c r="I669" s="281" t="str">
        <v>EUR</v>
      </c>
      <c r="J669" s="271">
        <v>208</v>
      </c>
      <c r="K669" s="271">
        <v>558</v>
      </c>
      <c r="L669" s="271">
        <v>0</v>
      </c>
      <c r="M669" s="291">
        <v>45930</v>
      </c>
      <c r="N669" s="271">
        <v>0</v>
      </c>
      <c r="O669" s="271">
        <v>0</v>
      </c>
      <c r="P669" s="271">
        <v>0</v>
      </c>
      <c r="Q669" s="271" t="str">
        <v>84398863 / MRCOCOAS004</v>
      </c>
      <c r="R669" s="271"/>
      <c r="S669" s="271">
        <f t="shared" ca="1" si="20"/>
        <v>1</v>
      </c>
      <c r="T669" s="271">
        <f t="shared" si="21"/>
        <v>558</v>
      </c>
      <c r="U669" s="271"/>
      <c r="V669" s="271"/>
      <c r="W669" s="271"/>
      <c r="X669" s="271"/>
    </row>
    <row r="670" spans="1:24">
      <c r="A670" s="271" t="str">
        <v>HAPAG</v>
      </c>
      <c r="B670" s="271" t="str">
        <v>CONAKRYANTWERP40</v>
      </c>
      <c r="C670" s="271" t="str">
        <v>GUI</v>
      </c>
      <c r="D670" s="271" t="str">
        <v>CONAKRY</v>
      </c>
      <c r="E670" s="271" t="str">
        <v>ANTWERP</v>
      </c>
      <c r="F670" s="271">
        <v>40</v>
      </c>
      <c r="G670" s="271">
        <v>300</v>
      </c>
      <c r="H670" s="271" t="str">
        <v>not included</v>
      </c>
      <c r="I670" s="281" t="str">
        <v>EUR</v>
      </c>
      <c r="J670" s="271">
        <v>416</v>
      </c>
      <c r="K670" s="271">
        <v>716</v>
      </c>
      <c r="L670" s="271">
        <v>0</v>
      </c>
      <c r="M670" s="291">
        <v>45930</v>
      </c>
      <c r="N670" s="271">
        <v>0</v>
      </c>
      <c r="O670" s="271">
        <v>0</v>
      </c>
      <c r="P670" s="271">
        <v>0</v>
      </c>
      <c r="Q670" s="271" t="str">
        <v>84398863 / MRCOCOAS004</v>
      </c>
      <c r="R670" s="271"/>
      <c r="S670" s="271">
        <f t="shared" ca="1" si="20"/>
        <v>1</v>
      </c>
      <c r="T670" s="271">
        <f t="shared" si="21"/>
        <v>716</v>
      </c>
      <c r="U670" s="271"/>
      <c r="V670" s="271"/>
      <c r="W670" s="271"/>
      <c r="X670" s="271"/>
    </row>
    <row r="671" spans="1:24">
      <c r="A671" s="271" t="str">
        <v>HAPAG</v>
      </c>
      <c r="B671" s="271" t="str">
        <v>CONAKRYAMSTERDAM20</v>
      </c>
      <c r="C671" s="271" t="str">
        <v>GUI</v>
      </c>
      <c r="D671" s="271" t="str">
        <v>CONAKRY</v>
      </c>
      <c r="E671" s="271" t="str">
        <v>AMSTERDAM</v>
      </c>
      <c r="F671" s="271">
        <v>20</v>
      </c>
      <c r="G671" s="271">
        <v>500</v>
      </c>
      <c r="H671" s="271" t="str">
        <v>not included</v>
      </c>
      <c r="I671" s="281" t="str">
        <v>EUR</v>
      </c>
      <c r="J671" s="271">
        <v>208</v>
      </c>
      <c r="K671" s="271">
        <v>708</v>
      </c>
      <c r="L671" s="271">
        <v>0</v>
      </c>
      <c r="M671" s="291">
        <v>45930</v>
      </c>
      <c r="N671" s="271">
        <v>0</v>
      </c>
      <c r="O671" s="271">
        <v>0</v>
      </c>
      <c r="P671" s="271">
        <v>0</v>
      </c>
      <c r="Q671" s="271" t="str">
        <v>84398863 / MRCOCOAS004</v>
      </c>
      <c r="R671" s="271"/>
      <c r="S671" s="271">
        <f t="shared" ca="1" si="20"/>
        <v>1</v>
      </c>
      <c r="T671" s="271">
        <f t="shared" si="21"/>
        <v>708</v>
      </c>
      <c r="U671" s="271"/>
      <c r="V671" s="271"/>
      <c r="W671" s="271"/>
      <c r="X671" s="271"/>
    </row>
    <row r="672" spans="1:24">
      <c r="A672" t="str">
        <v>HAPAG</v>
      </c>
      <c r="B672" t="str">
        <v>CONAKRYAMSTERDAM40</v>
      </c>
      <c r="C672" t="str">
        <v>GUI</v>
      </c>
      <c r="D672" t="str">
        <v>CONAKRY</v>
      </c>
      <c r="E672" t="str">
        <v>AMSTERDAM</v>
      </c>
      <c r="F672">
        <v>40</v>
      </c>
      <c r="G672">
        <v>450</v>
      </c>
      <c r="H672" t="str">
        <v>not included</v>
      </c>
      <c r="I672" s="148" t="str">
        <v>EUR</v>
      </c>
      <c r="J672" s="271">
        <v>416</v>
      </c>
      <c r="K672">
        <v>866</v>
      </c>
      <c r="L672">
        <v>0</v>
      </c>
      <c r="M672" s="18">
        <v>45930</v>
      </c>
      <c r="N672">
        <v>0</v>
      </c>
      <c r="O672">
        <v>0</v>
      </c>
      <c r="P672">
        <v>0</v>
      </c>
      <c r="Q672" t="str">
        <v>84398863 / MRCOCOAS004</v>
      </c>
      <c r="S672" s="271">
        <f t="shared" ca="1" si="20"/>
        <v>1</v>
      </c>
      <c r="T672" s="271">
        <f t="shared" si="21"/>
        <v>866</v>
      </c>
    </row>
    <row r="673" spans="1:20">
      <c r="A673" t="str">
        <v>HAPAG</v>
      </c>
      <c r="B673" t="str">
        <v>CONAKRYROTTERDAM20</v>
      </c>
      <c r="C673" t="str">
        <v>GUI</v>
      </c>
      <c r="D673" t="str">
        <v>CONAKRY</v>
      </c>
      <c r="E673" t="str">
        <v>ROTTERDAM</v>
      </c>
      <c r="F673">
        <v>20</v>
      </c>
      <c r="G673">
        <v>370</v>
      </c>
      <c r="H673" t="str">
        <v>not included</v>
      </c>
      <c r="I673" s="148" t="str">
        <v>EUR</v>
      </c>
      <c r="J673" s="271">
        <v>208</v>
      </c>
      <c r="K673">
        <v>578</v>
      </c>
      <c r="L673">
        <v>0</v>
      </c>
      <c r="M673" s="18">
        <v>45930</v>
      </c>
      <c r="N673">
        <v>0</v>
      </c>
      <c r="O673">
        <v>0</v>
      </c>
      <c r="P673">
        <v>0</v>
      </c>
      <c r="Q673" t="str">
        <v>84398863 / MRCOCOAS004</v>
      </c>
      <c r="S673" s="271">
        <f t="shared" ca="1" si="20"/>
        <v>1</v>
      </c>
      <c r="T673" s="271">
        <f t="shared" si="21"/>
        <v>578</v>
      </c>
    </row>
    <row r="674" spans="1:20">
      <c r="A674" t="str">
        <v>HAPAG</v>
      </c>
      <c r="B674" t="str">
        <v>CONAKRYROTTERDAM40</v>
      </c>
      <c r="C674" t="str">
        <v>GUI</v>
      </c>
      <c r="D674" t="str">
        <v>CONAKRY</v>
      </c>
      <c r="E674" t="str">
        <v>ROTTERDAM</v>
      </c>
      <c r="F674">
        <v>40</v>
      </c>
      <c r="G674">
        <v>350</v>
      </c>
      <c r="H674" t="str">
        <v>not included</v>
      </c>
      <c r="I674" s="148" t="str">
        <v>EUR</v>
      </c>
      <c r="J674" s="271">
        <v>416</v>
      </c>
      <c r="K674">
        <v>766</v>
      </c>
      <c r="L674">
        <v>0</v>
      </c>
      <c r="M674" s="18">
        <v>45930</v>
      </c>
      <c r="N674">
        <v>0</v>
      </c>
      <c r="O674">
        <v>0</v>
      </c>
      <c r="P674">
        <v>0</v>
      </c>
      <c r="Q674" t="str">
        <v>84398863 / MRCOCOAS004</v>
      </c>
      <c r="S674" s="271">
        <f t="shared" ca="1" si="20"/>
        <v>1</v>
      </c>
      <c r="T674" s="271">
        <f t="shared" si="21"/>
        <v>766</v>
      </c>
    </row>
    <row r="675" spans="1:20">
      <c r="A675" t="str">
        <v>HAPAG</v>
      </c>
      <c r="B675" t="str">
        <v>CONAKRYHAMBURG20</v>
      </c>
      <c r="C675" t="str">
        <v>GUI</v>
      </c>
      <c r="D675" t="str">
        <v>CONAKRY</v>
      </c>
      <c r="E675" t="str">
        <v>HAMBURG</v>
      </c>
      <c r="F675">
        <v>20</v>
      </c>
      <c r="G675">
        <v>370</v>
      </c>
      <c r="H675" t="str">
        <v>not included</v>
      </c>
      <c r="I675" s="148" t="str">
        <v>EUR</v>
      </c>
      <c r="J675" s="271">
        <v>208</v>
      </c>
      <c r="K675">
        <v>578</v>
      </c>
      <c r="L675">
        <v>0</v>
      </c>
      <c r="M675" s="18">
        <v>45930</v>
      </c>
      <c r="N675">
        <v>0</v>
      </c>
      <c r="O675">
        <v>0</v>
      </c>
      <c r="P675">
        <v>0</v>
      </c>
      <c r="Q675" t="str">
        <v>84398863 / MRCOCOAS004</v>
      </c>
      <c r="S675" s="271">
        <f t="shared" ca="1" si="20"/>
        <v>1</v>
      </c>
      <c r="T675" s="271">
        <f t="shared" si="21"/>
        <v>578</v>
      </c>
    </row>
    <row r="676" spans="1:20">
      <c r="A676" t="str">
        <v>HAPAG</v>
      </c>
      <c r="B676" t="str">
        <v>CONAKRYHAMBURG40</v>
      </c>
      <c r="C676" t="str">
        <v>GUI</v>
      </c>
      <c r="D676" t="str">
        <v>CONAKRY</v>
      </c>
      <c r="E676" t="str">
        <v>HAMBURG</v>
      </c>
      <c r="F676">
        <v>40</v>
      </c>
      <c r="G676">
        <v>350</v>
      </c>
      <c r="H676" t="str">
        <v>not included</v>
      </c>
      <c r="I676" s="148" t="str">
        <v>EUR</v>
      </c>
      <c r="J676" s="271">
        <v>416</v>
      </c>
      <c r="K676">
        <v>766</v>
      </c>
      <c r="L676">
        <v>0</v>
      </c>
      <c r="M676" s="18">
        <v>45930</v>
      </c>
      <c r="N676">
        <v>0</v>
      </c>
      <c r="O676">
        <v>0</v>
      </c>
      <c r="P676">
        <v>0</v>
      </c>
      <c r="Q676" t="str">
        <v>84398863 / MRCOCOAS004</v>
      </c>
      <c r="S676" s="271">
        <f t="shared" ca="1" si="20"/>
        <v>1</v>
      </c>
      <c r="T676" s="271">
        <f t="shared" si="21"/>
        <v>766</v>
      </c>
    </row>
    <row r="677" spans="1:20">
      <c r="A677" t="str">
        <v>HAPAG</v>
      </c>
      <c r="B677" t="str">
        <v>CONAKRYBARCELONA20</v>
      </c>
      <c r="C677" t="str">
        <v>GUI</v>
      </c>
      <c r="D677" t="str">
        <v>CONAKRY</v>
      </c>
      <c r="E677" t="str">
        <v>BARCELONA</v>
      </c>
      <c r="F677">
        <v>20</v>
      </c>
      <c r="G677">
        <v>500</v>
      </c>
      <c r="H677" t="str">
        <v>not included</v>
      </c>
      <c r="I677" s="148" t="str">
        <v>EUR</v>
      </c>
      <c r="J677" s="271">
        <v>208</v>
      </c>
      <c r="K677">
        <v>708</v>
      </c>
      <c r="L677">
        <v>0</v>
      </c>
      <c r="M677" s="18">
        <v>45930</v>
      </c>
      <c r="N677">
        <v>0</v>
      </c>
      <c r="O677">
        <v>0</v>
      </c>
      <c r="P677">
        <v>0</v>
      </c>
      <c r="Q677" t="str">
        <v>84398863 / MRCOCOAS004</v>
      </c>
      <c r="S677" s="271">
        <f t="shared" ca="1" si="20"/>
        <v>1</v>
      </c>
      <c r="T677" s="271">
        <f t="shared" si="21"/>
        <v>708</v>
      </c>
    </row>
    <row r="678" spans="1:20">
      <c r="A678" t="str">
        <v>HAPAG</v>
      </c>
      <c r="B678" t="str">
        <v>CONAKRYBARCELONA40</v>
      </c>
      <c r="C678" t="str">
        <v>GUI</v>
      </c>
      <c r="D678" t="str">
        <v>CONAKRY</v>
      </c>
      <c r="E678" t="str">
        <v>BARCELONA</v>
      </c>
      <c r="F678">
        <v>40</v>
      </c>
      <c r="G678">
        <v>675</v>
      </c>
      <c r="H678" t="str">
        <v>not included</v>
      </c>
      <c r="I678" s="148" t="str">
        <v>EUR</v>
      </c>
      <c r="J678" s="271">
        <v>416</v>
      </c>
      <c r="K678">
        <v>1091</v>
      </c>
      <c r="L678">
        <v>0</v>
      </c>
      <c r="M678" s="18">
        <v>45930</v>
      </c>
      <c r="N678">
        <v>0</v>
      </c>
      <c r="O678">
        <v>0</v>
      </c>
      <c r="P678">
        <v>0</v>
      </c>
      <c r="Q678" t="str">
        <v>84398863 / MRCOCOAS004</v>
      </c>
      <c r="S678" s="271">
        <f t="shared" ca="1" si="20"/>
        <v>1</v>
      </c>
      <c r="T678" s="271">
        <f t="shared" si="21"/>
        <v>1091</v>
      </c>
    </row>
    <row r="679" spans="1:20">
      <c r="A679" t="str">
        <v>HAPAG</v>
      </c>
      <c r="B679" t="str">
        <v>CONAKRYVALENCIA20</v>
      </c>
      <c r="C679" t="str">
        <v>GUI</v>
      </c>
      <c r="D679" t="str">
        <v>CONAKRY</v>
      </c>
      <c r="E679" t="str">
        <v>VALENCIA</v>
      </c>
      <c r="F679">
        <v>20</v>
      </c>
      <c r="G679">
        <v>500</v>
      </c>
      <c r="H679" t="str">
        <v>not included</v>
      </c>
      <c r="I679" s="148" t="str">
        <v>EUR</v>
      </c>
      <c r="J679" s="271">
        <v>208</v>
      </c>
      <c r="K679">
        <v>708</v>
      </c>
      <c r="L679">
        <v>0</v>
      </c>
      <c r="M679" s="18">
        <v>45930</v>
      </c>
      <c r="N679">
        <v>0</v>
      </c>
      <c r="O679">
        <v>0</v>
      </c>
      <c r="P679">
        <v>0</v>
      </c>
      <c r="Q679" t="str">
        <v>84398863 / MRCOCOAS004</v>
      </c>
      <c r="S679" s="271">
        <f t="shared" ca="1" si="20"/>
        <v>1</v>
      </c>
      <c r="T679" s="271">
        <f t="shared" si="21"/>
        <v>708</v>
      </c>
    </row>
    <row r="680" spans="1:20">
      <c r="A680" t="str">
        <v>HAPAG</v>
      </c>
      <c r="B680" t="str">
        <v>CONAKRYVALENCIA40</v>
      </c>
      <c r="C680" t="str">
        <v>GUI</v>
      </c>
      <c r="D680" t="str">
        <v>CONAKRY</v>
      </c>
      <c r="E680" t="str">
        <v>VALENCIA</v>
      </c>
      <c r="F680">
        <v>40</v>
      </c>
      <c r="G680">
        <v>675</v>
      </c>
      <c r="H680" t="str">
        <v>not included</v>
      </c>
      <c r="I680" s="148" t="str">
        <v>EUR</v>
      </c>
      <c r="J680" s="271">
        <v>416</v>
      </c>
      <c r="K680">
        <v>1091</v>
      </c>
      <c r="L680">
        <v>0</v>
      </c>
      <c r="M680" s="18">
        <v>45930</v>
      </c>
      <c r="N680">
        <v>0</v>
      </c>
      <c r="O680">
        <v>0</v>
      </c>
      <c r="P680">
        <v>0</v>
      </c>
      <c r="Q680" t="str">
        <v>84398863 / MRCOCOAS004</v>
      </c>
      <c r="S680" s="271">
        <f t="shared" ca="1" si="20"/>
        <v>1</v>
      </c>
      <c r="T680" s="271">
        <f t="shared" si="21"/>
        <v>1091</v>
      </c>
    </row>
    <row r="681" spans="1:20">
      <c r="A681" t="str">
        <v>HAPAG</v>
      </c>
      <c r="B681" t="str">
        <v>CONAKRYGENOA20</v>
      </c>
      <c r="C681" t="str">
        <v>GUI</v>
      </c>
      <c r="D681" t="str">
        <v>CONAKRY</v>
      </c>
      <c r="E681" t="str">
        <v>GENOA</v>
      </c>
      <c r="F681">
        <v>20</v>
      </c>
      <c r="G681">
        <v>400</v>
      </c>
      <c r="H681" t="str">
        <v>not included</v>
      </c>
      <c r="I681" s="148" t="str">
        <v>EUR</v>
      </c>
      <c r="J681" s="271">
        <v>208</v>
      </c>
      <c r="K681">
        <v>608</v>
      </c>
      <c r="L681">
        <v>0</v>
      </c>
      <c r="M681" s="18">
        <v>45930</v>
      </c>
      <c r="N681">
        <v>0</v>
      </c>
      <c r="O681">
        <v>0</v>
      </c>
      <c r="P681">
        <v>0</v>
      </c>
      <c r="Q681" t="str">
        <v>84398863 / MRCOCOAS004</v>
      </c>
      <c r="S681" s="271">
        <f t="shared" ca="1" si="20"/>
        <v>1</v>
      </c>
      <c r="T681" s="271">
        <f t="shared" si="21"/>
        <v>608</v>
      </c>
    </row>
    <row r="682" spans="1:20">
      <c r="A682" t="str">
        <v>HAPAG</v>
      </c>
      <c r="B682" t="str">
        <v>CONAKRYGENOA40</v>
      </c>
      <c r="C682" t="str">
        <v>GUI</v>
      </c>
      <c r="D682" t="str">
        <v>CONAKRY</v>
      </c>
      <c r="E682" t="str">
        <v>GENOA</v>
      </c>
      <c r="F682">
        <v>40</v>
      </c>
      <c r="G682">
        <v>400</v>
      </c>
      <c r="H682" t="str">
        <v>not included</v>
      </c>
      <c r="I682" s="148" t="str">
        <v>EUR</v>
      </c>
      <c r="J682" s="271">
        <v>416</v>
      </c>
      <c r="K682">
        <v>816</v>
      </c>
      <c r="L682">
        <v>0</v>
      </c>
      <c r="M682" s="18">
        <v>45930</v>
      </c>
      <c r="N682">
        <v>0</v>
      </c>
      <c r="O682">
        <v>0</v>
      </c>
      <c r="P682">
        <v>0</v>
      </c>
      <c r="Q682" t="str">
        <v>84398863 / MRCOCOAS004</v>
      </c>
      <c r="S682" s="271">
        <f t="shared" ca="1" si="20"/>
        <v>1</v>
      </c>
      <c r="T682" s="271">
        <f t="shared" si="21"/>
        <v>816</v>
      </c>
    </row>
    <row r="683" spans="1:20">
      <c r="A683" t="str">
        <v>HAPAG</v>
      </c>
      <c r="B683" t="str">
        <v>CONAKRYISTANBUL20</v>
      </c>
      <c r="C683" t="str">
        <v>GUI</v>
      </c>
      <c r="D683" t="str">
        <v>CONAKRY</v>
      </c>
      <c r="E683" t="str">
        <v>ISTANBUL</v>
      </c>
      <c r="F683">
        <v>20</v>
      </c>
      <c r="G683">
        <v>400</v>
      </c>
      <c r="H683" t="str">
        <v>not included</v>
      </c>
      <c r="I683" s="148" t="str">
        <v>USD</v>
      </c>
      <c r="J683" s="271">
        <v>205</v>
      </c>
      <c r="K683">
        <v>605</v>
      </c>
      <c r="L683">
        <v>0</v>
      </c>
      <c r="M683" s="18">
        <v>45930</v>
      </c>
      <c r="N683">
        <v>0</v>
      </c>
      <c r="O683">
        <v>0</v>
      </c>
      <c r="P683">
        <v>0</v>
      </c>
      <c r="Q683" t="str">
        <v>84398863 / MRCOCOAS004</v>
      </c>
      <c r="S683" s="271">
        <f t="shared" ca="1" si="20"/>
        <v>1</v>
      </c>
      <c r="T683" s="271">
        <f t="shared" si="21"/>
        <v>605</v>
      </c>
    </row>
    <row r="684" spans="1:20">
      <c r="A684" t="str">
        <v>HAPAG</v>
      </c>
      <c r="B684" t="str">
        <v>CONAKRYISTANBUL40</v>
      </c>
      <c r="C684" t="str">
        <v>GUI</v>
      </c>
      <c r="D684" t="str">
        <v>CONAKRY</v>
      </c>
      <c r="E684" t="str">
        <v>ISTANBUL</v>
      </c>
      <c r="F684">
        <v>40</v>
      </c>
      <c r="G684">
        <v>550</v>
      </c>
      <c r="H684" t="str">
        <v>not included</v>
      </c>
      <c r="I684" s="148" t="str">
        <v>USD</v>
      </c>
      <c r="J684" s="271">
        <v>410</v>
      </c>
      <c r="K684">
        <v>960</v>
      </c>
      <c r="L684">
        <v>0</v>
      </c>
      <c r="M684" s="18">
        <v>45930</v>
      </c>
      <c r="N684">
        <v>0</v>
      </c>
      <c r="O684">
        <v>0</v>
      </c>
      <c r="P684">
        <v>0</v>
      </c>
      <c r="Q684" t="str">
        <v>84398863 / MRCOCOAS004</v>
      </c>
      <c r="S684" s="271">
        <f t="shared" ca="1" si="20"/>
        <v>1</v>
      </c>
      <c r="T684" s="271">
        <f t="shared" si="21"/>
        <v>960</v>
      </c>
    </row>
    <row r="685" spans="1:20">
      <c r="A685" t="str">
        <v>HAPAG</v>
      </c>
      <c r="B685" t="str">
        <v>CONAKRYMONTREAL20</v>
      </c>
      <c r="C685" t="str">
        <v>GUI</v>
      </c>
      <c r="D685" t="str">
        <v>CONAKRY</v>
      </c>
      <c r="E685" t="str">
        <v>MONTREAL</v>
      </c>
      <c r="F685">
        <v>20</v>
      </c>
      <c r="G685">
        <v>1827</v>
      </c>
      <c r="H685" t="str">
        <v>not included</v>
      </c>
      <c r="I685" s="148" t="str">
        <v>USD</v>
      </c>
      <c r="J685" s="271">
        <v>621</v>
      </c>
      <c r="K685">
        <v>2448</v>
      </c>
      <c r="L685">
        <v>0</v>
      </c>
      <c r="M685" s="18">
        <v>45930</v>
      </c>
      <c r="N685">
        <v>0</v>
      </c>
      <c r="O685">
        <v>0</v>
      </c>
      <c r="P685">
        <v>0</v>
      </c>
      <c r="Q685" t="str">
        <v>84398863 / MRCOCOAS004</v>
      </c>
      <c r="S685" s="271">
        <f t="shared" ca="1" si="20"/>
        <v>1</v>
      </c>
      <c r="T685" s="271">
        <f t="shared" si="21"/>
        <v>2448</v>
      </c>
    </row>
    <row r="686" spans="1:20">
      <c r="A686" t="str">
        <v>HAPAG</v>
      </c>
      <c r="B686" t="str">
        <v>CONAKRYMONTREAL40</v>
      </c>
      <c r="C686" t="str">
        <v>GUI</v>
      </c>
      <c r="D686" t="str">
        <v>CONAKRY</v>
      </c>
      <c r="E686" t="str">
        <v>MONTREAL</v>
      </c>
      <c r="F686">
        <v>40</v>
      </c>
      <c r="G686">
        <v>1654</v>
      </c>
      <c r="H686" t="str">
        <v>not included</v>
      </c>
      <c r="I686" s="148" t="str">
        <v>USD</v>
      </c>
      <c r="J686" s="271">
        <v>1242</v>
      </c>
      <c r="K686">
        <v>2896</v>
      </c>
      <c r="L686">
        <v>0</v>
      </c>
      <c r="M686" s="18">
        <v>45930</v>
      </c>
      <c r="N686">
        <v>0</v>
      </c>
      <c r="O686">
        <v>0</v>
      </c>
      <c r="P686">
        <v>0</v>
      </c>
      <c r="Q686" t="str">
        <v>84398863 / MRCOCOAS004</v>
      </c>
      <c r="S686" s="271">
        <f t="shared" ca="1" si="20"/>
        <v>1</v>
      </c>
      <c r="T686" s="271">
        <f>G686+J686</f>
        <v>2896</v>
      </c>
    </row>
    <row r="687" spans="1:20">
      <c r="A687" t="str">
        <v>HAPAG</v>
      </c>
      <c r="B687" t="str">
        <v>MONROVIAANTWERP20</v>
      </c>
      <c r="C687" t="str">
        <v>LIB</v>
      </c>
      <c r="D687" t="str">
        <v>MONROVIA</v>
      </c>
      <c r="E687" t="str">
        <v>ANTWERP</v>
      </c>
      <c r="F687">
        <v>20</v>
      </c>
      <c r="G687">
        <v>315</v>
      </c>
      <c r="H687" t="str">
        <v>not included</v>
      </c>
      <c r="I687" s="148" t="str">
        <v>EUR</v>
      </c>
      <c r="J687" s="271">
        <v>208</v>
      </c>
      <c r="K687">
        <v>523</v>
      </c>
      <c r="L687">
        <v>0</v>
      </c>
      <c r="M687" s="18">
        <v>45930</v>
      </c>
      <c r="N687">
        <v>0</v>
      </c>
      <c r="O687">
        <v>0</v>
      </c>
      <c r="P687">
        <v>0</v>
      </c>
      <c r="Q687" t="str">
        <v>84398863 / MRCOCOAS004</v>
      </c>
      <c r="S687" s="271">
        <f t="shared" ca="1" si="20"/>
        <v>1</v>
      </c>
      <c r="T687" s="271">
        <f t="shared" si="21"/>
        <v>523</v>
      </c>
    </row>
    <row r="688" spans="1:20">
      <c r="A688" t="str">
        <v>HAPAG</v>
      </c>
      <c r="B688" t="str">
        <v>MONROVIAANTWERP40</v>
      </c>
      <c r="C688" t="str">
        <v>LIB</v>
      </c>
      <c r="D688" t="str">
        <v>MONROVIA</v>
      </c>
      <c r="E688" t="str">
        <v>ANTWERP</v>
      </c>
      <c r="F688">
        <v>40</v>
      </c>
      <c r="G688">
        <v>100</v>
      </c>
      <c r="H688" t="str">
        <v>not included</v>
      </c>
      <c r="I688" s="148" t="str">
        <v>EUR</v>
      </c>
      <c r="J688" s="271">
        <v>416</v>
      </c>
      <c r="K688">
        <v>516</v>
      </c>
      <c r="L688">
        <v>0</v>
      </c>
      <c r="M688" s="18">
        <v>45930</v>
      </c>
      <c r="N688">
        <v>0</v>
      </c>
      <c r="O688">
        <v>0</v>
      </c>
      <c r="P688">
        <v>0</v>
      </c>
      <c r="Q688" t="str">
        <v>84398863 / MRCOCOAS004</v>
      </c>
      <c r="S688" s="271">
        <f t="shared" ca="1" si="20"/>
        <v>1</v>
      </c>
      <c r="T688" s="271">
        <f t="shared" si="21"/>
        <v>516</v>
      </c>
    </row>
    <row r="689" spans="1:20">
      <c r="A689" t="str">
        <v>HAPAG</v>
      </c>
      <c r="B689" t="str">
        <v>MONROVIAAMSTERDAM20</v>
      </c>
      <c r="C689" t="str">
        <v>LIB</v>
      </c>
      <c r="D689" t="str">
        <v>MONROVIA</v>
      </c>
      <c r="E689" t="str">
        <v>AMSTERDAM</v>
      </c>
      <c r="F689">
        <v>20</v>
      </c>
      <c r="G689">
        <v>600</v>
      </c>
      <c r="H689" t="str">
        <v>not included</v>
      </c>
      <c r="I689" s="148" t="str">
        <v>EUR</v>
      </c>
      <c r="J689" s="271">
        <v>208</v>
      </c>
      <c r="K689">
        <v>808</v>
      </c>
      <c r="L689">
        <v>0</v>
      </c>
      <c r="M689" s="18">
        <v>45930</v>
      </c>
      <c r="N689">
        <v>0</v>
      </c>
      <c r="O689">
        <v>0</v>
      </c>
      <c r="P689">
        <v>0</v>
      </c>
      <c r="Q689" t="str">
        <v>84398863 / MRCOCOAS004</v>
      </c>
      <c r="S689" s="271">
        <f t="shared" ca="1" si="20"/>
        <v>1</v>
      </c>
      <c r="T689" s="271">
        <f t="shared" si="21"/>
        <v>808</v>
      </c>
    </row>
    <row r="690" spans="1:20">
      <c r="A690" t="str">
        <v>HAPAG</v>
      </c>
      <c r="B690" t="str">
        <v>MONROVIAAMSTERDAM40</v>
      </c>
      <c r="C690" t="str">
        <v>LIB</v>
      </c>
      <c r="D690" t="str">
        <v>MONROVIA</v>
      </c>
      <c r="E690" t="str">
        <v>AMSTERDAM</v>
      </c>
      <c r="F690">
        <v>40</v>
      </c>
      <c r="G690">
        <v>320</v>
      </c>
      <c r="H690" t="str">
        <v>not included</v>
      </c>
      <c r="I690" s="148" t="str">
        <v>EUR</v>
      </c>
      <c r="J690" s="271">
        <v>416</v>
      </c>
      <c r="K690">
        <v>736</v>
      </c>
      <c r="L690">
        <v>0</v>
      </c>
      <c r="M690" s="18">
        <v>45930</v>
      </c>
      <c r="N690">
        <v>0</v>
      </c>
      <c r="O690">
        <v>0</v>
      </c>
      <c r="P690">
        <v>0</v>
      </c>
      <c r="Q690" t="str">
        <v>84398863 / MRCOCOAS004</v>
      </c>
      <c r="S690" s="271">
        <f t="shared" ca="1" si="20"/>
        <v>1</v>
      </c>
      <c r="T690" s="271">
        <f t="shared" si="21"/>
        <v>736</v>
      </c>
    </row>
    <row r="691" spans="1:20">
      <c r="A691" t="str">
        <v>HAPAG</v>
      </c>
      <c r="B691" t="str">
        <v>MONROVIAROTTERDAM20</v>
      </c>
      <c r="C691" t="str">
        <v>LIB</v>
      </c>
      <c r="D691" t="str">
        <v>MONROVIA</v>
      </c>
      <c r="E691" t="str">
        <v>ROTTERDAM</v>
      </c>
      <c r="F691">
        <v>20</v>
      </c>
      <c r="G691">
        <v>421</v>
      </c>
      <c r="H691" t="str">
        <v>not included</v>
      </c>
      <c r="I691" s="148" t="str">
        <v>EUR</v>
      </c>
      <c r="J691" s="271">
        <v>208</v>
      </c>
      <c r="K691">
        <v>629</v>
      </c>
      <c r="L691">
        <v>0</v>
      </c>
      <c r="M691" s="18">
        <v>45930</v>
      </c>
      <c r="N691">
        <v>0</v>
      </c>
      <c r="O691">
        <v>0</v>
      </c>
      <c r="P691">
        <v>0</v>
      </c>
      <c r="Q691" t="str">
        <v>84398863 / MRCOCOAS004</v>
      </c>
      <c r="S691" s="271">
        <f t="shared" ca="1" si="20"/>
        <v>1</v>
      </c>
      <c r="T691" s="271">
        <f t="shared" si="21"/>
        <v>629</v>
      </c>
    </row>
    <row r="692" spans="1:20">
      <c r="A692" t="str">
        <v>HAPAG</v>
      </c>
      <c r="B692" t="str">
        <v>MONROVIAROTTERDAM40</v>
      </c>
      <c r="C692" t="str">
        <v>LIB</v>
      </c>
      <c r="D692" t="str">
        <v>MONROVIA</v>
      </c>
      <c r="E692" t="str">
        <v>ROTTERDAM</v>
      </c>
      <c r="F692">
        <v>40</v>
      </c>
      <c r="G692">
        <v>220</v>
      </c>
      <c r="H692" t="str">
        <v>not included</v>
      </c>
      <c r="I692" s="148" t="str">
        <v>EUR</v>
      </c>
      <c r="J692" s="271">
        <v>416</v>
      </c>
      <c r="K692">
        <v>636</v>
      </c>
      <c r="L692">
        <v>0</v>
      </c>
      <c r="M692" s="18">
        <v>45930</v>
      </c>
      <c r="N692">
        <v>0</v>
      </c>
      <c r="O692">
        <v>0</v>
      </c>
      <c r="P692">
        <v>0</v>
      </c>
      <c r="Q692" t="str">
        <v>84398863 / MRCOCOAS004</v>
      </c>
      <c r="S692" s="271">
        <f t="shared" ca="1" si="20"/>
        <v>1</v>
      </c>
      <c r="T692" s="271">
        <f t="shared" si="21"/>
        <v>636</v>
      </c>
    </row>
    <row r="693" spans="1:20">
      <c r="A693" t="str">
        <v>HAPAG</v>
      </c>
      <c r="B693" t="str">
        <v>MONROVIAHAMBURG20</v>
      </c>
      <c r="C693" t="str">
        <v>LIB</v>
      </c>
      <c r="D693" t="str">
        <v>MONROVIA</v>
      </c>
      <c r="E693" t="str">
        <v>HAMBURG</v>
      </c>
      <c r="F693">
        <v>20</v>
      </c>
      <c r="G693">
        <v>320</v>
      </c>
      <c r="H693" t="str">
        <v>not included</v>
      </c>
      <c r="I693" s="148" t="str">
        <v>EUR</v>
      </c>
      <c r="J693" s="271">
        <v>208</v>
      </c>
      <c r="K693">
        <v>528</v>
      </c>
      <c r="L693">
        <v>0</v>
      </c>
      <c r="M693" s="18">
        <v>45930</v>
      </c>
      <c r="N693">
        <v>0</v>
      </c>
      <c r="O693">
        <v>0</v>
      </c>
      <c r="P693">
        <v>0</v>
      </c>
      <c r="Q693" t="str">
        <v>84398863 / MRCOCOAS004</v>
      </c>
      <c r="S693" s="271">
        <f t="shared" ca="1" si="20"/>
        <v>1</v>
      </c>
      <c r="T693" s="271">
        <f t="shared" si="21"/>
        <v>528</v>
      </c>
    </row>
    <row r="694" spans="1:20">
      <c r="A694" t="str">
        <v>HAPAG</v>
      </c>
      <c r="B694" t="str">
        <v>MONROVIAHAMBURG40</v>
      </c>
      <c r="C694" t="str">
        <v>LIB</v>
      </c>
      <c r="D694" t="str">
        <v>MONROVIA</v>
      </c>
      <c r="E694" t="str">
        <v>HAMBURG</v>
      </c>
      <c r="F694">
        <v>40</v>
      </c>
      <c r="G694">
        <v>200</v>
      </c>
      <c r="H694" t="str">
        <v>not included</v>
      </c>
      <c r="I694" s="148" t="str">
        <v>EUR</v>
      </c>
      <c r="J694" s="271">
        <v>416</v>
      </c>
      <c r="K694">
        <v>616</v>
      </c>
      <c r="L694">
        <v>0</v>
      </c>
      <c r="M694" s="18">
        <v>45930</v>
      </c>
      <c r="N694">
        <v>0</v>
      </c>
      <c r="O694">
        <v>0</v>
      </c>
      <c r="P694">
        <v>0</v>
      </c>
      <c r="Q694" t="str">
        <v>84398863 / MRCOCOAS004</v>
      </c>
      <c r="S694" s="271">
        <f t="shared" ca="1" si="20"/>
        <v>1</v>
      </c>
      <c r="T694" s="271">
        <f t="shared" si="21"/>
        <v>616</v>
      </c>
    </row>
    <row r="695" spans="1:20">
      <c r="A695" t="str">
        <v>HAPAG</v>
      </c>
      <c r="B695" t="str">
        <v>MONROVIABARCELONA20</v>
      </c>
      <c r="C695" t="str">
        <v>LIB</v>
      </c>
      <c r="D695" t="str">
        <v>MONROVIA</v>
      </c>
      <c r="E695" t="str">
        <v>BARCELONA</v>
      </c>
      <c r="F695">
        <v>20</v>
      </c>
      <c r="G695">
        <v>475</v>
      </c>
      <c r="H695" t="str">
        <v>not included</v>
      </c>
      <c r="I695" s="148" t="str">
        <v>EUR</v>
      </c>
      <c r="J695" s="271">
        <v>208</v>
      </c>
      <c r="K695">
        <v>683</v>
      </c>
      <c r="L695">
        <v>0</v>
      </c>
      <c r="M695" s="18">
        <v>45930</v>
      </c>
      <c r="N695">
        <v>0</v>
      </c>
      <c r="O695">
        <v>0</v>
      </c>
      <c r="P695">
        <v>0</v>
      </c>
      <c r="Q695" t="str">
        <v>84398863 / MRCOCOAS004</v>
      </c>
      <c r="S695" s="271">
        <f t="shared" ca="1" si="20"/>
        <v>1</v>
      </c>
      <c r="T695" s="271">
        <f t="shared" si="21"/>
        <v>683</v>
      </c>
    </row>
    <row r="696" spans="1:20">
      <c r="A696" t="str">
        <v>HAPAG</v>
      </c>
      <c r="B696" t="str">
        <v>MONROVIABARCELONA40</v>
      </c>
      <c r="C696" t="str">
        <v>LIB</v>
      </c>
      <c r="D696" t="str">
        <v>MONROVIA</v>
      </c>
      <c r="E696" t="str">
        <v>BARCELONA</v>
      </c>
      <c r="F696">
        <v>40</v>
      </c>
      <c r="G696">
        <v>400</v>
      </c>
      <c r="H696" t="str">
        <v>not included</v>
      </c>
      <c r="I696" s="148" t="str">
        <v>EUR</v>
      </c>
      <c r="J696" s="271">
        <v>416</v>
      </c>
      <c r="K696">
        <v>816</v>
      </c>
      <c r="L696">
        <v>0</v>
      </c>
      <c r="M696" s="18">
        <v>45930</v>
      </c>
      <c r="N696">
        <v>0</v>
      </c>
      <c r="O696">
        <v>0</v>
      </c>
      <c r="P696">
        <v>0</v>
      </c>
      <c r="Q696" t="str">
        <v>84398863 / MRCOCOAS004</v>
      </c>
      <c r="S696" s="271">
        <f t="shared" ca="1" si="20"/>
        <v>1</v>
      </c>
      <c r="T696" s="271">
        <f t="shared" si="21"/>
        <v>816</v>
      </c>
    </row>
    <row r="697" spans="1:20">
      <c r="A697" t="str">
        <v>HAPAG</v>
      </c>
      <c r="B697" t="str">
        <v>MONROVIAVALENCIA20</v>
      </c>
      <c r="C697" t="str">
        <v>LIB</v>
      </c>
      <c r="D697" t="str">
        <v>MONROVIA</v>
      </c>
      <c r="E697" t="str">
        <v>VALENCIA</v>
      </c>
      <c r="F697">
        <v>20</v>
      </c>
      <c r="G697">
        <v>450</v>
      </c>
      <c r="H697" t="str">
        <v>not included</v>
      </c>
      <c r="I697" s="148" t="str">
        <v>EUR</v>
      </c>
      <c r="J697" s="271">
        <v>208</v>
      </c>
      <c r="K697">
        <v>658</v>
      </c>
      <c r="L697">
        <v>0</v>
      </c>
      <c r="M697" s="18">
        <v>45930</v>
      </c>
      <c r="N697">
        <v>0</v>
      </c>
      <c r="O697">
        <v>0</v>
      </c>
      <c r="P697">
        <v>0</v>
      </c>
      <c r="Q697" t="str">
        <v>84398863 / MRCOCOAS004</v>
      </c>
      <c r="S697" s="271">
        <f t="shared" ca="1" si="20"/>
        <v>1</v>
      </c>
      <c r="T697" s="271">
        <f t="shared" si="21"/>
        <v>658</v>
      </c>
    </row>
    <row r="698" spans="1:20">
      <c r="A698" t="str">
        <v>HAPAG</v>
      </c>
      <c r="B698" t="str">
        <v>MONROVIAVALENCIA40</v>
      </c>
      <c r="C698" t="str">
        <v>LIB</v>
      </c>
      <c r="D698" t="str">
        <v>MONROVIA</v>
      </c>
      <c r="E698" t="str">
        <v>VALENCIA</v>
      </c>
      <c r="F698">
        <v>40</v>
      </c>
      <c r="G698">
        <v>400</v>
      </c>
      <c r="H698" t="str">
        <v>not included</v>
      </c>
      <c r="I698" s="148" t="str">
        <v>EUR</v>
      </c>
      <c r="J698" s="271">
        <v>416</v>
      </c>
      <c r="K698">
        <v>816</v>
      </c>
      <c r="L698">
        <v>0</v>
      </c>
      <c r="M698" s="18">
        <v>45930</v>
      </c>
      <c r="N698">
        <v>0</v>
      </c>
      <c r="O698">
        <v>0</v>
      </c>
      <c r="P698">
        <v>0</v>
      </c>
      <c r="Q698" t="str">
        <v>84398863 / MRCOCOAS004</v>
      </c>
      <c r="S698" s="271">
        <f t="shared" ca="1" si="20"/>
        <v>1</v>
      </c>
      <c r="T698" s="271">
        <f t="shared" si="21"/>
        <v>816</v>
      </c>
    </row>
    <row r="699" spans="1:20">
      <c r="A699" t="str">
        <v>HAPAG</v>
      </c>
      <c r="B699" t="str">
        <v>MONROVIAGENOA20</v>
      </c>
      <c r="C699" t="str">
        <v>LIB</v>
      </c>
      <c r="D699" t="str">
        <v>MONROVIA</v>
      </c>
      <c r="E699" t="str">
        <v>GENOA</v>
      </c>
      <c r="F699">
        <v>20</v>
      </c>
      <c r="G699">
        <v>450</v>
      </c>
      <c r="H699" t="str">
        <v>not included</v>
      </c>
      <c r="I699" s="148" t="str">
        <v>EUR</v>
      </c>
      <c r="J699" s="271">
        <v>208</v>
      </c>
      <c r="K699">
        <v>658</v>
      </c>
      <c r="L699">
        <v>0</v>
      </c>
      <c r="M699" s="18">
        <v>45930</v>
      </c>
      <c r="N699">
        <v>0</v>
      </c>
      <c r="O699">
        <v>0</v>
      </c>
      <c r="P699">
        <v>0</v>
      </c>
      <c r="Q699" t="str">
        <v>84398863 / MRCOCOAS004</v>
      </c>
      <c r="S699" s="271">
        <f t="shared" ca="1" si="20"/>
        <v>1</v>
      </c>
      <c r="T699" s="271">
        <f t="shared" si="21"/>
        <v>658</v>
      </c>
    </row>
    <row r="700" spans="1:20">
      <c r="A700" t="str">
        <v>HAPAG</v>
      </c>
      <c r="B700" t="str">
        <v>MONROVIAGENOA40</v>
      </c>
      <c r="C700" t="str">
        <v>LIB</v>
      </c>
      <c r="D700" t="str">
        <v>MONROVIA</v>
      </c>
      <c r="E700" t="str">
        <v>GENOA</v>
      </c>
      <c r="F700">
        <v>40</v>
      </c>
      <c r="G700">
        <v>400</v>
      </c>
      <c r="H700" t="str">
        <v>not included</v>
      </c>
      <c r="I700" s="148" t="str">
        <v>EUR</v>
      </c>
      <c r="J700" s="271">
        <v>416</v>
      </c>
      <c r="K700">
        <v>816</v>
      </c>
      <c r="L700">
        <v>0</v>
      </c>
      <c r="M700" s="18">
        <v>45930</v>
      </c>
      <c r="N700">
        <v>0</v>
      </c>
      <c r="O700">
        <v>0</v>
      </c>
      <c r="P700">
        <v>0</v>
      </c>
      <c r="Q700" t="str">
        <v>84398863 / MRCOCOAS004</v>
      </c>
      <c r="S700" s="271">
        <f t="shared" ca="1" si="20"/>
        <v>1</v>
      </c>
      <c r="T700" s="271">
        <f t="shared" si="21"/>
        <v>816</v>
      </c>
    </row>
    <row r="701" spans="1:20">
      <c r="A701" t="str">
        <v>HAPAG</v>
      </c>
      <c r="B701" t="str">
        <v>MONROVIAISTANBUL20</v>
      </c>
      <c r="C701" t="str">
        <v>LIB</v>
      </c>
      <c r="D701" t="str">
        <v>MONROVIA</v>
      </c>
      <c r="E701" t="str">
        <v>ISTANBUL</v>
      </c>
      <c r="F701">
        <v>20</v>
      </c>
      <c r="G701">
        <v>475</v>
      </c>
      <c r="H701" t="str">
        <v>not included</v>
      </c>
      <c r="I701" s="148" t="str">
        <v>USD</v>
      </c>
      <c r="J701" s="271">
        <v>205</v>
      </c>
      <c r="K701">
        <v>680</v>
      </c>
      <c r="L701">
        <v>0</v>
      </c>
      <c r="M701" s="18">
        <v>45930</v>
      </c>
      <c r="N701">
        <v>0</v>
      </c>
      <c r="O701">
        <v>0</v>
      </c>
      <c r="P701">
        <v>0</v>
      </c>
      <c r="Q701" t="str">
        <v>84398863 / MRCOCOAS004</v>
      </c>
      <c r="S701" s="271">
        <f t="shared" ca="1" si="20"/>
        <v>1</v>
      </c>
      <c r="T701" s="271">
        <f t="shared" si="21"/>
        <v>680</v>
      </c>
    </row>
    <row r="702" spans="1:20">
      <c r="A702" t="str">
        <v>HAPAG</v>
      </c>
      <c r="B702" t="str">
        <v>MONROVIAISTANBUL40</v>
      </c>
      <c r="C702" t="str">
        <v>LIB</v>
      </c>
      <c r="D702" t="str">
        <v>MONROVIA</v>
      </c>
      <c r="E702" t="str">
        <v>ISTANBUL</v>
      </c>
      <c r="F702">
        <v>40</v>
      </c>
      <c r="G702">
        <v>400</v>
      </c>
      <c r="H702" t="str">
        <v>not included</v>
      </c>
      <c r="I702" s="148" t="str">
        <v>USD</v>
      </c>
      <c r="J702" s="271">
        <v>410</v>
      </c>
      <c r="K702">
        <v>810</v>
      </c>
      <c r="L702">
        <v>0</v>
      </c>
      <c r="M702" s="18">
        <v>45930</v>
      </c>
      <c r="N702">
        <v>0</v>
      </c>
      <c r="O702">
        <v>0</v>
      </c>
      <c r="P702">
        <v>0</v>
      </c>
      <c r="Q702" t="str">
        <v>84398863 / MRCOCOAS004</v>
      </c>
      <c r="S702" s="271">
        <f t="shared" ca="1" si="20"/>
        <v>1</v>
      </c>
      <c r="T702" s="271">
        <f t="shared" si="21"/>
        <v>810</v>
      </c>
    </row>
    <row r="703" spans="1:20">
      <c r="A703" t="str">
        <v>HAPAG</v>
      </c>
      <c r="B703" t="str">
        <v>MONROVIAMONTREAL20</v>
      </c>
      <c r="C703" t="str">
        <v>LIB</v>
      </c>
      <c r="D703" t="str">
        <v>MONROVIA</v>
      </c>
      <c r="E703" t="str">
        <v>MONTREAL</v>
      </c>
      <c r="F703">
        <v>20</v>
      </c>
      <c r="G703">
        <v>1827</v>
      </c>
      <c r="H703" t="str">
        <v>not included</v>
      </c>
      <c r="I703" s="148" t="str">
        <v>USD</v>
      </c>
      <c r="J703" s="271">
        <v>621</v>
      </c>
      <c r="K703">
        <v>2448</v>
      </c>
      <c r="L703">
        <v>0</v>
      </c>
      <c r="M703" s="18">
        <v>45930</v>
      </c>
      <c r="N703">
        <v>0</v>
      </c>
      <c r="O703">
        <v>0</v>
      </c>
      <c r="P703">
        <v>0</v>
      </c>
      <c r="Q703" t="str">
        <v>84398863 / MRCOCOAS004</v>
      </c>
      <c r="S703" s="271">
        <f t="shared" ca="1" si="20"/>
        <v>1</v>
      </c>
      <c r="T703" s="271">
        <f t="shared" si="21"/>
        <v>2448</v>
      </c>
    </row>
    <row r="704" spans="1:20">
      <c r="A704" t="str">
        <v>HAPAG</v>
      </c>
      <c r="B704" t="str">
        <v>MONROVIAMONTREAL40</v>
      </c>
      <c r="C704" t="str">
        <v>LIB</v>
      </c>
      <c r="D704" t="str">
        <v>MONROVIA</v>
      </c>
      <c r="E704" t="str">
        <v>MONTREAL</v>
      </c>
      <c r="F704">
        <v>40</v>
      </c>
      <c r="G704">
        <v>1654</v>
      </c>
      <c r="H704" t="str">
        <v>not included</v>
      </c>
      <c r="I704" s="148" t="str">
        <v>USD</v>
      </c>
      <c r="J704" s="271">
        <v>1242</v>
      </c>
      <c r="K704">
        <v>2896</v>
      </c>
      <c r="L704">
        <v>0</v>
      </c>
      <c r="M704" s="18">
        <v>45930</v>
      </c>
      <c r="N704">
        <v>0</v>
      </c>
      <c r="O704">
        <v>0</v>
      </c>
      <c r="P704">
        <v>0</v>
      </c>
      <c r="Q704" t="str">
        <v>84398863 / MRCOCOAS004</v>
      </c>
      <c r="S704" s="271">
        <f t="shared" ca="1" si="20"/>
        <v>1</v>
      </c>
      <c r="T704" s="271">
        <f t="shared" si="21"/>
        <v>2896</v>
      </c>
    </row>
    <row r="705" spans="1:20">
      <c r="A705" t="str">
        <v>HAPAG</v>
      </c>
      <c r="B705" t="str">
        <v>APAPAANTWERP20</v>
      </c>
      <c r="C705" t="str">
        <v>NIG</v>
      </c>
      <c r="D705" t="str">
        <v>APAPA</v>
      </c>
      <c r="E705" t="str">
        <v>ANTWERP</v>
      </c>
      <c r="F705">
        <v>20</v>
      </c>
      <c r="G705">
        <v>300</v>
      </c>
      <c r="H705" t="str">
        <v>not included</v>
      </c>
      <c r="I705" s="148" t="str">
        <v>EUR</v>
      </c>
      <c r="J705" s="271">
        <v>208</v>
      </c>
      <c r="K705">
        <v>508</v>
      </c>
      <c r="L705">
        <v>0</v>
      </c>
      <c r="M705" s="18">
        <v>45930</v>
      </c>
      <c r="N705">
        <v>0</v>
      </c>
      <c r="O705">
        <v>0</v>
      </c>
      <c r="P705">
        <v>0</v>
      </c>
      <c r="Q705" t="str">
        <v>84398863 / MRCOCOAS004</v>
      </c>
      <c r="S705" s="271">
        <f t="shared" ca="1" si="20"/>
        <v>1</v>
      </c>
      <c r="T705" s="271">
        <f t="shared" si="21"/>
        <v>508</v>
      </c>
    </row>
    <row r="706" spans="1:20">
      <c r="A706" t="str">
        <v>HAPAG</v>
      </c>
      <c r="B706" t="str">
        <v>APAPAANTWERP40</v>
      </c>
      <c r="C706" t="str">
        <v>NIG</v>
      </c>
      <c r="D706" t="str">
        <v>APAPA</v>
      </c>
      <c r="E706" t="str">
        <v>ANTWERP</v>
      </c>
      <c r="F706">
        <v>40</v>
      </c>
      <c r="G706">
        <v>250</v>
      </c>
      <c r="H706" t="str">
        <v>not included</v>
      </c>
      <c r="I706" s="148" t="str">
        <v>EUR</v>
      </c>
      <c r="J706" s="271">
        <v>416</v>
      </c>
      <c r="K706">
        <v>666</v>
      </c>
      <c r="L706">
        <v>0</v>
      </c>
      <c r="M706" s="18">
        <v>45930</v>
      </c>
      <c r="N706">
        <v>0</v>
      </c>
      <c r="O706">
        <v>0</v>
      </c>
      <c r="P706">
        <v>0</v>
      </c>
      <c r="Q706" t="str">
        <v>84398863 / MRCOCOAS004</v>
      </c>
      <c r="S706" s="271">
        <f t="shared" ca="1" si="20"/>
        <v>1</v>
      </c>
      <c r="T706" s="271">
        <f t="shared" si="21"/>
        <v>666</v>
      </c>
    </row>
    <row r="707" spans="1:20">
      <c r="A707" t="str">
        <v>HAPAG</v>
      </c>
      <c r="B707" t="str">
        <v>APAPAAMSTERDAM20</v>
      </c>
      <c r="C707" t="str">
        <v>NIG</v>
      </c>
      <c r="D707" t="str">
        <v>APAPA</v>
      </c>
      <c r="E707" t="str">
        <v>AMSTERDAM</v>
      </c>
      <c r="F707">
        <v>20</v>
      </c>
      <c r="G707">
        <v>450</v>
      </c>
      <c r="H707" t="str">
        <v>not included</v>
      </c>
      <c r="I707" s="148" t="str">
        <v>EUR</v>
      </c>
      <c r="J707" s="271">
        <v>208</v>
      </c>
      <c r="K707">
        <v>658</v>
      </c>
      <c r="L707">
        <v>0</v>
      </c>
      <c r="M707" s="18">
        <v>45930</v>
      </c>
      <c r="N707">
        <v>0</v>
      </c>
      <c r="O707">
        <v>0</v>
      </c>
      <c r="P707">
        <v>0</v>
      </c>
      <c r="Q707" t="str">
        <v>84398863 / MRCOCOAS004</v>
      </c>
      <c r="S707" s="271">
        <f t="shared" ref="S707:S770" ca="1" si="22">IF(M707&gt;TODAY(),1,0)</f>
        <v>1</v>
      </c>
      <c r="T707" s="271">
        <f t="shared" ref="T707:T770" si="23">G707+J707</f>
        <v>658</v>
      </c>
    </row>
    <row r="708" spans="1:20">
      <c r="A708" t="str">
        <v>HAPAG</v>
      </c>
      <c r="B708" t="str">
        <v>APAPAAMSTERDAM40</v>
      </c>
      <c r="C708" t="str">
        <v>NIG</v>
      </c>
      <c r="D708" t="str">
        <v>APAPA</v>
      </c>
      <c r="E708" t="str">
        <v>AMSTERDAM</v>
      </c>
      <c r="F708">
        <v>40</v>
      </c>
      <c r="G708">
        <v>450</v>
      </c>
      <c r="H708" t="str">
        <v>not included</v>
      </c>
      <c r="I708" s="148" t="str">
        <v>EUR</v>
      </c>
      <c r="J708" s="271">
        <v>416</v>
      </c>
      <c r="K708">
        <v>866</v>
      </c>
      <c r="L708">
        <v>0</v>
      </c>
      <c r="M708" s="18">
        <v>45930</v>
      </c>
      <c r="N708">
        <v>0</v>
      </c>
      <c r="O708">
        <v>0</v>
      </c>
      <c r="P708">
        <v>0</v>
      </c>
      <c r="Q708" t="str">
        <v>84398863 / MRCOCOAS004</v>
      </c>
      <c r="S708" s="271">
        <f t="shared" ca="1" si="22"/>
        <v>1</v>
      </c>
      <c r="T708" s="271">
        <f t="shared" si="23"/>
        <v>866</v>
      </c>
    </row>
    <row r="709" spans="1:20">
      <c r="A709" t="str">
        <v>HAPAG</v>
      </c>
      <c r="B709" t="str">
        <v>APAPAROTTERDAM20</v>
      </c>
      <c r="C709" t="str">
        <v>NIG</v>
      </c>
      <c r="D709" t="str">
        <v>APAPA</v>
      </c>
      <c r="E709" t="str">
        <v>ROTTERDAM</v>
      </c>
      <c r="F709">
        <v>20</v>
      </c>
      <c r="G709">
        <v>375</v>
      </c>
      <c r="H709" t="str">
        <v>not included</v>
      </c>
      <c r="I709" s="148" t="str">
        <v>EUR</v>
      </c>
      <c r="J709" s="271">
        <v>208</v>
      </c>
      <c r="K709">
        <v>583</v>
      </c>
      <c r="L709">
        <v>0</v>
      </c>
      <c r="M709" s="18">
        <v>45930</v>
      </c>
      <c r="N709">
        <v>0</v>
      </c>
      <c r="O709">
        <v>0</v>
      </c>
      <c r="P709">
        <v>0</v>
      </c>
      <c r="Q709" t="str">
        <v>84398863 / MRCOCOAS004</v>
      </c>
      <c r="S709" s="271">
        <f t="shared" ca="1" si="22"/>
        <v>1</v>
      </c>
      <c r="T709" s="271">
        <f t="shared" si="23"/>
        <v>583</v>
      </c>
    </row>
    <row r="710" spans="1:20">
      <c r="A710" t="str">
        <v>HAPAG</v>
      </c>
      <c r="B710" t="str">
        <v>APAPAROTTERDAM40</v>
      </c>
      <c r="C710" t="str">
        <v>NIG</v>
      </c>
      <c r="D710" t="str">
        <v>APAPA</v>
      </c>
      <c r="E710" t="str">
        <v>ROTTERDAM</v>
      </c>
      <c r="F710">
        <v>40</v>
      </c>
      <c r="G710">
        <v>350</v>
      </c>
      <c r="H710" t="str">
        <v>not included</v>
      </c>
      <c r="I710" s="148" t="str">
        <v>EUR</v>
      </c>
      <c r="J710" s="271">
        <v>416</v>
      </c>
      <c r="K710">
        <v>766</v>
      </c>
      <c r="L710">
        <v>0</v>
      </c>
      <c r="M710" s="18">
        <v>45930</v>
      </c>
      <c r="N710">
        <v>0</v>
      </c>
      <c r="O710">
        <v>0</v>
      </c>
      <c r="P710">
        <v>0</v>
      </c>
      <c r="Q710" t="str">
        <v>84398863 / MRCOCOAS004</v>
      </c>
      <c r="S710" s="271">
        <f t="shared" ca="1" si="22"/>
        <v>1</v>
      </c>
      <c r="T710" s="271">
        <f t="shared" si="23"/>
        <v>766</v>
      </c>
    </row>
    <row r="711" spans="1:20">
      <c r="A711" t="str">
        <v>HAPAG</v>
      </c>
      <c r="B711" t="str">
        <v>APAPAHAMBURG20</v>
      </c>
      <c r="C711" t="str">
        <v>NIG</v>
      </c>
      <c r="D711" t="str">
        <v>APAPA</v>
      </c>
      <c r="E711" t="str">
        <v>HAMBURG</v>
      </c>
      <c r="F711">
        <v>20</v>
      </c>
      <c r="G711">
        <v>300</v>
      </c>
      <c r="H711" t="str">
        <v>not included</v>
      </c>
      <c r="I711" s="148" t="str">
        <v>EUR</v>
      </c>
      <c r="J711" s="271">
        <v>208</v>
      </c>
      <c r="K711">
        <v>508</v>
      </c>
      <c r="L711">
        <v>0</v>
      </c>
      <c r="M711" s="18">
        <v>45930</v>
      </c>
      <c r="N711">
        <v>0</v>
      </c>
      <c r="O711">
        <v>0</v>
      </c>
      <c r="P711">
        <v>0</v>
      </c>
      <c r="Q711" t="str">
        <v>84398863 / MRCOCOAS004</v>
      </c>
      <c r="S711" s="271">
        <f t="shared" ca="1" si="22"/>
        <v>1</v>
      </c>
      <c r="T711" s="271">
        <f t="shared" si="23"/>
        <v>508</v>
      </c>
    </row>
    <row r="712" spans="1:20">
      <c r="A712" t="str">
        <v>HAPAG</v>
      </c>
      <c r="B712" t="str">
        <v>APAPAHAMBURG40</v>
      </c>
      <c r="C712" t="str">
        <v>NIG</v>
      </c>
      <c r="D712" t="str">
        <v>APAPA</v>
      </c>
      <c r="E712" t="str">
        <v>HAMBURG</v>
      </c>
      <c r="F712">
        <v>40</v>
      </c>
      <c r="G712">
        <v>250</v>
      </c>
      <c r="H712" t="str">
        <v>not included</v>
      </c>
      <c r="I712" s="148" t="str">
        <v>EUR</v>
      </c>
      <c r="J712" s="271">
        <v>416</v>
      </c>
      <c r="K712">
        <v>666</v>
      </c>
      <c r="L712">
        <v>0</v>
      </c>
      <c r="M712" s="18">
        <v>45930</v>
      </c>
      <c r="N712">
        <v>0</v>
      </c>
      <c r="O712">
        <v>0</v>
      </c>
      <c r="P712">
        <v>0</v>
      </c>
      <c r="Q712" t="str">
        <v>84398863 / MRCOCOAS004</v>
      </c>
      <c r="S712" s="271">
        <f t="shared" ca="1" si="22"/>
        <v>1</v>
      </c>
      <c r="T712" s="271">
        <f t="shared" si="23"/>
        <v>666</v>
      </c>
    </row>
    <row r="713" spans="1:20">
      <c r="A713" t="str">
        <v>HAPAG</v>
      </c>
      <c r="B713" t="str">
        <v>APAPABARCELONA20</v>
      </c>
      <c r="C713" t="str">
        <v>NIG</v>
      </c>
      <c r="D713" t="str">
        <v>APAPA</v>
      </c>
      <c r="E713" t="str">
        <v>BARCELONA</v>
      </c>
      <c r="F713">
        <v>20</v>
      </c>
      <c r="G713">
        <v>400</v>
      </c>
      <c r="H713" t="str">
        <v>not included</v>
      </c>
      <c r="I713" s="148" t="str">
        <v>EUR</v>
      </c>
      <c r="J713" s="271">
        <v>208</v>
      </c>
      <c r="K713">
        <v>608</v>
      </c>
      <c r="L713">
        <v>0</v>
      </c>
      <c r="M713" s="18">
        <v>45930</v>
      </c>
      <c r="N713">
        <v>0</v>
      </c>
      <c r="O713">
        <v>0</v>
      </c>
      <c r="P713">
        <v>0</v>
      </c>
      <c r="Q713" t="str">
        <v>84398863 / MRCOCOAS004</v>
      </c>
      <c r="S713" s="271">
        <f t="shared" ca="1" si="22"/>
        <v>1</v>
      </c>
      <c r="T713" s="271">
        <f t="shared" si="23"/>
        <v>608</v>
      </c>
    </row>
    <row r="714" spans="1:20">
      <c r="A714" t="str">
        <v>HAPAG</v>
      </c>
      <c r="B714" t="str">
        <v>APAPABARCELONA40</v>
      </c>
      <c r="C714" t="str">
        <v>NIG</v>
      </c>
      <c r="D714" t="str">
        <v>APAPA</v>
      </c>
      <c r="E714" t="str">
        <v>BARCELONA</v>
      </c>
      <c r="F714">
        <v>40</v>
      </c>
      <c r="G714">
        <v>578</v>
      </c>
      <c r="H714" t="str">
        <v>not included</v>
      </c>
      <c r="I714" s="148" t="str">
        <v>EUR</v>
      </c>
      <c r="J714" s="271">
        <v>416</v>
      </c>
      <c r="K714">
        <v>994</v>
      </c>
      <c r="L714">
        <v>0</v>
      </c>
      <c r="M714" s="18">
        <v>45930</v>
      </c>
      <c r="N714">
        <v>0</v>
      </c>
      <c r="O714">
        <v>0</v>
      </c>
      <c r="P714">
        <v>0</v>
      </c>
      <c r="Q714" t="str">
        <v>84398863 / MRCOCOAS004</v>
      </c>
      <c r="S714" s="271">
        <f t="shared" ca="1" si="22"/>
        <v>1</v>
      </c>
      <c r="T714" s="271">
        <f t="shared" si="23"/>
        <v>994</v>
      </c>
    </row>
    <row r="715" spans="1:20">
      <c r="A715" t="str">
        <v>HAPAG</v>
      </c>
      <c r="B715" t="str">
        <v>APAPAVALENCIA20</v>
      </c>
      <c r="C715" t="str">
        <v>NIG</v>
      </c>
      <c r="D715" t="str">
        <v>APAPA</v>
      </c>
      <c r="E715" t="str">
        <v>VALENCIA</v>
      </c>
      <c r="F715">
        <v>20</v>
      </c>
      <c r="G715">
        <v>400</v>
      </c>
      <c r="H715" t="str">
        <v>not included</v>
      </c>
      <c r="I715" s="148" t="str">
        <v>EUR</v>
      </c>
      <c r="J715" s="271">
        <v>208</v>
      </c>
      <c r="K715">
        <v>608</v>
      </c>
      <c r="L715">
        <v>0</v>
      </c>
      <c r="M715" s="18">
        <v>45930</v>
      </c>
      <c r="N715">
        <v>0</v>
      </c>
      <c r="O715">
        <v>0</v>
      </c>
      <c r="P715">
        <v>0</v>
      </c>
      <c r="Q715" t="str">
        <v>84398863 / MRCOCOAS004</v>
      </c>
      <c r="S715" s="271">
        <f t="shared" ca="1" si="22"/>
        <v>1</v>
      </c>
      <c r="T715" s="271">
        <f t="shared" si="23"/>
        <v>608</v>
      </c>
    </row>
    <row r="716" spans="1:20">
      <c r="A716" t="str">
        <v>HAPAG</v>
      </c>
      <c r="B716" t="str">
        <v>APAPAVALENCIA40</v>
      </c>
      <c r="C716" t="str">
        <v>NIG</v>
      </c>
      <c r="D716" t="str">
        <v>APAPA</v>
      </c>
      <c r="E716" t="str">
        <v>VALENCIA</v>
      </c>
      <c r="F716">
        <v>40</v>
      </c>
      <c r="G716">
        <v>800</v>
      </c>
      <c r="H716" t="str">
        <v>not included</v>
      </c>
      <c r="I716" s="148" t="str">
        <v>EUR</v>
      </c>
      <c r="J716" s="271">
        <v>416</v>
      </c>
      <c r="K716">
        <v>1216</v>
      </c>
      <c r="L716">
        <v>0</v>
      </c>
      <c r="M716" s="18">
        <v>45930</v>
      </c>
      <c r="N716">
        <v>0</v>
      </c>
      <c r="O716">
        <v>0</v>
      </c>
      <c r="P716">
        <v>0</v>
      </c>
      <c r="Q716" t="str">
        <v>84398863 / MRCOCOAS004</v>
      </c>
      <c r="S716" s="271">
        <f t="shared" ca="1" si="22"/>
        <v>1</v>
      </c>
      <c r="T716" s="271">
        <f t="shared" si="23"/>
        <v>1216</v>
      </c>
    </row>
    <row r="717" spans="1:20">
      <c r="A717" t="str">
        <v>HAPAG</v>
      </c>
      <c r="B717" t="str">
        <v>APAPAGENOA20</v>
      </c>
      <c r="C717" t="str">
        <v>NIG</v>
      </c>
      <c r="D717" t="str">
        <v>APAPA</v>
      </c>
      <c r="E717" t="str">
        <v>GENOA</v>
      </c>
      <c r="F717">
        <v>20</v>
      </c>
      <c r="G717">
        <v>450</v>
      </c>
      <c r="H717" t="str">
        <v>not included</v>
      </c>
      <c r="I717" s="148" t="str">
        <v>EUR</v>
      </c>
      <c r="J717" s="271">
        <v>208</v>
      </c>
      <c r="K717">
        <v>658</v>
      </c>
      <c r="L717">
        <v>0</v>
      </c>
      <c r="M717" s="18">
        <v>45930</v>
      </c>
      <c r="N717">
        <v>0</v>
      </c>
      <c r="O717">
        <v>0</v>
      </c>
      <c r="P717">
        <v>0</v>
      </c>
      <c r="Q717" t="str">
        <v>84398863 / MRCOCOAS004</v>
      </c>
      <c r="S717" s="271">
        <f t="shared" ca="1" si="22"/>
        <v>1</v>
      </c>
      <c r="T717" s="271">
        <f t="shared" si="23"/>
        <v>658</v>
      </c>
    </row>
    <row r="718" spans="1:20">
      <c r="A718" t="str">
        <v>HAPAG</v>
      </c>
      <c r="B718" t="str">
        <v>APAPAGENOA40</v>
      </c>
      <c r="C718" t="str">
        <v>NIG</v>
      </c>
      <c r="D718" t="str">
        <v>APAPA</v>
      </c>
      <c r="E718" t="str">
        <v>GENOA</v>
      </c>
      <c r="F718">
        <v>40</v>
      </c>
      <c r="G718">
        <v>350</v>
      </c>
      <c r="H718" t="str">
        <v>not included</v>
      </c>
      <c r="I718" s="148" t="str">
        <v>EUR</v>
      </c>
      <c r="J718" s="271">
        <v>416</v>
      </c>
      <c r="K718">
        <v>766</v>
      </c>
      <c r="L718">
        <v>0</v>
      </c>
      <c r="M718" s="18">
        <v>45930</v>
      </c>
      <c r="N718">
        <v>0</v>
      </c>
      <c r="O718">
        <v>0</v>
      </c>
      <c r="P718">
        <v>0</v>
      </c>
      <c r="Q718" t="str">
        <v>84398863 / MRCOCOAS004</v>
      </c>
      <c r="S718" s="271">
        <f t="shared" ca="1" si="22"/>
        <v>1</v>
      </c>
      <c r="T718" s="271">
        <f t="shared" si="23"/>
        <v>766</v>
      </c>
    </row>
    <row r="719" spans="1:20">
      <c r="A719" t="str">
        <v>HAPAG</v>
      </c>
      <c r="B719" t="str">
        <v>APAPAISTANBUL20</v>
      </c>
      <c r="C719" t="str">
        <v>NIG</v>
      </c>
      <c r="D719" t="str">
        <v>APAPA</v>
      </c>
      <c r="E719" t="str">
        <v>ISTANBUL</v>
      </c>
      <c r="F719">
        <v>20</v>
      </c>
      <c r="G719">
        <v>475</v>
      </c>
      <c r="H719" t="str">
        <v>not included</v>
      </c>
      <c r="I719" s="148" t="str">
        <v>USD</v>
      </c>
      <c r="J719" s="271">
        <v>205</v>
      </c>
      <c r="K719">
        <v>680</v>
      </c>
      <c r="L719">
        <v>0</v>
      </c>
      <c r="M719" s="18">
        <v>45930</v>
      </c>
      <c r="N719">
        <v>0</v>
      </c>
      <c r="O719">
        <v>0</v>
      </c>
      <c r="P719">
        <v>0</v>
      </c>
      <c r="Q719" t="str">
        <v>84398863 / MRCOCOAS004</v>
      </c>
      <c r="S719" s="271">
        <f t="shared" ca="1" si="22"/>
        <v>1</v>
      </c>
      <c r="T719" s="271">
        <f t="shared" si="23"/>
        <v>680</v>
      </c>
    </row>
    <row r="720" spans="1:20">
      <c r="A720" t="str">
        <v>HAPAG</v>
      </c>
      <c r="B720" t="str">
        <v>APAPAISTANBUL40</v>
      </c>
      <c r="C720" t="str">
        <v>NIG</v>
      </c>
      <c r="D720" t="str">
        <v>APAPA</v>
      </c>
      <c r="E720" t="str">
        <v>ISTANBUL</v>
      </c>
      <c r="F720">
        <v>40</v>
      </c>
      <c r="G720">
        <v>425</v>
      </c>
      <c r="H720" t="str">
        <v>not included</v>
      </c>
      <c r="I720" s="148" t="str">
        <v>USD</v>
      </c>
      <c r="J720" s="271">
        <v>410</v>
      </c>
      <c r="K720">
        <v>835</v>
      </c>
      <c r="L720">
        <v>0</v>
      </c>
      <c r="M720" s="18">
        <v>45930</v>
      </c>
      <c r="N720">
        <v>0</v>
      </c>
      <c r="O720">
        <v>0</v>
      </c>
      <c r="P720">
        <v>0</v>
      </c>
      <c r="Q720" t="str">
        <v>84398863 / MRCOCOAS004</v>
      </c>
      <c r="S720" s="271">
        <f t="shared" ca="1" si="22"/>
        <v>1</v>
      </c>
      <c r="T720" s="271">
        <f t="shared" si="23"/>
        <v>835</v>
      </c>
    </row>
    <row r="721" spans="1:20">
      <c r="A721" t="str">
        <v>HAPAG</v>
      </c>
      <c r="B721" t="str">
        <v>APAPAMONTREAL20</v>
      </c>
      <c r="C721" t="str">
        <v>NIG</v>
      </c>
      <c r="D721" t="str">
        <v>APAPA</v>
      </c>
      <c r="E721" t="str">
        <v>MONTREAL</v>
      </c>
      <c r="F721">
        <v>20</v>
      </c>
      <c r="G721">
        <v>1827</v>
      </c>
      <c r="H721" t="str">
        <v>not included</v>
      </c>
      <c r="I721" s="148" t="str">
        <v>USD</v>
      </c>
      <c r="J721" s="271">
        <v>621</v>
      </c>
      <c r="K721">
        <v>2448</v>
      </c>
      <c r="L721">
        <v>0</v>
      </c>
      <c r="M721" s="18">
        <v>45930</v>
      </c>
      <c r="N721">
        <v>0</v>
      </c>
      <c r="O721">
        <v>0</v>
      </c>
      <c r="P721">
        <v>0</v>
      </c>
      <c r="Q721" t="str">
        <v>84398863 / MRCOCOAS004</v>
      </c>
      <c r="S721" s="271">
        <f t="shared" ca="1" si="22"/>
        <v>1</v>
      </c>
      <c r="T721" s="271">
        <f t="shared" si="23"/>
        <v>2448</v>
      </c>
    </row>
    <row r="722" spans="1:20">
      <c r="A722" t="str">
        <v>HAPAG</v>
      </c>
      <c r="B722" t="str">
        <v>APAPAMONTREAL40</v>
      </c>
      <c r="C722" t="str">
        <v>NIG</v>
      </c>
      <c r="D722" t="str">
        <v>APAPA</v>
      </c>
      <c r="E722" t="str">
        <v>MONTREAL</v>
      </c>
      <c r="F722">
        <v>40</v>
      </c>
      <c r="G722">
        <v>1654</v>
      </c>
      <c r="H722" t="str">
        <v>not included</v>
      </c>
      <c r="I722" s="148" t="str">
        <v>USD</v>
      </c>
      <c r="J722" s="271">
        <v>1242</v>
      </c>
      <c r="K722">
        <v>2896</v>
      </c>
      <c r="L722">
        <v>0</v>
      </c>
      <c r="M722" s="18">
        <v>45930</v>
      </c>
      <c r="N722">
        <v>0</v>
      </c>
      <c r="O722">
        <v>0</v>
      </c>
      <c r="P722">
        <v>0</v>
      </c>
      <c r="Q722" t="str">
        <v>84398863 / MRCOCOAS004</v>
      </c>
      <c r="S722" s="271">
        <f t="shared" ca="1" si="22"/>
        <v>1</v>
      </c>
      <c r="T722" s="271">
        <f t="shared" si="23"/>
        <v>2896</v>
      </c>
    </row>
    <row r="723" spans="1:20">
      <c r="A723" t="str">
        <v>HAPAG</v>
      </c>
      <c r="B723" t="str">
        <v>TIN CANANTWERP20</v>
      </c>
      <c r="C723" t="str">
        <v>NIG</v>
      </c>
      <c r="D723" t="str">
        <v>TIN CAN</v>
      </c>
      <c r="E723" t="str">
        <v>ANTWERP</v>
      </c>
      <c r="F723">
        <v>20</v>
      </c>
      <c r="G723">
        <v>200</v>
      </c>
      <c r="H723" t="str">
        <v>not included</v>
      </c>
      <c r="I723" s="148" t="str">
        <v>EUR</v>
      </c>
      <c r="J723" s="271">
        <v>208</v>
      </c>
      <c r="K723">
        <v>408</v>
      </c>
      <c r="L723">
        <v>0</v>
      </c>
      <c r="M723" s="18">
        <v>45930</v>
      </c>
      <c r="N723">
        <v>0</v>
      </c>
      <c r="O723">
        <v>0</v>
      </c>
      <c r="P723">
        <v>0</v>
      </c>
      <c r="Q723" t="str">
        <v>84398863 / MRCOCOAS004</v>
      </c>
      <c r="S723" s="271">
        <f t="shared" ca="1" si="22"/>
        <v>1</v>
      </c>
      <c r="T723" s="271">
        <f t="shared" si="23"/>
        <v>408</v>
      </c>
    </row>
    <row r="724" spans="1:20">
      <c r="A724" t="str">
        <v>HAPAG</v>
      </c>
      <c r="B724" t="str">
        <v>TIN CANANTWERP40</v>
      </c>
      <c r="C724" t="str">
        <v>NIG</v>
      </c>
      <c r="D724" t="str">
        <v>TIN CAN</v>
      </c>
      <c r="E724" t="str">
        <v>ANTWERP</v>
      </c>
      <c r="F724">
        <v>40</v>
      </c>
      <c r="G724">
        <v>200</v>
      </c>
      <c r="H724" t="str">
        <v>not included</v>
      </c>
      <c r="I724" s="148" t="str">
        <v>EUR</v>
      </c>
      <c r="J724" s="271">
        <v>416</v>
      </c>
      <c r="K724">
        <v>616</v>
      </c>
      <c r="L724">
        <v>0</v>
      </c>
      <c r="M724" s="18">
        <v>45930</v>
      </c>
      <c r="N724">
        <v>0</v>
      </c>
      <c r="O724">
        <v>0</v>
      </c>
      <c r="P724">
        <v>0</v>
      </c>
      <c r="Q724" t="str">
        <v>84398863 / MRCOCOAS004</v>
      </c>
      <c r="S724" s="271">
        <f t="shared" ca="1" si="22"/>
        <v>1</v>
      </c>
      <c r="T724" s="271">
        <f t="shared" si="23"/>
        <v>616</v>
      </c>
    </row>
    <row r="725" spans="1:20">
      <c r="A725" t="str">
        <v>HAPAG</v>
      </c>
      <c r="B725" t="str">
        <v>TIN CANAMSTERDAM20</v>
      </c>
      <c r="C725" t="str">
        <v>NIG</v>
      </c>
      <c r="D725" t="str">
        <v>TIN CAN</v>
      </c>
      <c r="E725" t="str">
        <v>AMSTERDAM</v>
      </c>
      <c r="F725">
        <v>20</v>
      </c>
      <c r="G725">
        <v>375</v>
      </c>
      <c r="H725" t="str">
        <v>not included</v>
      </c>
      <c r="I725" s="148" t="str">
        <v>EUR</v>
      </c>
      <c r="J725" s="271">
        <v>208</v>
      </c>
      <c r="K725">
        <v>583</v>
      </c>
      <c r="L725">
        <v>0</v>
      </c>
      <c r="M725" s="18">
        <v>45930</v>
      </c>
      <c r="N725">
        <v>0</v>
      </c>
      <c r="O725">
        <v>0</v>
      </c>
      <c r="P725">
        <v>0</v>
      </c>
      <c r="Q725" t="str">
        <v>84398863 / MRCOCOAS004</v>
      </c>
      <c r="S725" s="271">
        <f t="shared" ca="1" si="22"/>
        <v>1</v>
      </c>
      <c r="T725" s="271">
        <f t="shared" si="23"/>
        <v>583</v>
      </c>
    </row>
    <row r="726" spans="1:20">
      <c r="A726" t="str">
        <v>HAPAG</v>
      </c>
      <c r="B726" t="str">
        <v>TIN CANAMSTERDAM40</v>
      </c>
      <c r="C726" t="str">
        <v>NIG</v>
      </c>
      <c r="D726" t="str">
        <v>TIN CAN</v>
      </c>
      <c r="E726" t="str">
        <v>AMSTERDAM</v>
      </c>
      <c r="F726">
        <v>40</v>
      </c>
      <c r="G726">
        <v>360</v>
      </c>
      <c r="H726" t="str">
        <v>not included</v>
      </c>
      <c r="I726" s="148" t="str">
        <v>EUR</v>
      </c>
      <c r="J726" s="271">
        <v>416</v>
      </c>
      <c r="K726">
        <v>776</v>
      </c>
      <c r="L726">
        <v>0</v>
      </c>
      <c r="M726" s="18">
        <v>45930</v>
      </c>
      <c r="N726">
        <v>0</v>
      </c>
      <c r="O726">
        <v>0</v>
      </c>
      <c r="P726">
        <v>0</v>
      </c>
      <c r="Q726" t="str">
        <v>84398863 / MRCOCOAS004</v>
      </c>
      <c r="S726" s="271">
        <f t="shared" ca="1" si="22"/>
        <v>1</v>
      </c>
      <c r="T726" s="271">
        <f t="shared" si="23"/>
        <v>776</v>
      </c>
    </row>
    <row r="727" spans="1:20">
      <c r="A727" t="str">
        <v>HAPAG</v>
      </c>
      <c r="B727" t="str">
        <v>TIN CANROTTERDAM20</v>
      </c>
      <c r="C727" t="str">
        <v>NIG</v>
      </c>
      <c r="D727" t="str">
        <v>TIN CAN</v>
      </c>
      <c r="E727" t="str">
        <v>ROTTERDAM</v>
      </c>
      <c r="F727">
        <v>20</v>
      </c>
      <c r="G727">
        <v>300</v>
      </c>
      <c r="H727" t="str">
        <v>not included</v>
      </c>
      <c r="I727" s="148" t="str">
        <v>EUR</v>
      </c>
      <c r="J727" s="271">
        <v>208</v>
      </c>
      <c r="K727">
        <v>508</v>
      </c>
      <c r="L727">
        <v>0</v>
      </c>
      <c r="M727" s="18">
        <v>45930</v>
      </c>
      <c r="N727">
        <v>0</v>
      </c>
      <c r="O727">
        <v>0</v>
      </c>
      <c r="P727">
        <v>0</v>
      </c>
      <c r="Q727" t="str">
        <v>84398863 / MRCOCOAS004</v>
      </c>
      <c r="S727" s="271">
        <f t="shared" ca="1" si="22"/>
        <v>1</v>
      </c>
      <c r="T727" s="271">
        <f t="shared" si="23"/>
        <v>508</v>
      </c>
    </row>
    <row r="728" spans="1:20">
      <c r="A728" t="str">
        <v>HAPAG</v>
      </c>
      <c r="B728" t="str">
        <v>TIN CANROTTERDAM40</v>
      </c>
      <c r="C728" t="str">
        <v>NIG</v>
      </c>
      <c r="D728" t="str">
        <v>TIN CAN</v>
      </c>
      <c r="E728" t="str">
        <v>ROTTERDAM</v>
      </c>
      <c r="F728">
        <v>40</v>
      </c>
      <c r="G728">
        <v>275</v>
      </c>
      <c r="H728" t="str">
        <v>not included</v>
      </c>
      <c r="I728" s="148" t="str">
        <v>EUR</v>
      </c>
      <c r="J728" s="271">
        <v>416</v>
      </c>
      <c r="K728">
        <v>691</v>
      </c>
      <c r="L728">
        <v>0</v>
      </c>
      <c r="M728" s="18">
        <v>45930</v>
      </c>
      <c r="N728">
        <v>0</v>
      </c>
      <c r="O728">
        <v>0</v>
      </c>
      <c r="P728">
        <v>0</v>
      </c>
      <c r="Q728" t="str">
        <v>84398863 / MRCOCOAS004</v>
      </c>
      <c r="S728" s="271">
        <f t="shared" ca="1" si="22"/>
        <v>1</v>
      </c>
      <c r="T728" s="271">
        <f t="shared" si="23"/>
        <v>691</v>
      </c>
    </row>
    <row r="729" spans="1:20">
      <c r="A729" t="str">
        <v>HAPAG</v>
      </c>
      <c r="B729" t="str">
        <v>TIN CANHAMBURG20</v>
      </c>
      <c r="C729" t="str">
        <v>NIG</v>
      </c>
      <c r="D729" t="str">
        <v>TIN CAN</v>
      </c>
      <c r="E729" t="str">
        <v>HAMBURG</v>
      </c>
      <c r="F729">
        <v>20</v>
      </c>
      <c r="G729">
        <v>250</v>
      </c>
      <c r="H729" t="str">
        <v>not included</v>
      </c>
      <c r="I729" s="148" t="str">
        <v>EUR</v>
      </c>
      <c r="J729" s="271">
        <v>208</v>
      </c>
      <c r="K729">
        <v>458</v>
      </c>
      <c r="L729">
        <v>0</v>
      </c>
      <c r="M729" s="18">
        <v>45930</v>
      </c>
      <c r="N729">
        <v>0</v>
      </c>
      <c r="O729">
        <v>0</v>
      </c>
      <c r="P729">
        <v>0</v>
      </c>
      <c r="Q729" t="str">
        <v>84398863 / MRCOCOAS004</v>
      </c>
      <c r="S729" s="271">
        <f t="shared" ca="1" si="22"/>
        <v>1</v>
      </c>
      <c r="T729" s="271">
        <f t="shared" si="23"/>
        <v>458</v>
      </c>
    </row>
    <row r="730" spans="1:20">
      <c r="A730" t="str">
        <v>HAPAG</v>
      </c>
      <c r="B730" t="str">
        <v>TIN CANHAMBURG40</v>
      </c>
      <c r="C730" t="str">
        <v>NIG</v>
      </c>
      <c r="D730" t="str">
        <v>TIN CAN</v>
      </c>
      <c r="E730" t="str">
        <v>HAMBURG</v>
      </c>
      <c r="F730">
        <v>40</v>
      </c>
      <c r="G730">
        <v>175</v>
      </c>
      <c r="H730" t="str">
        <v>not included</v>
      </c>
      <c r="I730" s="148" t="str">
        <v>EUR</v>
      </c>
      <c r="J730" s="271">
        <v>416</v>
      </c>
      <c r="K730">
        <v>591</v>
      </c>
      <c r="L730">
        <v>0</v>
      </c>
      <c r="M730" s="18">
        <v>45930</v>
      </c>
      <c r="N730">
        <v>0</v>
      </c>
      <c r="O730">
        <v>0</v>
      </c>
      <c r="P730">
        <v>0</v>
      </c>
      <c r="Q730" t="str">
        <v>84398863 / MRCOCOAS004</v>
      </c>
      <c r="S730" s="271">
        <f t="shared" ca="1" si="22"/>
        <v>1</v>
      </c>
      <c r="T730" s="271">
        <f t="shared" si="23"/>
        <v>591</v>
      </c>
    </row>
    <row r="731" spans="1:20">
      <c r="A731" t="str">
        <v>HAPAG</v>
      </c>
      <c r="B731" t="str">
        <v>TIN CANBARCELONA20</v>
      </c>
      <c r="C731" t="str">
        <v>NIG</v>
      </c>
      <c r="D731" t="str">
        <v>TIN CAN</v>
      </c>
      <c r="E731" t="str">
        <v>BARCELONA</v>
      </c>
      <c r="F731">
        <v>20</v>
      </c>
      <c r="G731">
        <v>400</v>
      </c>
      <c r="H731" t="str">
        <v>not included</v>
      </c>
      <c r="I731" s="148" t="str">
        <v>EUR</v>
      </c>
      <c r="J731" s="271">
        <v>208</v>
      </c>
      <c r="K731">
        <v>608</v>
      </c>
      <c r="L731">
        <v>0</v>
      </c>
      <c r="M731" s="18">
        <v>45930</v>
      </c>
      <c r="N731">
        <v>0</v>
      </c>
      <c r="O731">
        <v>0</v>
      </c>
      <c r="P731">
        <v>0</v>
      </c>
      <c r="Q731" t="str">
        <v>84398863 / MRCOCOAS004</v>
      </c>
      <c r="S731" s="271">
        <f t="shared" ca="1" si="22"/>
        <v>1</v>
      </c>
      <c r="T731" s="271">
        <f t="shared" si="23"/>
        <v>608</v>
      </c>
    </row>
    <row r="732" spans="1:20">
      <c r="A732" t="str">
        <v>HAPAG</v>
      </c>
      <c r="B732" t="str">
        <v>TIN CANBARCELONA40</v>
      </c>
      <c r="C732" t="str">
        <v>NIG</v>
      </c>
      <c r="D732" t="str">
        <v>TIN CAN</v>
      </c>
      <c r="E732" t="str">
        <v>BARCELONA</v>
      </c>
      <c r="F732">
        <v>40</v>
      </c>
      <c r="G732">
        <v>600</v>
      </c>
      <c r="H732" t="str">
        <v>not included</v>
      </c>
      <c r="I732" s="148" t="str">
        <v>EUR</v>
      </c>
      <c r="J732" s="271">
        <v>416</v>
      </c>
      <c r="K732">
        <v>1016</v>
      </c>
      <c r="L732">
        <v>0</v>
      </c>
      <c r="M732" s="18">
        <v>45930</v>
      </c>
      <c r="N732">
        <v>0</v>
      </c>
      <c r="O732">
        <v>0</v>
      </c>
      <c r="P732">
        <v>0</v>
      </c>
      <c r="Q732" t="str">
        <v>84398863 / MRCOCOAS004</v>
      </c>
      <c r="S732" s="271">
        <f t="shared" ca="1" si="22"/>
        <v>1</v>
      </c>
      <c r="T732" s="271">
        <f t="shared" si="23"/>
        <v>1016</v>
      </c>
    </row>
    <row r="733" spans="1:20">
      <c r="A733" t="str">
        <v>HAPAG</v>
      </c>
      <c r="B733" t="str">
        <v>TIN CANVALENCIA20</v>
      </c>
      <c r="C733" t="str">
        <v>NIG</v>
      </c>
      <c r="D733" t="str">
        <v>TIN CAN</v>
      </c>
      <c r="E733" t="str">
        <v>VALENCIA</v>
      </c>
      <c r="F733">
        <v>20</v>
      </c>
      <c r="G733">
        <v>400</v>
      </c>
      <c r="H733" t="str">
        <v>not included</v>
      </c>
      <c r="I733" s="148" t="str">
        <v>EUR</v>
      </c>
      <c r="J733" s="271">
        <v>208</v>
      </c>
      <c r="K733">
        <v>608</v>
      </c>
      <c r="L733">
        <v>0</v>
      </c>
      <c r="M733" s="18">
        <v>45930</v>
      </c>
      <c r="N733">
        <v>0</v>
      </c>
      <c r="O733">
        <v>0</v>
      </c>
      <c r="P733">
        <v>0</v>
      </c>
      <c r="Q733" t="str">
        <v>84398863 / MRCOCOAS004</v>
      </c>
      <c r="S733" s="271">
        <f t="shared" ca="1" si="22"/>
        <v>1</v>
      </c>
      <c r="T733" s="271">
        <f t="shared" si="23"/>
        <v>608</v>
      </c>
    </row>
    <row r="734" spans="1:20">
      <c r="A734" t="str">
        <v>HAPAG</v>
      </c>
      <c r="B734" t="str">
        <v>TIN CANVALENCIA40</v>
      </c>
      <c r="C734" t="str">
        <v>NIG</v>
      </c>
      <c r="D734" t="str">
        <v>TIN CAN</v>
      </c>
      <c r="E734" t="str">
        <v>VALENCIA</v>
      </c>
      <c r="F734">
        <v>40</v>
      </c>
      <c r="G734">
        <v>400</v>
      </c>
      <c r="H734" t="str">
        <v>not included</v>
      </c>
      <c r="I734" s="148" t="str">
        <v>EUR</v>
      </c>
      <c r="J734" s="271">
        <v>416</v>
      </c>
      <c r="K734">
        <v>816</v>
      </c>
      <c r="L734">
        <v>0</v>
      </c>
      <c r="M734" s="18">
        <v>45930</v>
      </c>
      <c r="N734">
        <v>0</v>
      </c>
      <c r="O734">
        <v>0</v>
      </c>
      <c r="P734">
        <v>0</v>
      </c>
      <c r="Q734" t="str">
        <v>84398863 / MRCOCOAS004</v>
      </c>
      <c r="S734" s="271">
        <f t="shared" ca="1" si="22"/>
        <v>1</v>
      </c>
      <c r="T734" s="271">
        <f t="shared" si="23"/>
        <v>816</v>
      </c>
    </row>
    <row r="735" spans="1:20">
      <c r="A735" t="str">
        <v>HAPAG</v>
      </c>
      <c r="B735" t="str">
        <v>TIN CANGENOA20</v>
      </c>
      <c r="C735" t="str">
        <v>NIG</v>
      </c>
      <c r="D735" t="str">
        <v>TIN CAN</v>
      </c>
      <c r="E735" t="str">
        <v>GENOA</v>
      </c>
      <c r="F735">
        <v>20</v>
      </c>
      <c r="G735">
        <v>400</v>
      </c>
      <c r="H735" t="str">
        <v>not included</v>
      </c>
      <c r="I735" s="148" t="str">
        <v>EUR</v>
      </c>
      <c r="J735" s="271">
        <v>208</v>
      </c>
      <c r="K735">
        <v>608</v>
      </c>
      <c r="L735">
        <v>0</v>
      </c>
      <c r="M735" s="18">
        <v>45930</v>
      </c>
      <c r="N735">
        <v>0</v>
      </c>
      <c r="O735">
        <v>0</v>
      </c>
      <c r="P735">
        <v>0</v>
      </c>
      <c r="Q735" t="str">
        <v>84398863 / MRCOCOAS004</v>
      </c>
      <c r="S735" s="271">
        <f t="shared" ca="1" si="22"/>
        <v>1</v>
      </c>
      <c r="T735" s="271">
        <f t="shared" si="23"/>
        <v>608</v>
      </c>
    </row>
    <row r="736" spans="1:20">
      <c r="A736" t="str">
        <v>HAPAG</v>
      </c>
      <c r="B736" t="str">
        <v>TIN CANGENOA40</v>
      </c>
      <c r="C736" t="str">
        <v>NIG</v>
      </c>
      <c r="D736" t="str">
        <v>TIN CAN</v>
      </c>
      <c r="E736" t="str">
        <v>GENOA</v>
      </c>
      <c r="F736">
        <v>40</v>
      </c>
      <c r="G736">
        <v>350</v>
      </c>
      <c r="H736" t="str">
        <v>not included</v>
      </c>
      <c r="I736" s="148" t="str">
        <v>EUR</v>
      </c>
      <c r="J736" s="271">
        <v>416</v>
      </c>
      <c r="K736">
        <v>766</v>
      </c>
      <c r="L736">
        <v>0</v>
      </c>
      <c r="M736" s="18">
        <v>45930</v>
      </c>
      <c r="N736">
        <v>0</v>
      </c>
      <c r="O736">
        <v>0</v>
      </c>
      <c r="P736">
        <v>0</v>
      </c>
      <c r="Q736" t="str">
        <v>84398863 / MRCOCOAS004</v>
      </c>
      <c r="S736" s="271">
        <f t="shared" ca="1" si="22"/>
        <v>1</v>
      </c>
      <c r="T736" s="271">
        <f t="shared" si="23"/>
        <v>766</v>
      </c>
    </row>
    <row r="737" spans="1:20">
      <c r="A737" t="str">
        <v>HAPAG</v>
      </c>
      <c r="B737" t="str">
        <v>TIN CANISTANBUL20</v>
      </c>
      <c r="C737" t="str">
        <v>NIG</v>
      </c>
      <c r="D737" t="str">
        <v>TIN CAN</v>
      </c>
      <c r="E737" t="str">
        <v>ISTANBUL</v>
      </c>
      <c r="F737">
        <v>20</v>
      </c>
      <c r="G737">
        <v>475</v>
      </c>
      <c r="H737" t="str">
        <v>not included</v>
      </c>
      <c r="I737" s="148" t="str">
        <v>USD</v>
      </c>
      <c r="J737" s="271">
        <v>205</v>
      </c>
      <c r="K737">
        <v>680</v>
      </c>
      <c r="L737">
        <v>0</v>
      </c>
      <c r="M737" s="18">
        <v>45930</v>
      </c>
      <c r="N737">
        <v>0</v>
      </c>
      <c r="O737">
        <v>0</v>
      </c>
      <c r="P737">
        <v>0</v>
      </c>
      <c r="Q737" t="str">
        <v>84398863 / MRCOCOAS004</v>
      </c>
      <c r="S737" s="271">
        <f t="shared" ca="1" si="22"/>
        <v>1</v>
      </c>
      <c r="T737" s="271">
        <f t="shared" si="23"/>
        <v>680</v>
      </c>
    </row>
    <row r="738" spans="1:20">
      <c r="A738" t="str">
        <v>HAPAG</v>
      </c>
      <c r="B738" t="str">
        <v>TIN CANISTANBUL40</v>
      </c>
      <c r="C738" t="str">
        <v>NIG</v>
      </c>
      <c r="D738" t="str">
        <v>TIN CAN</v>
      </c>
      <c r="E738" t="str">
        <v>ISTANBUL</v>
      </c>
      <c r="F738">
        <v>40</v>
      </c>
      <c r="G738">
        <v>500</v>
      </c>
      <c r="H738" t="str">
        <v>not included</v>
      </c>
      <c r="I738" s="148" t="str">
        <v>USD</v>
      </c>
      <c r="J738" s="271">
        <v>410</v>
      </c>
      <c r="K738">
        <v>910</v>
      </c>
      <c r="L738">
        <v>0</v>
      </c>
      <c r="M738" s="18">
        <v>45930</v>
      </c>
      <c r="N738">
        <v>0</v>
      </c>
      <c r="O738">
        <v>0</v>
      </c>
      <c r="P738">
        <v>0</v>
      </c>
      <c r="Q738" t="str">
        <v>84398863 / MRCOCOAS004</v>
      </c>
      <c r="S738" s="271">
        <f t="shared" ca="1" si="22"/>
        <v>1</v>
      </c>
      <c r="T738" s="271">
        <f t="shared" si="23"/>
        <v>910</v>
      </c>
    </row>
    <row r="739" spans="1:20">
      <c r="A739" t="str">
        <v>HAPAG</v>
      </c>
      <c r="B739" t="str">
        <v>TIN CANMONTREAL20</v>
      </c>
      <c r="C739" t="str">
        <v>NIG</v>
      </c>
      <c r="D739" t="str">
        <v>TIN CAN</v>
      </c>
      <c r="E739" t="str">
        <v>MONTREAL</v>
      </c>
      <c r="F739">
        <v>20</v>
      </c>
      <c r="G739">
        <v>1827</v>
      </c>
      <c r="H739" t="str">
        <v>not included</v>
      </c>
      <c r="I739" s="148" t="str">
        <v>USD</v>
      </c>
      <c r="J739" s="271">
        <v>621</v>
      </c>
      <c r="K739">
        <v>2448</v>
      </c>
      <c r="L739">
        <v>0</v>
      </c>
      <c r="M739" s="18">
        <v>45930</v>
      </c>
      <c r="N739">
        <v>0</v>
      </c>
      <c r="O739">
        <v>0</v>
      </c>
      <c r="P739">
        <v>0</v>
      </c>
      <c r="Q739" t="str">
        <v>84398863 / MRCOCOAS004</v>
      </c>
      <c r="S739" s="271">
        <f t="shared" ca="1" si="22"/>
        <v>1</v>
      </c>
      <c r="T739" s="271">
        <f t="shared" si="23"/>
        <v>2448</v>
      </c>
    </row>
    <row r="740" spans="1:20">
      <c r="A740" t="str">
        <v>HAPAG</v>
      </c>
      <c r="B740" t="str">
        <v>TIN CANMONTREAL40</v>
      </c>
      <c r="C740" t="str">
        <v>NIG</v>
      </c>
      <c r="D740" t="str">
        <v>TIN CAN</v>
      </c>
      <c r="E740" t="str">
        <v>MONTREAL</v>
      </c>
      <c r="F740">
        <v>40</v>
      </c>
      <c r="G740">
        <v>1264</v>
      </c>
      <c r="H740" t="str">
        <v>not included</v>
      </c>
      <c r="I740" s="148" t="str">
        <v>USD</v>
      </c>
      <c r="J740" s="271">
        <v>1242</v>
      </c>
      <c r="K740">
        <v>2506</v>
      </c>
      <c r="L740">
        <v>0</v>
      </c>
      <c r="M740" s="18">
        <v>45930</v>
      </c>
      <c r="N740">
        <v>0</v>
      </c>
      <c r="O740">
        <v>0</v>
      </c>
      <c r="P740">
        <v>0</v>
      </c>
      <c r="Q740" t="str">
        <v>84398863 / MRCOCOAS004</v>
      </c>
      <c r="S740" s="271">
        <f t="shared" ca="1" si="22"/>
        <v>1</v>
      </c>
      <c r="T740" s="271">
        <f t="shared" si="23"/>
        <v>2506</v>
      </c>
    </row>
    <row r="741" spans="1:20">
      <c r="A741" t="str">
        <v>HAPAG</v>
      </c>
      <c r="B741" t="str">
        <v>FREETOWNANTWERP20</v>
      </c>
      <c r="C741" t="str">
        <v>SLE</v>
      </c>
      <c r="D741" t="str">
        <v>FREETOWN</v>
      </c>
      <c r="E741" t="str">
        <v>ANTWERP</v>
      </c>
      <c r="F741">
        <v>20</v>
      </c>
      <c r="G741">
        <v>421</v>
      </c>
      <c r="H741" t="str">
        <v>not included</v>
      </c>
      <c r="I741" s="148" t="str">
        <v>EUR</v>
      </c>
      <c r="J741" s="271">
        <v>208</v>
      </c>
      <c r="K741">
        <v>629</v>
      </c>
      <c r="L741">
        <v>0</v>
      </c>
      <c r="M741" s="18">
        <v>45930</v>
      </c>
      <c r="N741">
        <v>0</v>
      </c>
      <c r="O741">
        <v>0</v>
      </c>
      <c r="P741">
        <v>0</v>
      </c>
      <c r="Q741" t="str">
        <v>84398863 / MRCOCOAS004</v>
      </c>
      <c r="S741" s="271">
        <f t="shared" ca="1" si="22"/>
        <v>1</v>
      </c>
      <c r="T741" s="271">
        <f t="shared" si="23"/>
        <v>629</v>
      </c>
    </row>
    <row r="742" spans="1:20">
      <c r="A742" t="str">
        <v>HAPAG</v>
      </c>
      <c r="B742" t="str">
        <v>FREETOWNANTWERP40</v>
      </c>
      <c r="C742" t="str">
        <v>SLE</v>
      </c>
      <c r="D742" t="str">
        <v>FREETOWN</v>
      </c>
      <c r="E742" t="str">
        <v>ANTWERP</v>
      </c>
      <c r="F742">
        <v>40</v>
      </c>
      <c r="G742">
        <v>600</v>
      </c>
      <c r="H742" t="str">
        <v>not included</v>
      </c>
      <c r="I742" s="148" t="str">
        <v>EUR</v>
      </c>
      <c r="J742" s="271">
        <v>416</v>
      </c>
      <c r="K742">
        <v>1016</v>
      </c>
      <c r="L742">
        <v>0</v>
      </c>
      <c r="M742" s="18">
        <v>45930</v>
      </c>
      <c r="N742">
        <v>0</v>
      </c>
      <c r="O742">
        <v>0</v>
      </c>
      <c r="P742">
        <v>0</v>
      </c>
      <c r="Q742" t="str">
        <v>84398863 / MRCOCOAS004</v>
      </c>
      <c r="S742" s="271">
        <f t="shared" ca="1" si="22"/>
        <v>1</v>
      </c>
      <c r="T742" s="271">
        <f t="shared" si="23"/>
        <v>1016</v>
      </c>
    </row>
    <row r="743" spans="1:20">
      <c r="A743" t="str">
        <v>HAPAG</v>
      </c>
      <c r="B743" t="str">
        <v>FREETOWNAMSTERDAM20</v>
      </c>
      <c r="C743" t="str">
        <v>SLE</v>
      </c>
      <c r="D743" t="str">
        <v>FREETOWN</v>
      </c>
      <c r="E743" t="str">
        <v>AMSTERDAM</v>
      </c>
      <c r="F743">
        <v>20</v>
      </c>
      <c r="G743">
        <v>616</v>
      </c>
      <c r="H743" t="str">
        <v>not included</v>
      </c>
      <c r="I743" s="148" t="str">
        <v>EUR</v>
      </c>
      <c r="J743" s="271">
        <v>208</v>
      </c>
      <c r="K743">
        <v>824</v>
      </c>
      <c r="L743">
        <v>0</v>
      </c>
      <c r="M743" s="18">
        <v>45930</v>
      </c>
      <c r="N743">
        <v>0</v>
      </c>
      <c r="O743">
        <v>0</v>
      </c>
      <c r="P743">
        <v>0</v>
      </c>
      <c r="Q743" t="str">
        <v>84398863 / MRCOCOAS004</v>
      </c>
      <c r="S743" s="271">
        <f t="shared" ca="1" si="22"/>
        <v>1</v>
      </c>
      <c r="T743" s="271">
        <f t="shared" si="23"/>
        <v>824</v>
      </c>
    </row>
    <row r="744" spans="1:20">
      <c r="A744" t="str">
        <v>HAPAG</v>
      </c>
      <c r="B744" t="str">
        <v>FREETOWNAMSTERDAM40</v>
      </c>
      <c r="C744" t="str">
        <v>SLE</v>
      </c>
      <c r="D744" t="str">
        <v>FREETOWN</v>
      </c>
      <c r="E744" t="str">
        <v>AMSTERDAM</v>
      </c>
      <c r="F744">
        <v>40</v>
      </c>
      <c r="G744">
        <v>700</v>
      </c>
      <c r="H744" t="str">
        <v>not included</v>
      </c>
      <c r="I744" s="148" t="str">
        <v>EUR</v>
      </c>
      <c r="J744" s="271">
        <v>416</v>
      </c>
      <c r="K744">
        <v>1116</v>
      </c>
      <c r="L744">
        <v>0</v>
      </c>
      <c r="M744" s="18">
        <v>45930</v>
      </c>
      <c r="N744">
        <v>0</v>
      </c>
      <c r="O744">
        <v>0</v>
      </c>
      <c r="P744">
        <v>0</v>
      </c>
      <c r="Q744" t="str">
        <v>84398863 / MRCOCOAS004</v>
      </c>
      <c r="S744" s="271">
        <f t="shared" ca="1" si="22"/>
        <v>1</v>
      </c>
      <c r="T744" s="271">
        <f t="shared" si="23"/>
        <v>1116</v>
      </c>
    </row>
    <row r="745" spans="1:20">
      <c r="A745" t="str">
        <v>HAPAG</v>
      </c>
      <c r="B745" t="str">
        <v>FREETOWNROTTERDAM20</v>
      </c>
      <c r="C745" t="str">
        <v>SLE</v>
      </c>
      <c r="D745" t="str">
        <v>FREETOWN</v>
      </c>
      <c r="E745" t="str">
        <v>ROTTERDAM</v>
      </c>
      <c r="F745">
        <v>20</v>
      </c>
      <c r="G745">
        <v>421</v>
      </c>
      <c r="H745" t="str">
        <v>not included</v>
      </c>
      <c r="I745" s="148" t="str">
        <v>EUR</v>
      </c>
      <c r="J745" s="271">
        <v>208</v>
      </c>
      <c r="K745">
        <v>629</v>
      </c>
      <c r="L745">
        <v>0</v>
      </c>
      <c r="M745" s="18">
        <v>45930</v>
      </c>
      <c r="N745">
        <v>0</v>
      </c>
      <c r="O745">
        <v>0</v>
      </c>
      <c r="P745">
        <v>0</v>
      </c>
      <c r="Q745" t="str">
        <v>84398863 / MRCOCOAS004</v>
      </c>
      <c r="S745" s="271">
        <f t="shared" ca="1" si="22"/>
        <v>1</v>
      </c>
      <c r="T745" s="271">
        <f t="shared" si="23"/>
        <v>629</v>
      </c>
    </row>
    <row r="746" spans="1:20">
      <c r="A746" t="str">
        <v>HAPAG</v>
      </c>
      <c r="B746" t="str">
        <v>FREETOWNROTTERDAM40</v>
      </c>
      <c r="C746" t="str">
        <v>SLE</v>
      </c>
      <c r="D746" t="str">
        <v>FREETOWN</v>
      </c>
      <c r="E746" t="str">
        <v>ROTTERDAM</v>
      </c>
      <c r="F746">
        <v>40</v>
      </c>
      <c r="G746">
        <v>600</v>
      </c>
      <c r="H746" t="str">
        <v>not included</v>
      </c>
      <c r="I746" s="148" t="str">
        <v>EUR</v>
      </c>
      <c r="J746" s="271">
        <v>416</v>
      </c>
      <c r="K746">
        <v>1016</v>
      </c>
      <c r="L746">
        <v>0</v>
      </c>
      <c r="M746" s="18">
        <v>45930</v>
      </c>
      <c r="N746">
        <v>0</v>
      </c>
      <c r="O746">
        <v>0</v>
      </c>
      <c r="P746">
        <v>0</v>
      </c>
      <c r="Q746" t="str">
        <v>84398863 / MRCOCOAS004</v>
      </c>
      <c r="S746" s="271">
        <f t="shared" ca="1" si="22"/>
        <v>1</v>
      </c>
      <c r="T746" s="271">
        <f t="shared" si="23"/>
        <v>1016</v>
      </c>
    </row>
    <row r="747" spans="1:20">
      <c r="A747" t="str">
        <v>HAPAG</v>
      </c>
      <c r="B747" t="str">
        <v>FREETOWNHAMBURG20</v>
      </c>
      <c r="C747" t="str">
        <v>SLE</v>
      </c>
      <c r="D747" t="str">
        <v>FREETOWN</v>
      </c>
      <c r="E747" t="str">
        <v>HAMBURG</v>
      </c>
      <c r="F747">
        <v>20</v>
      </c>
      <c r="G747">
        <v>521</v>
      </c>
      <c r="H747" t="str">
        <v>not included</v>
      </c>
      <c r="I747" s="148" t="str">
        <v>EUR</v>
      </c>
      <c r="J747" s="271">
        <v>208</v>
      </c>
      <c r="K747">
        <v>729</v>
      </c>
      <c r="L747">
        <v>0</v>
      </c>
      <c r="M747" s="18">
        <v>45930</v>
      </c>
      <c r="N747">
        <v>0</v>
      </c>
      <c r="O747">
        <v>0</v>
      </c>
      <c r="P747">
        <v>0</v>
      </c>
      <c r="Q747" t="str">
        <v>84398863 / MRCOCOAS004</v>
      </c>
      <c r="S747" s="271">
        <f t="shared" ca="1" si="22"/>
        <v>1</v>
      </c>
      <c r="T747" s="271">
        <f t="shared" si="23"/>
        <v>729</v>
      </c>
    </row>
    <row r="748" spans="1:20">
      <c r="A748" t="str">
        <v>HAPAG</v>
      </c>
      <c r="B748" t="str">
        <v>FREETOWNHAMBURG40</v>
      </c>
      <c r="C748" t="str">
        <v>SLE</v>
      </c>
      <c r="D748" t="str">
        <v>FREETOWN</v>
      </c>
      <c r="E748" t="str">
        <v>HAMBURG</v>
      </c>
      <c r="F748">
        <v>40</v>
      </c>
      <c r="G748">
        <v>580</v>
      </c>
      <c r="H748" t="str">
        <v>not included</v>
      </c>
      <c r="I748" s="148" t="str">
        <v>EUR</v>
      </c>
      <c r="J748" s="271">
        <v>416</v>
      </c>
      <c r="K748">
        <v>996</v>
      </c>
      <c r="L748">
        <v>0</v>
      </c>
      <c r="M748" s="18">
        <v>45930</v>
      </c>
      <c r="N748">
        <v>0</v>
      </c>
      <c r="O748">
        <v>0</v>
      </c>
      <c r="P748">
        <v>0</v>
      </c>
      <c r="Q748" t="str">
        <v>84398863 / MRCOCOAS004</v>
      </c>
      <c r="S748" s="271">
        <f t="shared" ca="1" si="22"/>
        <v>1</v>
      </c>
      <c r="T748" s="271">
        <f t="shared" si="23"/>
        <v>996</v>
      </c>
    </row>
    <row r="749" spans="1:20">
      <c r="A749" t="str">
        <v>HAPAG</v>
      </c>
      <c r="B749" t="str">
        <v>FREETOWNBARCELONA20</v>
      </c>
      <c r="C749" t="str">
        <v>SLE</v>
      </c>
      <c r="D749" t="str">
        <v>FREETOWN</v>
      </c>
      <c r="E749" t="str">
        <v>BARCELONA</v>
      </c>
      <c r="F749">
        <v>20</v>
      </c>
      <c r="G749">
        <v>618</v>
      </c>
      <c r="H749" t="str">
        <v>not included</v>
      </c>
      <c r="I749" s="148" t="str">
        <v>EUR</v>
      </c>
      <c r="J749" s="271">
        <v>208</v>
      </c>
      <c r="K749">
        <v>826</v>
      </c>
      <c r="L749">
        <v>0</v>
      </c>
      <c r="M749" s="18">
        <v>45930</v>
      </c>
      <c r="N749">
        <v>0</v>
      </c>
      <c r="O749">
        <v>0</v>
      </c>
      <c r="P749">
        <v>0</v>
      </c>
      <c r="Q749" t="str">
        <v>84398863 / MRCOCOAS004</v>
      </c>
      <c r="S749" s="271">
        <f t="shared" ca="1" si="22"/>
        <v>1</v>
      </c>
      <c r="T749" s="271">
        <f t="shared" si="23"/>
        <v>826</v>
      </c>
    </row>
    <row r="750" spans="1:20">
      <c r="A750" t="str">
        <v>HAPAG</v>
      </c>
      <c r="B750" t="str">
        <v>FREETOWNBARCELONA40</v>
      </c>
      <c r="C750" t="str">
        <v>SLE</v>
      </c>
      <c r="D750" t="str">
        <v>FREETOWN</v>
      </c>
      <c r="E750" t="str">
        <v>BARCELONA</v>
      </c>
      <c r="F750">
        <v>40</v>
      </c>
      <c r="G750">
        <v>700</v>
      </c>
      <c r="H750" t="str">
        <v>not included</v>
      </c>
      <c r="I750" s="148" t="str">
        <v>EUR</v>
      </c>
      <c r="J750" s="271">
        <v>416</v>
      </c>
      <c r="K750">
        <v>1116</v>
      </c>
      <c r="L750">
        <v>0</v>
      </c>
      <c r="M750" s="18">
        <v>45930</v>
      </c>
      <c r="N750">
        <v>0</v>
      </c>
      <c r="O750">
        <v>0</v>
      </c>
      <c r="P750">
        <v>0</v>
      </c>
      <c r="Q750" t="str">
        <v>84398863 / MRCOCOAS004</v>
      </c>
      <c r="S750" s="271">
        <f t="shared" ca="1" si="22"/>
        <v>1</v>
      </c>
      <c r="T750" s="271">
        <f t="shared" si="23"/>
        <v>1116</v>
      </c>
    </row>
    <row r="751" spans="1:20">
      <c r="A751" t="str">
        <v>HAPAG</v>
      </c>
      <c r="B751" t="str">
        <v>FREETOWNVALENCIA20</v>
      </c>
      <c r="C751" t="str">
        <v>SLE</v>
      </c>
      <c r="D751" t="str">
        <v>FREETOWN</v>
      </c>
      <c r="E751" t="str">
        <v>VALENCIA</v>
      </c>
      <c r="F751">
        <v>20</v>
      </c>
      <c r="G751">
        <v>800</v>
      </c>
      <c r="H751" t="str">
        <v>not included</v>
      </c>
      <c r="I751" s="148" t="str">
        <v>EUR</v>
      </c>
      <c r="J751" s="271">
        <v>208</v>
      </c>
      <c r="K751">
        <v>1008</v>
      </c>
      <c r="L751">
        <v>0</v>
      </c>
      <c r="M751" s="18">
        <v>45930</v>
      </c>
      <c r="N751">
        <v>0</v>
      </c>
      <c r="O751">
        <v>0</v>
      </c>
      <c r="P751">
        <v>0</v>
      </c>
      <c r="Q751" t="str">
        <v>84398863 / MRCOCOAS004</v>
      </c>
      <c r="S751" s="271">
        <f t="shared" ca="1" si="22"/>
        <v>1</v>
      </c>
      <c r="T751" s="271">
        <f t="shared" si="23"/>
        <v>1008</v>
      </c>
    </row>
    <row r="752" spans="1:20">
      <c r="A752" t="str">
        <v>HAPAG</v>
      </c>
      <c r="B752" t="str">
        <v>FREETOWNVALENCIA40</v>
      </c>
      <c r="C752" t="str">
        <v>SLE</v>
      </c>
      <c r="D752" t="str">
        <v>FREETOWN</v>
      </c>
      <c r="E752" t="str">
        <v>VALENCIA</v>
      </c>
      <c r="F752">
        <v>40</v>
      </c>
      <c r="G752">
        <v>700</v>
      </c>
      <c r="H752" t="str">
        <v>not included</v>
      </c>
      <c r="I752" s="148" t="str">
        <v>EUR</v>
      </c>
      <c r="J752" s="271">
        <v>416</v>
      </c>
      <c r="K752">
        <v>1116</v>
      </c>
      <c r="L752">
        <v>0</v>
      </c>
      <c r="M752" s="18">
        <v>45930</v>
      </c>
      <c r="N752">
        <v>0</v>
      </c>
      <c r="O752">
        <v>0</v>
      </c>
      <c r="P752">
        <v>0</v>
      </c>
      <c r="Q752" t="str">
        <v>84398863 / MRCOCOAS004</v>
      </c>
      <c r="S752" s="271">
        <f t="shared" ca="1" si="22"/>
        <v>1</v>
      </c>
      <c r="T752" s="271">
        <f t="shared" si="23"/>
        <v>1116</v>
      </c>
    </row>
    <row r="753" spans="1:20">
      <c r="A753" t="str">
        <v>HAPAG</v>
      </c>
      <c r="B753" t="str">
        <v>FREETOWNGENOA20</v>
      </c>
      <c r="C753" t="str">
        <v>SLE</v>
      </c>
      <c r="D753" t="str">
        <v>FREETOWN</v>
      </c>
      <c r="E753" t="str">
        <v>GENOA</v>
      </c>
      <c r="F753">
        <v>20</v>
      </c>
      <c r="G753">
        <v>800</v>
      </c>
      <c r="H753" t="str">
        <v>not included</v>
      </c>
      <c r="I753" s="148" t="str">
        <v>EUR</v>
      </c>
      <c r="J753" s="271">
        <v>208</v>
      </c>
      <c r="K753">
        <v>1008</v>
      </c>
      <c r="L753">
        <v>0</v>
      </c>
      <c r="M753" s="18">
        <v>45930</v>
      </c>
      <c r="N753">
        <v>0</v>
      </c>
      <c r="O753">
        <v>0</v>
      </c>
      <c r="P753">
        <v>0</v>
      </c>
      <c r="Q753" t="str">
        <v>84398863 / MRCOCOAS004</v>
      </c>
      <c r="S753" s="271">
        <f t="shared" ca="1" si="22"/>
        <v>1</v>
      </c>
      <c r="T753" s="271">
        <f t="shared" si="23"/>
        <v>1008</v>
      </c>
    </row>
    <row r="754" spans="1:20">
      <c r="A754" t="str">
        <v>HAPAG</v>
      </c>
      <c r="B754" t="str">
        <v>FREETOWNGENOA40</v>
      </c>
      <c r="C754" t="str">
        <v>SLE</v>
      </c>
      <c r="D754" t="str">
        <v>FREETOWN</v>
      </c>
      <c r="E754" t="str">
        <v>GENOA</v>
      </c>
      <c r="F754">
        <v>40</v>
      </c>
      <c r="G754">
        <v>700</v>
      </c>
      <c r="H754" t="str">
        <v>not included</v>
      </c>
      <c r="I754" s="148" t="str">
        <v>EUR</v>
      </c>
      <c r="J754" s="271">
        <v>416</v>
      </c>
      <c r="K754">
        <v>1116</v>
      </c>
      <c r="L754">
        <v>0</v>
      </c>
      <c r="M754" s="18">
        <v>45930</v>
      </c>
      <c r="N754">
        <v>0</v>
      </c>
      <c r="O754">
        <v>0</v>
      </c>
      <c r="P754">
        <v>0</v>
      </c>
      <c r="Q754" t="str">
        <v>84398863 / MRCOCOAS004</v>
      </c>
      <c r="S754" s="271">
        <f t="shared" ca="1" si="22"/>
        <v>1</v>
      </c>
      <c r="T754" s="271">
        <f t="shared" si="23"/>
        <v>1116</v>
      </c>
    </row>
    <row r="755" spans="1:20">
      <c r="A755" t="str">
        <v>HAPAG</v>
      </c>
      <c r="B755" t="str">
        <v>FREETOWNISTANBUL20</v>
      </c>
      <c r="C755" t="str">
        <v>SLE</v>
      </c>
      <c r="D755" t="str">
        <v>FREETOWN</v>
      </c>
      <c r="E755" t="str">
        <v>ISTANBUL</v>
      </c>
      <c r="F755">
        <v>20</v>
      </c>
      <c r="G755">
        <v>500</v>
      </c>
      <c r="H755" t="str">
        <v>not included</v>
      </c>
      <c r="I755" s="148" t="str">
        <v>USD</v>
      </c>
      <c r="J755" s="271">
        <v>205</v>
      </c>
      <c r="K755">
        <v>705</v>
      </c>
      <c r="L755">
        <v>0</v>
      </c>
      <c r="M755" s="18">
        <v>45930</v>
      </c>
      <c r="N755">
        <v>0</v>
      </c>
      <c r="O755">
        <v>0</v>
      </c>
      <c r="P755">
        <v>0</v>
      </c>
      <c r="Q755" t="str">
        <v>84398863 / MRCOCOAS004</v>
      </c>
      <c r="S755" s="271">
        <f t="shared" ca="1" si="22"/>
        <v>1</v>
      </c>
      <c r="T755" s="271">
        <f t="shared" si="23"/>
        <v>705</v>
      </c>
    </row>
    <row r="756" spans="1:20">
      <c r="A756" t="str">
        <v>HAPAG</v>
      </c>
      <c r="B756" t="str">
        <v>FREETOWNISTANBUL40</v>
      </c>
      <c r="C756" t="str">
        <v>SLE</v>
      </c>
      <c r="D756" t="str">
        <v>FREETOWN</v>
      </c>
      <c r="E756" t="str">
        <v>ISTANBUL</v>
      </c>
      <c r="F756">
        <v>40</v>
      </c>
      <c r="G756">
        <v>650</v>
      </c>
      <c r="H756" t="str">
        <v>not included</v>
      </c>
      <c r="I756" s="148" t="str">
        <v>USD</v>
      </c>
      <c r="J756" s="271">
        <v>410</v>
      </c>
      <c r="K756">
        <v>1060</v>
      </c>
      <c r="L756">
        <v>0</v>
      </c>
      <c r="M756" s="18">
        <v>45930</v>
      </c>
      <c r="N756">
        <v>0</v>
      </c>
      <c r="O756">
        <v>0</v>
      </c>
      <c r="P756">
        <v>0</v>
      </c>
      <c r="Q756" t="str">
        <v>84398863 / MRCOCOAS004</v>
      </c>
      <c r="S756" s="271">
        <f t="shared" ca="1" si="22"/>
        <v>1</v>
      </c>
      <c r="T756" s="271">
        <f t="shared" si="23"/>
        <v>1060</v>
      </c>
    </row>
    <row r="757" spans="1:20">
      <c r="A757" t="str">
        <v>HAPAG</v>
      </c>
      <c r="B757" t="str">
        <v>FREETOWNMONTREAL20</v>
      </c>
      <c r="C757" t="str">
        <v>SLE</v>
      </c>
      <c r="D757" t="str">
        <v>FREETOWN</v>
      </c>
      <c r="E757" t="str">
        <v>MONTREAL</v>
      </c>
      <c r="F757">
        <v>20</v>
      </c>
      <c r="G757">
        <v>1827</v>
      </c>
      <c r="H757" t="str">
        <v>not included</v>
      </c>
      <c r="I757" s="148" t="str">
        <v>USD</v>
      </c>
      <c r="J757" s="271">
        <v>621</v>
      </c>
      <c r="K757">
        <v>2448</v>
      </c>
      <c r="L757">
        <v>0</v>
      </c>
      <c r="M757" s="18">
        <v>45930</v>
      </c>
      <c r="N757">
        <v>0</v>
      </c>
      <c r="O757">
        <v>0</v>
      </c>
      <c r="P757">
        <v>0</v>
      </c>
      <c r="Q757" t="str">
        <v>84398863 / MRCOCOAS004</v>
      </c>
      <c r="S757" s="271">
        <f t="shared" ca="1" si="22"/>
        <v>1</v>
      </c>
      <c r="T757" s="271">
        <f t="shared" si="23"/>
        <v>2448</v>
      </c>
    </row>
    <row r="758" spans="1:20">
      <c r="A758" t="str">
        <v>HAPAG</v>
      </c>
      <c r="B758" t="str">
        <v>FREETOWNMONTREAL40</v>
      </c>
      <c r="C758" t="str">
        <v>SLE</v>
      </c>
      <c r="D758" t="str">
        <v>FREETOWN</v>
      </c>
      <c r="E758" t="str">
        <v>MONTREAL</v>
      </c>
      <c r="F758">
        <v>40</v>
      </c>
      <c r="G758">
        <v>1654</v>
      </c>
      <c r="H758" t="str">
        <v>not included</v>
      </c>
      <c r="I758" s="148" t="str">
        <v>USD</v>
      </c>
      <c r="J758" s="271">
        <v>1242</v>
      </c>
      <c r="K758">
        <v>2896</v>
      </c>
      <c r="L758">
        <v>0</v>
      </c>
      <c r="M758" s="18">
        <v>45930</v>
      </c>
      <c r="N758">
        <v>0</v>
      </c>
      <c r="O758">
        <v>0</v>
      </c>
      <c r="P758">
        <v>0</v>
      </c>
      <c r="Q758" t="str">
        <v>84398863 / MRCOCOAS004</v>
      </c>
      <c r="S758" s="271">
        <f t="shared" ca="1" si="22"/>
        <v>1</v>
      </c>
      <c r="T758" s="271">
        <f t="shared" si="23"/>
        <v>2896</v>
      </c>
    </row>
    <row r="759" spans="1:20">
      <c r="A759" t="str">
        <v>HAPAG</v>
      </c>
      <c r="B759" t="str">
        <v>MATADIANTWERP20</v>
      </c>
      <c r="C759" t="str">
        <v>CONG</v>
      </c>
      <c r="D759" t="str">
        <v>MATADI</v>
      </c>
      <c r="E759" t="str">
        <v>ANTWERP</v>
      </c>
      <c r="F759">
        <v>20</v>
      </c>
      <c r="G759">
        <v>250</v>
      </c>
      <c r="H759" t="str">
        <v>not included</v>
      </c>
      <c r="I759" s="148" t="str">
        <v>EUR</v>
      </c>
      <c r="J759" s="271">
        <v>201</v>
      </c>
      <c r="K759">
        <v>451</v>
      </c>
      <c r="L759">
        <v>0</v>
      </c>
      <c r="M759" s="18">
        <v>45930</v>
      </c>
      <c r="N759">
        <v>0</v>
      </c>
      <c r="O759">
        <v>0</v>
      </c>
      <c r="P759">
        <v>0</v>
      </c>
      <c r="Q759" t="str">
        <v>84398863 / MRCOCOAS004</v>
      </c>
      <c r="S759" s="271">
        <f t="shared" ca="1" si="22"/>
        <v>1</v>
      </c>
      <c r="T759" s="271">
        <f t="shared" si="23"/>
        <v>451</v>
      </c>
    </row>
    <row r="760" spans="1:20">
      <c r="A760" t="str">
        <v>HAPAG</v>
      </c>
      <c r="B760" t="str">
        <v>MATADIANTWERP40</v>
      </c>
      <c r="C760" t="str">
        <v>CONG</v>
      </c>
      <c r="D760" t="str">
        <v>MATADI</v>
      </c>
      <c r="E760" t="str">
        <v>ANTWERP</v>
      </c>
      <c r="F760">
        <v>40</v>
      </c>
      <c r="G760">
        <v>50</v>
      </c>
      <c r="H760" t="str">
        <v>not included</v>
      </c>
      <c r="I760" s="148" t="str">
        <v>EUR</v>
      </c>
      <c r="J760" s="271">
        <v>402</v>
      </c>
      <c r="K760">
        <v>452</v>
      </c>
      <c r="L760">
        <v>0</v>
      </c>
      <c r="M760" s="18">
        <v>45930</v>
      </c>
      <c r="N760">
        <v>0</v>
      </c>
      <c r="O760">
        <v>0</v>
      </c>
      <c r="P760">
        <v>0</v>
      </c>
      <c r="Q760" t="str">
        <v>84398863 / MRCOCOAS004</v>
      </c>
      <c r="S760" s="271">
        <f t="shared" ca="1" si="22"/>
        <v>1</v>
      </c>
      <c r="T760" s="271">
        <f t="shared" si="23"/>
        <v>452</v>
      </c>
    </row>
    <row r="761" spans="1:20">
      <c r="A761" t="str">
        <v>HAPAG</v>
      </c>
      <c r="B761" t="str">
        <v>MATADIAMSTERDAM20</v>
      </c>
      <c r="C761" t="str">
        <v>CONG</v>
      </c>
      <c r="D761" t="str">
        <v>MATADI</v>
      </c>
      <c r="E761" t="str">
        <v>AMSTERDAM</v>
      </c>
      <c r="F761">
        <v>20</v>
      </c>
      <c r="G761">
        <v>500</v>
      </c>
      <c r="H761" t="str">
        <v>not included</v>
      </c>
      <c r="I761" s="148" t="str">
        <v>EUR</v>
      </c>
      <c r="J761" s="271">
        <v>201</v>
      </c>
      <c r="K761">
        <v>701</v>
      </c>
      <c r="L761">
        <v>0</v>
      </c>
      <c r="M761" s="18">
        <v>45930</v>
      </c>
      <c r="N761">
        <v>0</v>
      </c>
      <c r="O761">
        <v>0</v>
      </c>
      <c r="P761">
        <v>0</v>
      </c>
      <c r="Q761" t="str">
        <v>84398863 / MRCOCOAS004</v>
      </c>
      <c r="S761" s="271">
        <f t="shared" ca="1" si="22"/>
        <v>1</v>
      </c>
      <c r="T761" s="271">
        <f t="shared" si="23"/>
        <v>701</v>
      </c>
    </row>
    <row r="762" spans="1:20">
      <c r="A762" t="str">
        <v>HAPAG</v>
      </c>
      <c r="B762" t="str">
        <v>MATADIAMSTERDAM40</v>
      </c>
      <c r="C762" t="str">
        <v>CONG</v>
      </c>
      <c r="D762" t="str">
        <v>MATADI</v>
      </c>
      <c r="E762" t="str">
        <v>AMSTERDAM</v>
      </c>
      <c r="F762">
        <v>40</v>
      </c>
      <c r="G762">
        <v>325</v>
      </c>
      <c r="H762" t="str">
        <v>not included</v>
      </c>
      <c r="I762" s="148" t="str">
        <v>EUR</v>
      </c>
      <c r="J762" s="271">
        <v>402</v>
      </c>
      <c r="K762">
        <v>727</v>
      </c>
      <c r="L762">
        <v>0</v>
      </c>
      <c r="M762" s="18">
        <v>45930</v>
      </c>
      <c r="N762">
        <v>0</v>
      </c>
      <c r="O762">
        <v>0</v>
      </c>
      <c r="P762">
        <v>0</v>
      </c>
      <c r="Q762" t="str">
        <v>84398863 / MRCOCOAS004</v>
      </c>
      <c r="S762" s="271">
        <f t="shared" ca="1" si="22"/>
        <v>1</v>
      </c>
      <c r="T762" s="271">
        <f t="shared" si="23"/>
        <v>727</v>
      </c>
    </row>
    <row r="763" spans="1:20">
      <c r="A763" t="str">
        <v>HAPAG</v>
      </c>
      <c r="B763" t="str">
        <v>MATADIROTTERDAM20</v>
      </c>
      <c r="C763" t="str">
        <v>CONG</v>
      </c>
      <c r="D763" t="str">
        <v>MATADI</v>
      </c>
      <c r="E763" t="str">
        <v>ROTTERDAM</v>
      </c>
      <c r="F763">
        <v>20</v>
      </c>
      <c r="G763">
        <v>575</v>
      </c>
      <c r="H763" t="str">
        <v>not included</v>
      </c>
      <c r="I763" s="148" t="str">
        <v>EUR</v>
      </c>
      <c r="J763" s="271">
        <v>201</v>
      </c>
      <c r="K763">
        <v>776</v>
      </c>
      <c r="L763">
        <v>0</v>
      </c>
      <c r="M763" s="18">
        <v>45930</v>
      </c>
      <c r="N763">
        <v>0</v>
      </c>
      <c r="O763">
        <v>0</v>
      </c>
      <c r="P763">
        <v>0</v>
      </c>
      <c r="Q763" t="str">
        <v>84398863 / MRCOCOAS004</v>
      </c>
      <c r="S763" s="271">
        <f t="shared" ca="1" si="22"/>
        <v>1</v>
      </c>
      <c r="T763" s="271">
        <f t="shared" si="23"/>
        <v>776</v>
      </c>
    </row>
    <row r="764" spans="1:20">
      <c r="A764" t="str">
        <v>HAPAG</v>
      </c>
      <c r="B764" t="str">
        <v>MATADIROTTERDAM40</v>
      </c>
      <c r="C764" t="str">
        <v>CONG</v>
      </c>
      <c r="D764" t="str">
        <v>MATADI</v>
      </c>
      <c r="E764" t="str">
        <v>ROTTERDAM</v>
      </c>
      <c r="F764">
        <v>40</v>
      </c>
      <c r="G764">
        <v>400</v>
      </c>
      <c r="H764" t="str">
        <v>not included</v>
      </c>
      <c r="I764" s="148" t="str">
        <v>EUR</v>
      </c>
      <c r="J764" s="271">
        <v>402</v>
      </c>
      <c r="K764">
        <v>802</v>
      </c>
      <c r="L764">
        <v>0</v>
      </c>
      <c r="M764" s="18">
        <v>45930</v>
      </c>
      <c r="N764">
        <v>0</v>
      </c>
      <c r="O764">
        <v>0</v>
      </c>
      <c r="P764">
        <v>0</v>
      </c>
      <c r="Q764" t="str">
        <v>84398863 / MRCOCOAS004</v>
      </c>
      <c r="S764" s="271">
        <f t="shared" ca="1" si="22"/>
        <v>1</v>
      </c>
      <c r="T764" s="271">
        <f t="shared" si="23"/>
        <v>802</v>
      </c>
    </row>
    <row r="765" spans="1:20">
      <c r="A765" t="str">
        <v>HAPAG</v>
      </c>
      <c r="B765" t="str">
        <v>MATADIHAMBURG20</v>
      </c>
      <c r="C765" t="str">
        <v>CONG</v>
      </c>
      <c r="D765" t="str">
        <v>MATADI</v>
      </c>
      <c r="E765" t="str">
        <v>HAMBURG</v>
      </c>
      <c r="F765">
        <v>20</v>
      </c>
      <c r="G765">
        <v>525</v>
      </c>
      <c r="H765" t="str">
        <v>not included</v>
      </c>
      <c r="I765" s="148" t="str">
        <v>EUR</v>
      </c>
      <c r="J765" s="271">
        <v>201</v>
      </c>
      <c r="K765">
        <v>726</v>
      </c>
      <c r="L765">
        <v>0</v>
      </c>
      <c r="M765" s="18">
        <v>45930</v>
      </c>
      <c r="N765">
        <v>0</v>
      </c>
      <c r="O765">
        <v>0</v>
      </c>
      <c r="P765">
        <v>0</v>
      </c>
      <c r="Q765" t="str">
        <v>84398863 / MRCOCOAS004</v>
      </c>
      <c r="S765" s="271">
        <f t="shared" ca="1" si="22"/>
        <v>1</v>
      </c>
      <c r="T765" s="271">
        <f t="shared" si="23"/>
        <v>726</v>
      </c>
    </row>
    <row r="766" spans="1:20">
      <c r="A766" t="str">
        <v>HAPAG</v>
      </c>
      <c r="B766" t="str">
        <v>MATADIHAMBURG40</v>
      </c>
      <c r="C766" t="str">
        <v>CONG</v>
      </c>
      <c r="D766" t="str">
        <v>MATADI</v>
      </c>
      <c r="E766" t="str">
        <v>HAMBURG</v>
      </c>
      <c r="F766">
        <v>40</v>
      </c>
      <c r="G766">
        <v>300</v>
      </c>
      <c r="H766" t="str">
        <v>not included</v>
      </c>
      <c r="I766" s="148" t="str">
        <v>EUR</v>
      </c>
      <c r="J766" s="271">
        <v>402</v>
      </c>
      <c r="K766">
        <v>702</v>
      </c>
      <c r="L766">
        <v>0</v>
      </c>
      <c r="M766" s="18">
        <v>45930</v>
      </c>
      <c r="N766">
        <v>0</v>
      </c>
      <c r="O766">
        <v>0</v>
      </c>
      <c r="P766">
        <v>0</v>
      </c>
      <c r="Q766" t="str">
        <v>84398863 / MRCOCOAS004</v>
      </c>
      <c r="S766" s="271">
        <f t="shared" ca="1" si="22"/>
        <v>1</v>
      </c>
      <c r="T766" s="271">
        <f t="shared" si="23"/>
        <v>702</v>
      </c>
    </row>
    <row r="767" spans="1:20">
      <c r="A767" t="str">
        <v>HAPAG</v>
      </c>
      <c r="B767" t="str">
        <v>MATADIBARCELONA20</v>
      </c>
      <c r="C767" t="str">
        <v>CONG</v>
      </c>
      <c r="D767" t="str">
        <v>MATADI</v>
      </c>
      <c r="E767" t="str">
        <v>BARCELONA</v>
      </c>
      <c r="F767">
        <v>20</v>
      </c>
      <c r="G767">
        <v>740</v>
      </c>
      <c r="H767" t="str">
        <v>not included</v>
      </c>
      <c r="I767" s="148" t="str">
        <v>EUR</v>
      </c>
      <c r="J767" s="271">
        <v>201</v>
      </c>
      <c r="K767">
        <v>941</v>
      </c>
      <c r="L767">
        <v>0</v>
      </c>
      <c r="M767" s="18">
        <v>45930</v>
      </c>
      <c r="N767">
        <v>0</v>
      </c>
      <c r="O767">
        <v>0</v>
      </c>
      <c r="P767">
        <v>0</v>
      </c>
      <c r="Q767" t="str">
        <v>84398863 / MRCOCOAS004</v>
      </c>
      <c r="S767" s="271">
        <f t="shared" ca="1" si="22"/>
        <v>1</v>
      </c>
      <c r="T767" s="271">
        <f t="shared" si="23"/>
        <v>941</v>
      </c>
    </row>
    <row r="768" spans="1:20">
      <c r="A768" t="str">
        <v>HAPAG</v>
      </c>
      <c r="B768" t="str">
        <v>MATADIBARCELONA40</v>
      </c>
      <c r="C768" t="str">
        <v>CONG</v>
      </c>
      <c r="D768" t="str">
        <v>MATADI</v>
      </c>
      <c r="E768" t="str">
        <v>BARCELONA</v>
      </c>
      <c r="F768">
        <v>40</v>
      </c>
      <c r="G768">
        <v>800</v>
      </c>
      <c r="H768" t="str">
        <v>not included</v>
      </c>
      <c r="I768" s="148" t="str">
        <v>EUR</v>
      </c>
      <c r="J768" s="271">
        <v>402</v>
      </c>
      <c r="K768">
        <v>1202</v>
      </c>
      <c r="L768">
        <v>0</v>
      </c>
      <c r="M768" s="18">
        <v>45930</v>
      </c>
      <c r="N768">
        <v>0</v>
      </c>
      <c r="O768">
        <v>0</v>
      </c>
      <c r="P768">
        <v>0</v>
      </c>
      <c r="Q768" t="str">
        <v>84398863 / MRCOCOAS004</v>
      </c>
      <c r="S768" s="271">
        <f t="shared" ca="1" si="22"/>
        <v>1</v>
      </c>
      <c r="T768" s="271">
        <f t="shared" si="23"/>
        <v>1202</v>
      </c>
    </row>
    <row r="769" spans="1:20">
      <c r="A769" t="str">
        <v>HAPAG</v>
      </c>
      <c r="B769" t="str">
        <v>MATADIVALENCIA20</v>
      </c>
      <c r="C769" t="str">
        <v>CONG</v>
      </c>
      <c r="D769" t="str">
        <v>MATADI</v>
      </c>
      <c r="E769" t="str">
        <v>VALENCIA</v>
      </c>
      <c r="F769">
        <v>20</v>
      </c>
      <c r="G769">
        <v>740</v>
      </c>
      <c r="H769" t="str">
        <v>not included</v>
      </c>
      <c r="I769" s="148" t="str">
        <v>EUR</v>
      </c>
      <c r="J769" s="271">
        <v>201</v>
      </c>
      <c r="K769">
        <v>941</v>
      </c>
      <c r="L769">
        <v>0</v>
      </c>
      <c r="M769" s="18">
        <v>45930</v>
      </c>
      <c r="N769">
        <v>0</v>
      </c>
      <c r="O769">
        <v>0</v>
      </c>
      <c r="P769">
        <v>0</v>
      </c>
      <c r="Q769" t="str">
        <v>84398863 / MRCOCOAS004</v>
      </c>
      <c r="S769" s="271">
        <f t="shared" ca="1" si="22"/>
        <v>1</v>
      </c>
      <c r="T769" s="271">
        <f t="shared" si="23"/>
        <v>941</v>
      </c>
    </row>
    <row r="770" spans="1:20">
      <c r="A770" t="str">
        <v>HAPAG</v>
      </c>
      <c r="B770" t="str">
        <v>MATADIVALENCIA40</v>
      </c>
      <c r="C770" t="str">
        <v>CONG</v>
      </c>
      <c r="D770" t="str">
        <v>MATADI</v>
      </c>
      <c r="E770" t="str">
        <v>VALENCIA</v>
      </c>
      <c r="F770">
        <v>40</v>
      </c>
      <c r="G770">
        <v>800</v>
      </c>
      <c r="H770" t="str">
        <v>not included</v>
      </c>
      <c r="I770" s="148" t="str">
        <v>EUR</v>
      </c>
      <c r="J770" s="271">
        <v>402</v>
      </c>
      <c r="K770">
        <v>1202</v>
      </c>
      <c r="L770">
        <v>0</v>
      </c>
      <c r="M770" s="18">
        <v>45930</v>
      </c>
      <c r="N770">
        <v>0</v>
      </c>
      <c r="O770">
        <v>0</v>
      </c>
      <c r="P770">
        <v>0</v>
      </c>
      <c r="Q770" t="str">
        <v>84398863 / MRCOCOAS004</v>
      </c>
      <c r="S770" s="271">
        <f t="shared" ca="1" si="22"/>
        <v>1</v>
      </c>
      <c r="T770" s="271">
        <f t="shared" si="23"/>
        <v>1202</v>
      </c>
    </row>
    <row r="771" spans="1:20">
      <c r="A771" t="str">
        <v>HAPAG</v>
      </c>
      <c r="B771" t="str">
        <v>MATADIGENOA20</v>
      </c>
      <c r="C771" t="str">
        <v>CONG</v>
      </c>
      <c r="D771" t="str">
        <v>MATADI</v>
      </c>
      <c r="E771" t="str">
        <v>GENOA</v>
      </c>
      <c r="F771">
        <v>20</v>
      </c>
      <c r="G771">
        <v>740</v>
      </c>
      <c r="H771" t="str">
        <v>not included</v>
      </c>
      <c r="I771" s="148" t="str">
        <v>EUR</v>
      </c>
      <c r="J771" s="271">
        <v>201</v>
      </c>
      <c r="K771">
        <v>941</v>
      </c>
      <c r="L771">
        <v>0</v>
      </c>
      <c r="M771" s="18">
        <v>45930</v>
      </c>
      <c r="N771">
        <v>0</v>
      </c>
      <c r="O771">
        <v>0</v>
      </c>
      <c r="P771">
        <v>0</v>
      </c>
      <c r="Q771" t="str">
        <v>84398863 / MRCOCOAS004</v>
      </c>
      <c r="S771" s="271">
        <f t="shared" ref="S771:S834" ca="1" si="24">IF(M771&gt;TODAY(),1,0)</f>
        <v>1</v>
      </c>
      <c r="T771" s="271">
        <f t="shared" ref="T771:T834" si="25">G771+J771</f>
        <v>941</v>
      </c>
    </row>
    <row r="772" spans="1:20">
      <c r="A772" t="str">
        <v>HAPAG</v>
      </c>
      <c r="B772" t="str">
        <v>MATADIGENOA40</v>
      </c>
      <c r="C772" t="str">
        <v>CONG</v>
      </c>
      <c r="D772" t="str">
        <v>MATADI</v>
      </c>
      <c r="E772" t="str">
        <v>GENOA</v>
      </c>
      <c r="F772">
        <v>40</v>
      </c>
      <c r="G772">
        <v>800</v>
      </c>
      <c r="H772" t="str">
        <v>not included</v>
      </c>
      <c r="I772" s="148" t="str">
        <v>EUR</v>
      </c>
      <c r="J772" s="271">
        <v>402</v>
      </c>
      <c r="K772">
        <v>1202</v>
      </c>
      <c r="L772">
        <v>0</v>
      </c>
      <c r="M772" s="18">
        <v>45930</v>
      </c>
      <c r="N772">
        <v>0</v>
      </c>
      <c r="O772">
        <v>0</v>
      </c>
      <c r="P772">
        <v>0</v>
      </c>
      <c r="Q772" t="str">
        <v>84398863 / MRCOCOAS004</v>
      </c>
      <c r="S772" s="271">
        <f t="shared" ca="1" si="24"/>
        <v>1</v>
      </c>
      <c r="T772" s="271">
        <f t="shared" si="25"/>
        <v>1202</v>
      </c>
    </row>
    <row r="773" spans="1:20">
      <c r="A773" t="str">
        <v>HAPAG</v>
      </c>
      <c r="B773" t="str">
        <v>MATADIISTANBUL20</v>
      </c>
      <c r="C773" t="str">
        <v>CONG</v>
      </c>
      <c r="D773" t="str">
        <v>MATADI</v>
      </c>
      <c r="E773" t="str">
        <v>ISTANBUL</v>
      </c>
      <c r="F773">
        <v>20</v>
      </c>
      <c r="G773">
        <v>650</v>
      </c>
      <c r="H773" t="str">
        <v>not included</v>
      </c>
      <c r="I773" s="148" t="str">
        <v>USD</v>
      </c>
      <c r="J773" s="271">
        <v>205</v>
      </c>
      <c r="K773">
        <v>855</v>
      </c>
      <c r="L773">
        <v>0</v>
      </c>
      <c r="M773" s="18">
        <v>45930</v>
      </c>
      <c r="N773">
        <v>0</v>
      </c>
      <c r="O773">
        <v>0</v>
      </c>
      <c r="P773">
        <v>0</v>
      </c>
      <c r="Q773" t="str">
        <v>84398863 / MRCOCOAS004</v>
      </c>
      <c r="S773" s="271">
        <f t="shared" ca="1" si="24"/>
        <v>1</v>
      </c>
      <c r="T773" s="271">
        <f t="shared" si="25"/>
        <v>855</v>
      </c>
    </row>
    <row r="774" spans="1:20">
      <c r="A774" t="str">
        <v>HAPAG</v>
      </c>
      <c r="B774" t="str">
        <v>MATADIISTANBUL40</v>
      </c>
      <c r="C774" t="str">
        <v>CONG</v>
      </c>
      <c r="D774" t="str">
        <v>MATADI</v>
      </c>
      <c r="E774" t="str">
        <v>ISTANBUL</v>
      </c>
      <c r="F774">
        <v>40</v>
      </c>
      <c r="G774">
        <v>670</v>
      </c>
      <c r="H774" t="str">
        <v>not included</v>
      </c>
      <c r="I774" s="148" t="str">
        <v>USD</v>
      </c>
      <c r="J774" s="271">
        <v>410</v>
      </c>
      <c r="K774">
        <v>1080</v>
      </c>
      <c r="L774">
        <v>0</v>
      </c>
      <c r="M774" s="18">
        <v>45930</v>
      </c>
      <c r="N774">
        <v>0</v>
      </c>
      <c r="O774">
        <v>0</v>
      </c>
      <c r="P774">
        <v>0</v>
      </c>
      <c r="Q774" t="str">
        <v>84398863 / MRCOCOAS004</v>
      </c>
      <c r="S774" s="271">
        <f t="shared" ca="1" si="24"/>
        <v>1</v>
      </c>
      <c r="T774" s="271">
        <f t="shared" si="25"/>
        <v>1080</v>
      </c>
    </row>
    <row r="775" spans="1:20">
      <c r="A775" t="str">
        <v>HAPAG</v>
      </c>
      <c r="B775" t="str">
        <v>MATADIMONTREAL20</v>
      </c>
      <c r="C775" t="str">
        <v>CONG</v>
      </c>
      <c r="D775" t="str">
        <v>MATADI</v>
      </c>
      <c r="E775" t="str">
        <v>MONTREAL</v>
      </c>
      <c r="F775">
        <v>20</v>
      </c>
      <c r="G775">
        <v>2327</v>
      </c>
      <c r="H775" t="str">
        <v>not included</v>
      </c>
      <c r="I775" s="148" t="str">
        <v>USD</v>
      </c>
      <c r="J775" s="271">
        <v>621</v>
      </c>
      <c r="K775">
        <v>2948</v>
      </c>
      <c r="L775">
        <v>0</v>
      </c>
      <c r="M775" s="18">
        <v>45930</v>
      </c>
      <c r="N775">
        <v>0</v>
      </c>
      <c r="O775">
        <v>0</v>
      </c>
      <c r="P775">
        <v>0</v>
      </c>
      <c r="Q775" t="str">
        <v>84398863 / MRCOCOAS004</v>
      </c>
      <c r="S775" s="271">
        <f t="shared" ca="1" si="24"/>
        <v>1</v>
      </c>
      <c r="T775" s="271">
        <f t="shared" si="25"/>
        <v>2948</v>
      </c>
    </row>
    <row r="776" spans="1:20">
      <c r="A776" t="str">
        <v>HAPAG</v>
      </c>
      <c r="B776" t="str">
        <v>MATADIMONTREAL40</v>
      </c>
      <c r="C776" t="str">
        <v>CONG</v>
      </c>
      <c r="D776" t="str">
        <v>MATADI</v>
      </c>
      <c r="E776" t="str">
        <v>MONTREAL</v>
      </c>
      <c r="F776">
        <v>40</v>
      </c>
      <c r="G776">
        <v>2154</v>
      </c>
      <c r="H776" t="str">
        <v>not included</v>
      </c>
      <c r="I776" s="148" t="str">
        <v>USD</v>
      </c>
      <c r="J776" s="271">
        <v>1242</v>
      </c>
      <c r="K776">
        <v>3396</v>
      </c>
      <c r="L776">
        <v>0</v>
      </c>
      <c r="M776" s="18">
        <v>45930</v>
      </c>
      <c r="N776">
        <v>0</v>
      </c>
      <c r="O776">
        <v>0</v>
      </c>
      <c r="P776">
        <v>0</v>
      </c>
      <c r="Q776" t="str">
        <v>84398863 / MRCOCOAS004</v>
      </c>
      <c r="S776" s="271">
        <f t="shared" ca="1" si="24"/>
        <v>1</v>
      </c>
      <c r="T776" s="271">
        <f t="shared" si="25"/>
        <v>3396</v>
      </c>
    </row>
    <row r="777" spans="1:20">
      <c r="A777" t="str">
        <v>HAPAG</v>
      </c>
      <c r="B777" t="str">
        <v>MOMBASAANTWERP20</v>
      </c>
      <c r="C777" t="str">
        <v>KEN</v>
      </c>
      <c r="D777" t="str">
        <v>MOMBASA</v>
      </c>
      <c r="E777" t="str">
        <v>ANTWERP</v>
      </c>
      <c r="F777">
        <v>20</v>
      </c>
      <c r="G777">
        <v>700</v>
      </c>
      <c r="H777" t="str">
        <v>not included</v>
      </c>
      <c r="I777" s="148" t="str">
        <v>USD</v>
      </c>
      <c r="J777" s="271">
        <v>373</v>
      </c>
      <c r="K777">
        <v>1073</v>
      </c>
      <c r="L777">
        <v>0</v>
      </c>
      <c r="M777" s="18">
        <v>45930</v>
      </c>
      <c r="N777">
        <v>0</v>
      </c>
      <c r="O777">
        <v>0</v>
      </c>
      <c r="P777">
        <v>0</v>
      </c>
      <c r="Q777" t="str">
        <v>84398863 / MRCOCOAS004</v>
      </c>
      <c r="S777" s="271">
        <f t="shared" ca="1" si="24"/>
        <v>1</v>
      </c>
      <c r="T777" s="271">
        <f t="shared" si="25"/>
        <v>1073</v>
      </c>
    </row>
    <row r="778" spans="1:20">
      <c r="A778" t="str">
        <v>HAPAG</v>
      </c>
      <c r="B778" t="str">
        <v>MOMBASAANTWERP40</v>
      </c>
      <c r="C778" t="str">
        <v>KEN</v>
      </c>
      <c r="D778" t="str">
        <v>MOMBASA</v>
      </c>
      <c r="E778" t="str">
        <v>ANTWERP</v>
      </c>
      <c r="F778">
        <v>40</v>
      </c>
      <c r="G778">
        <v>500</v>
      </c>
      <c r="H778" t="str">
        <v>not included</v>
      </c>
      <c r="I778" s="148" t="str">
        <v>USD</v>
      </c>
      <c r="J778" s="271">
        <v>746</v>
      </c>
      <c r="K778">
        <v>1246</v>
      </c>
      <c r="L778">
        <v>0</v>
      </c>
      <c r="M778" s="18">
        <v>45930</v>
      </c>
      <c r="N778">
        <v>0</v>
      </c>
      <c r="O778">
        <v>0</v>
      </c>
      <c r="P778">
        <v>0</v>
      </c>
      <c r="Q778" t="str">
        <v>84398863 / MRCOCOAS004</v>
      </c>
      <c r="S778" s="271">
        <f t="shared" ca="1" si="24"/>
        <v>1</v>
      </c>
      <c r="T778" s="271">
        <f t="shared" si="25"/>
        <v>1246</v>
      </c>
    </row>
    <row r="779" spans="1:20">
      <c r="A779" t="str">
        <v>HAPAG</v>
      </c>
      <c r="B779" t="str">
        <v>MOMBASAAMSTERDAM20</v>
      </c>
      <c r="C779" t="str">
        <v>KEN</v>
      </c>
      <c r="D779" t="str">
        <v>MOMBASA</v>
      </c>
      <c r="E779" t="str">
        <v>AMSTERDAM</v>
      </c>
      <c r="F779">
        <v>20</v>
      </c>
      <c r="G779">
        <v>700</v>
      </c>
      <c r="H779" t="str">
        <v>not included</v>
      </c>
      <c r="I779" s="148" t="str">
        <v>USD</v>
      </c>
      <c r="J779" s="271">
        <v>373</v>
      </c>
      <c r="K779">
        <v>1073</v>
      </c>
      <c r="L779">
        <v>0</v>
      </c>
      <c r="M779" s="18">
        <v>45930</v>
      </c>
      <c r="N779">
        <v>0</v>
      </c>
      <c r="O779">
        <v>0</v>
      </c>
      <c r="P779">
        <v>0</v>
      </c>
      <c r="Q779" t="str">
        <v>84398863 / MRCOCOAS004</v>
      </c>
      <c r="S779" s="271">
        <f t="shared" ca="1" si="24"/>
        <v>1</v>
      </c>
      <c r="T779" s="271">
        <f t="shared" si="25"/>
        <v>1073</v>
      </c>
    </row>
    <row r="780" spans="1:20">
      <c r="A780" t="str">
        <v>HAPAG</v>
      </c>
      <c r="B780" t="str">
        <v>MOMBASAAMSTERDAM40</v>
      </c>
      <c r="C780" t="str">
        <v>KEN</v>
      </c>
      <c r="D780" t="str">
        <v>MOMBASA</v>
      </c>
      <c r="E780" t="str">
        <v>AMSTERDAM</v>
      </c>
      <c r="F780">
        <v>40</v>
      </c>
      <c r="G780">
        <v>500</v>
      </c>
      <c r="H780" t="str">
        <v>not included</v>
      </c>
      <c r="I780" s="148" t="str">
        <v>USD</v>
      </c>
      <c r="J780" s="271">
        <v>746</v>
      </c>
      <c r="K780">
        <v>1246</v>
      </c>
      <c r="L780">
        <v>0</v>
      </c>
      <c r="M780" s="18">
        <v>45930</v>
      </c>
      <c r="N780">
        <v>0</v>
      </c>
      <c r="O780">
        <v>0</v>
      </c>
      <c r="P780">
        <v>0</v>
      </c>
      <c r="Q780" t="str">
        <v>84398863 / MRCOCOAS004</v>
      </c>
      <c r="S780" s="271">
        <f t="shared" ca="1" si="24"/>
        <v>1</v>
      </c>
      <c r="T780" s="271">
        <f t="shared" si="25"/>
        <v>1246</v>
      </c>
    </row>
    <row r="781" spans="1:20">
      <c r="A781" t="str">
        <v>HAPAG</v>
      </c>
      <c r="B781" t="str">
        <v>MOMBASAROTTERDAM20</v>
      </c>
      <c r="C781" t="str">
        <v>KEN</v>
      </c>
      <c r="D781" t="str">
        <v>MOMBASA</v>
      </c>
      <c r="E781" t="str">
        <v>ROTTERDAM</v>
      </c>
      <c r="F781">
        <v>20</v>
      </c>
      <c r="G781">
        <v>700</v>
      </c>
      <c r="H781" t="str">
        <v>not included</v>
      </c>
      <c r="I781" s="148" t="str">
        <v>USD</v>
      </c>
      <c r="J781" s="271">
        <v>373</v>
      </c>
      <c r="K781">
        <v>1073</v>
      </c>
      <c r="L781">
        <v>0</v>
      </c>
      <c r="M781" s="18">
        <v>45930</v>
      </c>
      <c r="N781">
        <v>0</v>
      </c>
      <c r="O781">
        <v>0</v>
      </c>
      <c r="P781">
        <v>0</v>
      </c>
      <c r="Q781" t="str">
        <v>84398863 / MRCOCOAS004</v>
      </c>
      <c r="S781" s="271">
        <f t="shared" ca="1" si="24"/>
        <v>1</v>
      </c>
      <c r="T781" s="271">
        <f t="shared" si="25"/>
        <v>1073</v>
      </c>
    </row>
    <row r="782" spans="1:20">
      <c r="A782" t="str">
        <v>HAPAG</v>
      </c>
      <c r="B782" t="str">
        <v>MOMBASAROTTERDAM40</v>
      </c>
      <c r="C782" t="str">
        <v>KEN</v>
      </c>
      <c r="D782" t="str">
        <v>MOMBASA</v>
      </c>
      <c r="E782" t="str">
        <v>ROTTERDAM</v>
      </c>
      <c r="F782">
        <v>40</v>
      </c>
      <c r="G782">
        <v>500</v>
      </c>
      <c r="H782" t="str">
        <v>not included</v>
      </c>
      <c r="I782" s="148" t="str">
        <v>USD</v>
      </c>
      <c r="J782" s="271">
        <v>746</v>
      </c>
      <c r="K782">
        <v>1246</v>
      </c>
      <c r="L782">
        <v>0</v>
      </c>
      <c r="M782" s="18">
        <v>45930</v>
      </c>
      <c r="N782">
        <v>0</v>
      </c>
      <c r="O782">
        <v>0</v>
      </c>
      <c r="P782">
        <v>0</v>
      </c>
      <c r="Q782" t="str">
        <v>84398863 / MRCOCOAS004</v>
      </c>
      <c r="S782" s="271">
        <f t="shared" ca="1" si="24"/>
        <v>1</v>
      </c>
      <c r="T782" s="271">
        <f t="shared" si="25"/>
        <v>1246</v>
      </c>
    </row>
    <row r="783" spans="1:20">
      <c r="A783" t="str">
        <v>HAPAG</v>
      </c>
      <c r="B783" t="str">
        <v>MOMBASAHAMBURG20</v>
      </c>
      <c r="C783" t="str">
        <v>KEN</v>
      </c>
      <c r="D783" t="str">
        <v>MOMBASA</v>
      </c>
      <c r="E783" t="str">
        <v>HAMBURG</v>
      </c>
      <c r="F783">
        <v>20</v>
      </c>
      <c r="G783">
        <v>700</v>
      </c>
      <c r="H783" t="str">
        <v>not included</v>
      </c>
      <c r="I783" s="148" t="str">
        <v>USD</v>
      </c>
      <c r="J783" s="271">
        <v>373</v>
      </c>
      <c r="K783">
        <v>1073</v>
      </c>
      <c r="L783">
        <v>0</v>
      </c>
      <c r="M783" s="18">
        <v>45930</v>
      </c>
      <c r="N783">
        <v>0</v>
      </c>
      <c r="O783">
        <v>0</v>
      </c>
      <c r="P783">
        <v>0</v>
      </c>
      <c r="Q783" t="str">
        <v>84398863 / MRCOCOAS004</v>
      </c>
      <c r="S783" s="271">
        <f t="shared" ca="1" si="24"/>
        <v>1</v>
      </c>
      <c r="T783" s="271">
        <f t="shared" si="25"/>
        <v>1073</v>
      </c>
    </row>
    <row r="784" spans="1:20">
      <c r="A784" t="str">
        <v>HAPAG</v>
      </c>
      <c r="B784" t="str">
        <v>MOMBASAHAMBURG40</v>
      </c>
      <c r="C784" t="str">
        <v>KEN</v>
      </c>
      <c r="D784" t="str">
        <v>MOMBASA</v>
      </c>
      <c r="E784" t="str">
        <v>HAMBURG</v>
      </c>
      <c r="F784">
        <v>40</v>
      </c>
      <c r="G784">
        <v>500</v>
      </c>
      <c r="H784" t="str">
        <v>not included</v>
      </c>
      <c r="I784" s="148" t="str">
        <v>USD</v>
      </c>
      <c r="J784" s="271">
        <v>746</v>
      </c>
      <c r="K784">
        <v>1246</v>
      </c>
      <c r="L784">
        <v>0</v>
      </c>
      <c r="M784" s="18">
        <v>45930</v>
      </c>
      <c r="N784">
        <v>0</v>
      </c>
      <c r="O784">
        <v>0</v>
      </c>
      <c r="P784">
        <v>0</v>
      </c>
      <c r="Q784" t="str">
        <v>84398863 / MRCOCOAS004</v>
      </c>
      <c r="S784" s="271">
        <f t="shared" ca="1" si="24"/>
        <v>1</v>
      </c>
      <c r="T784" s="271">
        <f t="shared" si="25"/>
        <v>1246</v>
      </c>
    </row>
    <row r="785" spans="1:20">
      <c r="A785" t="str">
        <v>HAPAG</v>
      </c>
      <c r="B785" t="str">
        <v>MOMBASABARCELONA20</v>
      </c>
      <c r="C785" t="str">
        <v>KEN</v>
      </c>
      <c r="D785" t="str">
        <v>MOMBASA</v>
      </c>
      <c r="E785" t="str">
        <v>BARCELONA</v>
      </c>
      <c r="F785">
        <v>20</v>
      </c>
      <c r="G785">
        <v>700</v>
      </c>
      <c r="H785" t="str">
        <v>not included</v>
      </c>
      <c r="I785" s="148" t="str">
        <v>USD</v>
      </c>
      <c r="J785" s="271">
        <v>373</v>
      </c>
      <c r="K785">
        <v>1073</v>
      </c>
      <c r="L785">
        <v>0</v>
      </c>
      <c r="M785" s="18">
        <v>45930</v>
      </c>
      <c r="N785">
        <v>0</v>
      </c>
      <c r="O785">
        <v>0</v>
      </c>
      <c r="P785">
        <v>0</v>
      </c>
      <c r="Q785" t="str">
        <v>84398863 / MRCOCOAS004</v>
      </c>
      <c r="S785" s="271">
        <f t="shared" ca="1" si="24"/>
        <v>1</v>
      </c>
      <c r="T785" s="271">
        <f t="shared" si="25"/>
        <v>1073</v>
      </c>
    </row>
    <row r="786" spans="1:20">
      <c r="A786" t="str">
        <v>HAPAG</v>
      </c>
      <c r="B786" t="str">
        <v>MOMBASABARCELONA40</v>
      </c>
      <c r="C786" t="str">
        <v>KEN</v>
      </c>
      <c r="D786" t="str">
        <v>MOMBASA</v>
      </c>
      <c r="E786" t="str">
        <v>BARCELONA</v>
      </c>
      <c r="F786">
        <v>40</v>
      </c>
      <c r="G786">
        <v>500</v>
      </c>
      <c r="H786" t="str">
        <v>not included</v>
      </c>
      <c r="I786" s="148" t="str">
        <v>USD</v>
      </c>
      <c r="J786" s="271">
        <v>746</v>
      </c>
      <c r="K786">
        <v>1246</v>
      </c>
      <c r="L786">
        <v>0</v>
      </c>
      <c r="M786" s="18">
        <v>45930</v>
      </c>
      <c r="N786">
        <v>0</v>
      </c>
      <c r="O786">
        <v>0</v>
      </c>
      <c r="P786">
        <v>0</v>
      </c>
      <c r="Q786" t="str">
        <v>84398863 / MRCOCOAS004</v>
      </c>
      <c r="S786" s="271">
        <f t="shared" ca="1" si="24"/>
        <v>1</v>
      </c>
      <c r="T786" s="271">
        <f t="shared" si="25"/>
        <v>1246</v>
      </c>
    </row>
    <row r="787" spans="1:20">
      <c r="A787" t="str">
        <v>HAPAG</v>
      </c>
      <c r="B787" t="str">
        <v>MOMBASAVALENCIA20</v>
      </c>
      <c r="C787" t="str">
        <v>KEN</v>
      </c>
      <c r="D787" t="str">
        <v>MOMBASA</v>
      </c>
      <c r="E787" t="str">
        <v>VALENCIA</v>
      </c>
      <c r="F787">
        <v>20</v>
      </c>
      <c r="G787">
        <v>700</v>
      </c>
      <c r="H787" t="str">
        <v>not included</v>
      </c>
      <c r="I787" s="148" t="str">
        <v>USD</v>
      </c>
      <c r="J787" s="271">
        <v>373</v>
      </c>
      <c r="K787">
        <v>1073</v>
      </c>
      <c r="L787">
        <v>0</v>
      </c>
      <c r="M787" s="18">
        <v>45930</v>
      </c>
      <c r="N787">
        <v>0</v>
      </c>
      <c r="O787">
        <v>0</v>
      </c>
      <c r="P787">
        <v>0</v>
      </c>
      <c r="Q787" t="str">
        <v>84398863 / MRCOCOAS004</v>
      </c>
      <c r="S787" s="271">
        <f t="shared" ca="1" si="24"/>
        <v>1</v>
      </c>
      <c r="T787" s="271">
        <f t="shared" si="25"/>
        <v>1073</v>
      </c>
    </row>
    <row r="788" spans="1:20">
      <c r="A788" t="str">
        <v>HAPAG</v>
      </c>
      <c r="B788" t="str">
        <v>MOMBASAVALENCIA40</v>
      </c>
      <c r="C788" t="str">
        <v>KEN</v>
      </c>
      <c r="D788" t="str">
        <v>MOMBASA</v>
      </c>
      <c r="E788" t="str">
        <v>VALENCIA</v>
      </c>
      <c r="F788">
        <v>40</v>
      </c>
      <c r="G788">
        <v>500</v>
      </c>
      <c r="H788" t="str">
        <v>not included</v>
      </c>
      <c r="I788" s="148" t="str">
        <v>USD</v>
      </c>
      <c r="J788" s="271">
        <v>746</v>
      </c>
      <c r="K788">
        <v>1246</v>
      </c>
      <c r="L788">
        <v>0</v>
      </c>
      <c r="M788" s="18">
        <v>45930</v>
      </c>
      <c r="N788">
        <v>0</v>
      </c>
      <c r="O788">
        <v>0</v>
      </c>
      <c r="P788">
        <v>0</v>
      </c>
      <c r="Q788" t="str">
        <v>84398863 / MRCOCOAS004</v>
      </c>
      <c r="S788" s="271">
        <f t="shared" ca="1" si="24"/>
        <v>1</v>
      </c>
      <c r="T788" s="271">
        <f t="shared" si="25"/>
        <v>1246</v>
      </c>
    </row>
    <row r="789" spans="1:20">
      <c r="A789" t="str">
        <v>HAPAG</v>
      </c>
      <c r="B789" t="str">
        <v>MOMBASAGENOA20</v>
      </c>
      <c r="C789" t="str">
        <v>KEN</v>
      </c>
      <c r="D789" t="str">
        <v>MOMBASA</v>
      </c>
      <c r="E789" t="str">
        <v>GENOA</v>
      </c>
      <c r="F789">
        <v>20</v>
      </c>
      <c r="G789">
        <v>700</v>
      </c>
      <c r="H789" t="str">
        <v>not included</v>
      </c>
      <c r="I789" s="148" t="str">
        <v>USD</v>
      </c>
      <c r="J789" s="271">
        <v>373</v>
      </c>
      <c r="K789">
        <v>1073</v>
      </c>
      <c r="L789">
        <v>0</v>
      </c>
      <c r="M789" s="18">
        <v>45930</v>
      </c>
      <c r="N789">
        <v>0</v>
      </c>
      <c r="O789">
        <v>0</v>
      </c>
      <c r="P789">
        <v>0</v>
      </c>
      <c r="Q789" t="str">
        <v>84398863 / MRCOCOAS004</v>
      </c>
      <c r="S789" s="271">
        <f t="shared" ca="1" si="24"/>
        <v>1</v>
      </c>
      <c r="T789" s="271">
        <f t="shared" si="25"/>
        <v>1073</v>
      </c>
    </row>
    <row r="790" spans="1:20">
      <c r="A790" t="str">
        <v>HAPAG</v>
      </c>
      <c r="B790" t="str">
        <v>MOMBASAGENOA40</v>
      </c>
      <c r="C790" t="str">
        <v>KEN</v>
      </c>
      <c r="D790" t="str">
        <v>MOMBASA</v>
      </c>
      <c r="E790" t="str">
        <v>GENOA</v>
      </c>
      <c r="F790">
        <v>40</v>
      </c>
      <c r="G790">
        <v>500</v>
      </c>
      <c r="H790" t="str">
        <v>not included</v>
      </c>
      <c r="I790" s="148" t="str">
        <v>USD</v>
      </c>
      <c r="J790" s="271">
        <v>746</v>
      </c>
      <c r="K790">
        <v>1246</v>
      </c>
      <c r="L790">
        <v>0</v>
      </c>
      <c r="M790" s="18">
        <v>45930</v>
      </c>
      <c r="N790">
        <v>0</v>
      </c>
      <c r="O790">
        <v>0</v>
      </c>
      <c r="P790">
        <v>0</v>
      </c>
      <c r="Q790" t="str">
        <v>84398863 / MRCOCOAS004</v>
      </c>
      <c r="S790" s="271">
        <f t="shared" ca="1" si="24"/>
        <v>1</v>
      </c>
      <c r="T790" s="271">
        <f t="shared" si="25"/>
        <v>1246</v>
      </c>
    </row>
    <row r="791" spans="1:20">
      <c r="A791" t="str">
        <v>HAPAG</v>
      </c>
      <c r="B791" t="str">
        <v>MOMBASAISTANBUL20</v>
      </c>
      <c r="C791" t="str">
        <v>KEN</v>
      </c>
      <c r="D791" t="str">
        <v>MOMBASA</v>
      </c>
      <c r="E791" t="str">
        <v>ISTANBUL</v>
      </c>
      <c r="F791">
        <v>20</v>
      </c>
      <c r="G791">
        <v>700</v>
      </c>
      <c r="H791" t="str">
        <v>not included</v>
      </c>
      <c r="I791" s="148" t="str">
        <v>USD</v>
      </c>
      <c r="J791" s="271">
        <v>317</v>
      </c>
      <c r="K791">
        <v>1017</v>
      </c>
      <c r="L791">
        <v>0</v>
      </c>
      <c r="M791" s="18">
        <v>45930</v>
      </c>
      <c r="N791">
        <v>0</v>
      </c>
      <c r="O791">
        <v>0</v>
      </c>
      <c r="P791">
        <v>0</v>
      </c>
      <c r="Q791" t="str">
        <v>84398863 / MRCOCOAS004</v>
      </c>
      <c r="S791" s="271">
        <f t="shared" ca="1" si="24"/>
        <v>1</v>
      </c>
      <c r="T791" s="271">
        <f t="shared" si="25"/>
        <v>1017</v>
      </c>
    </row>
    <row r="792" spans="1:20">
      <c r="A792" t="str">
        <v>HAPAG</v>
      </c>
      <c r="B792" t="str">
        <v>MOMBASAISTANBUL40</v>
      </c>
      <c r="C792" t="str">
        <v>KEN</v>
      </c>
      <c r="D792" t="str">
        <v>MOMBASA</v>
      </c>
      <c r="E792" t="str">
        <v>ISTANBUL</v>
      </c>
      <c r="F792">
        <v>40</v>
      </c>
      <c r="G792">
        <v>500</v>
      </c>
      <c r="H792" t="str">
        <v>not included</v>
      </c>
      <c r="I792" s="148" t="str">
        <v>USD</v>
      </c>
      <c r="J792" s="271">
        <v>634</v>
      </c>
      <c r="K792">
        <v>1134</v>
      </c>
      <c r="L792">
        <v>0</v>
      </c>
      <c r="M792" s="18">
        <v>45930</v>
      </c>
      <c r="N792">
        <v>0</v>
      </c>
      <c r="O792">
        <v>0</v>
      </c>
      <c r="P792">
        <v>0</v>
      </c>
      <c r="Q792" t="str">
        <v>84398863 / MRCOCOAS004</v>
      </c>
      <c r="S792" s="271">
        <f t="shared" ca="1" si="24"/>
        <v>1</v>
      </c>
      <c r="T792" s="271">
        <f t="shared" si="25"/>
        <v>1134</v>
      </c>
    </row>
    <row r="793" spans="1:20">
      <c r="A793" t="str">
        <v>HAPAG</v>
      </c>
      <c r="B793" t="str">
        <v>KampalaSurabaya40</v>
      </c>
      <c r="C793" t="str">
        <v>UGA</v>
      </c>
      <c r="D793" t="str">
        <v>Kampala</v>
      </c>
      <c r="E793" t="str">
        <v>Surabaya</v>
      </c>
      <c r="F793">
        <v>40</v>
      </c>
      <c r="G793">
        <v>1592</v>
      </c>
      <c r="H793" t="str">
        <v>not included</v>
      </c>
      <c r="I793" s="148" t="str">
        <v>USD</v>
      </c>
      <c r="J793" s="271">
        <v>414</v>
      </c>
      <c r="K793">
        <v>2006</v>
      </c>
      <c r="L793">
        <v>0</v>
      </c>
      <c r="M793" s="18">
        <v>45930</v>
      </c>
      <c r="N793">
        <v>0</v>
      </c>
      <c r="O793">
        <v>0</v>
      </c>
      <c r="P793">
        <v>0</v>
      </c>
      <c r="Q793" t="str">
        <v>84398863 / MRCOCOAS004</v>
      </c>
      <c r="S793" s="271">
        <f t="shared" ca="1" si="24"/>
        <v>1</v>
      </c>
      <c r="T793" s="271">
        <f t="shared" si="25"/>
        <v>2006</v>
      </c>
    </row>
    <row r="794" spans="1:20">
      <c r="A794" t="str">
        <v>HAPAG</v>
      </c>
      <c r="B794" t="str">
        <v>AntwerpPiraeus40</v>
      </c>
      <c r="C794" t="str">
        <v>BEL</v>
      </c>
      <c r="D794" t="str">
        <v>Antwerp</v>
      </c>
      <c r="E794" t="str">
        <v>Piraeus</v>
      </c>
      <c r="F794">
        <v>40</v>
      </c>
      <c r="G794">
        <v>501</v>
      </c>
      <c r="H794" t="str">
        <v>not included</v>
      </c>
      <c r="I794" s="148" t="str">
        <v>USD</v>
      </c>
      <c r="J794" s="271">
        <v>0</v>
      </c>
      <c r="K794">
        <v>0</v>
      </c>
      <c r="L794">
        <v>0</v>
      </c>
      <c r="M794" s="18">
        <v>0</v>
      </c>
      <c r="N794">
        <v>0</v>
      </c>
      <c r="O794">
        <v>0</v>
      </c>
      <c r="P794">
        <v>0</v>
      </c>
      <c r="Q794">
        <v>0</v>
      </c>
      <c r="S794" s="271">
        <f t="shared" ca="1" si="24"/>
        <v>0</v>
      </c>
      <c r="T794" s="271">
        <f t="shared" si="25"/>
        <v>501</v>
      </c>
    </row>
    <row r="795" spans="1:20">
      <c r="A795" t="str">
        <v>HAPAG</v>
      </c>
      <c r="B795" t="str">
        <v>AntwerpPiraeus20</v>
      </c>
      <c r="C795" t="str">
        <v>BEL</v>
      </c>
      <c r="D795" t="str">
        <v>Antwerp</v>
      </c>
      <c r="E795" t="str">
        <v>Piraeus</v>
      </c>
      <c r="F795">
        <v>20</v>
      </c>
      <c r="G795">
        <v>737</v>
      </c>
      <c r="H795" t="str">
        <v>not included</v>
      </c>
      <c r="I795" s="148" t="str">
        <v>USD</v>
      </c>
      <c r="J795" s="271">
        <v>0</v>
      </c>
      <c r="K795">
        <v>0</v>
      </c>
      <c r="L795">
        <v>0</v>
      </c>
      <c r="M795" s="18">
        <v>0</v>
      </c>
      <c r="N795">
        <v>0</v>
      </c>
      <c r="O795">
        <v>0</v>
      </c>
      <c r="P795">
        <v>0</v>
      </c>
      <c r="Q795">
        <v>0</v>
      </c>
      <c r="S795" s="271">
        <f t="shared" ca="1" si="24"/>
        <v>0</v>
      </c>
      <c r="T795" s="271">
        <f t="shared" si="25"/>
        <v>737</v>
      </c>
    </row>
    <row r="796" spans="1:20">
      <c r="A796" t="str">
        <v>MAERSK</v>
      </c>
      <c r="B796" t="str">
        <v>KampalaAmsterdam40</v>
      </c>
      <c r="C796" t="str">
        <v>UGA</v>
      </c>
      <c r="D796" t="str">
        <v>Kampala</v>
      </c>
      <c r="E796" t="str">
        <v>Amsterdam</v>
      </c>
      <c r="F796">
        <v>40</v>
      </c>
      <c r="G796">
        <v>1536</v>
      </c>
      <c r="H796" t="str">
        <v>not included</v>
      </c>
      <c r="I796" s="148" t="str">
        <v>USD</v>
      </c>
      <c r="J796" s="271">
        <v>1620</v>
      </c>
      <c r="K796">
        <v>3156</v>
      </c>
      <c r="L796">
        <v>56</v>
      </c>
      <c r="M796" s="18">
        <v>45930</v>
      </c>
      <c r="N796">
        <v>0</v>
      </c>
      <c r="O796">
        <v>0</v>
      </c>
      <c r="P796">
        <v>0</v>
      </c>
      <c r="Q796">
        <v>4924948</v>
      </c>
      <c r="S796" s="271">
        <f t="shared" ca="1" si="24"/>
        <v>1</v>
      </c>
      <c r="T796" s="271">
        <f t="shared" si="25"/>
        <v>3156</v>
      </c>
    </row>
    <row r="797" spans="1:20">
      <c r="A797" t="str">
        <v>MAERSK</v>
      </c>
      <c r="B797" t="str">
        <v>KampalaAntwerp40</v>
      </c>
      <c r="C797" t="str">
        <v>UGA</v>
      </c>
      <c r="D797" t="str">
        <v>Kampala</v>
      </c>
      <c r="E797" t="str">
        <v>Antwerp</v>
      </c>
      <c r="F797">
        <v>40</v>
      </c>
      <c r="G797">
        <v>1051</v>
      </c>
      <c r="H797" t="str">
        <v>not included</v>
      </c>
      <c r="I797" s="148" t="str">
        <v>USD</v>
      </c>
      <c r="J797" s="271">
        <v>1700</v>
      </c>
      <c r="K797">
        <v>2751</v>
      </c>
      <c r="L797">
        <v>44</v>
      </c>
      <c r="M797" s="18">
        <v>45930</v>
      </c>
      <c r="N797">
        <v>0</v>
      </c>
      <c r="O797">
        <v>0</v>
      </c>
      <c r="P797">
        <v>0</v>
      </c>
      <c r="Q797">
        <v>4924948</v>
      </c>
      <c r="S797" s="271">
        <f t="shared" ca="1" si="24"/>
        <v>1</v>
      </c>
      <c r="T797" s="271">
        <f t="shared" si="25"/>
        <v>2751</v>
      </c>
    </row>
    <row r="798" spans="1:20">
      <c r="A798" t="str">
        <v>MAERSK</v>
      </c>
      <c r="B798" t="str">
        <v>KampalaBarcelona40</v>
      </c>
      <c r="C798" t="str">
        <v>UGA</v>
      </c>
      <c r="D798" t="str">
        <v>Kampala</v>
      </c>
      <c r="E798" t="str">
        <v>Barcelona</v>
      </c>
      <c r="F798">
        <v>40</v>
      </c>
      <c r="G798">
        <v>1101</v>
      </c>
      <c r="H798" t="str">
        <v>not included</v>
      </c>
      <c r="I798" s="148" t="str">
        <v>USD</v>
      </c>
      <c r="J798" s="271">
        <v>1640</v>
      </c>
      <c r="K798">
        <v>2741</v>
      </c>
      <c r="L798">
        <v>35</v>
      </c>
      <c r="M798" s="18">
        <v>45930</v>
      </c>
      <c r="N798">
        <v>0</v>
      </c>
      <c r="O798">
        <v>0</v>
      </c>
      <c r="P798">
        <v>0</v>
      </c>
      <c r="Q798">
        <v>4924948</v>
      </c>
      <c r="S798" s="271">
        <f t="shared" ca="1" si="24"/>
        <v>1</v>
      </c>
      <c r="T798" s="271">
        <f t="shared" si="25"/>
        <v>2741</v>
      </c>
    </row>
    <row r="799" spans="1:20">
      <c r="A799" t="str">
        <v>MAERSK</v>
      </c>
      <c r="B799" t="str">
        <v>KampalaBatam40</v>
      </c>
      <c r="C799" t="str">
        <v>UGA</v>
      </c>
      <c r="D799" t="str">
        <v>Kampala</v>
      </c>
      <c r="E799" t="str">
        <v>Batam</v>
      </c>
      <c r="F799">
        <v>40</v>
      </c>
      <c r="G799">
        <v>1443</v>
      </c>
      <c r="H799" t="str">
        <v>not included</v>
      </c>
      <c r="I799" s="148" t="str">
        <v>USD</v>
      </c>
      <c r="J799" s="271">
        <v>2090</v>
      </c>
      <c r="K799">
        <v>3533</v>
      </c>
      <c r="L799">
        <v>43</v>
      </c>
      <c r="M799" s="18">
        <v>45930</v>
      </c>
      <c r="N799">
        <v>0</v>
      </c>
      <c r="O799">
        <v>0</v>
      </c>
      <c r="P799">
        <v>0</v>
      </c>
      <c r="Q799">
        <v>4924948</v>
      </c>
      <c r="S799" s="271">
        <f t="shared" ca="1" si="24"/>
        <v>1</v>
      </c>
      <c r="T799" s="271">
        <f t="shared" si="25"/>
        <v>3533</v>
      </c>
    </row>
    <row r="800" spans="1:20">
      <c r="A800" t="str">
        <v>MAERSK</v>
      </c>
      <c r="B800" t="str">
        <v>KampalaJakarta40</v>
      </c>
      <c r="C800" t="str">
        <v>UGA</v>
      </c>
      <c r="D800" t="str">
        <v>Kampala</v>
      </c>
      <c r="E800" t="str">
        <v>Jakarta</v>
      </c>
      <c r="F800">
        <v>40</v>
      </c>
      <c r="G800">
        <v>493</v>
      </c>
      <c r="H800" t="str">
        <v>not included</v>
      </c>
      <c r="I800" s="148" t="str">
        <v>USD</v>
      </c>
      <c r="J800" s="271">
        <v>1600</v>
      </c>
      <c r="K800">
        <v>2093</v>
      </c>
      <c r="L800">
        <v>34</v>
      </c>
      <c r="M800" s="18">
        <v>45930</v>
      </c>
      <c r="N800">
        <v>0</v>
      </c>
      <c r="O800">
        <v>0</v>
      </c>
      <c r="P800">
        <v>0</v>
      </c>
      <c r="Q800">
        <v>4924948</v>
      </c>
      <c r="S800" s="271">
        <f t="shared" ca="1" si="24"/>
        <v>1</v>
      </c>
      <c r="T800" s="271">
        <f t="shared" si="25"/>
        <v>2093</v>
      </c>
    </row>
    <row r="801" spans="1:20">
      <c r="A801" t="str">
        <v>MAERSK</v>
      </c>
      <c r="B801" t="str">
        <v>KampalaPasir Gudang40</v>
      </c>
      <c r="C801" t="str">
        <v>UGA</v>
      </c>
      <c r="D801" t="str">
        <v>Kampala</v>
      </c>
      <c r="E801" t="str">
        <v>Pasir Gudang</v>
      </c>
      <c r="F801">
        <v>40</v>
      </c>
      <c r="G801">
        <v>493</v>
      </c>
      <c r="H801" t="str">
        <v>not included</v>
      </c>
      <c r="I801" s="148" t="str">
        <v>USD</v>
      </c>
      <c r="J801" s="271">
        <v>1625</v>
      </c>
      <c r="K801">
        <v>2118</v>
      </c>
      <c r="L801">
        <v>30</v>
      </c>
      <c r="M801" s="18">
        <v>45930</v>
      </c>
      <c r="N801">
        <v>0</v>
      </c>
      <c r="O801">
        <v>0</v>
      </c>
      <c r="P801">
        <v>0</v>
      </c>
      <c r="Q801">
        <v>4924948</v>
      </c>
      <c r="S801" s="271">
        <f t="shared" ca="1" si="24"/>
        <v>1</v>
      </c>
      <c r="T801" s="271">
        <f t="shared" si="25"/>
        <v>2118</v>
      </c>
    </row>
    <row r="802" spans="1:20">
      <c r="A802" t="str">
        <v>MAERSK</v>
      </c>
      <c r="B802" t="str">
        <v>KampalaPTP40</v>
      </c>
      <c r="C802" t="str">
        <v>UGA</v>
      </c>
      <c r="D802" t="str">
        <v>Kampala</v>
      </c>
      <c r="E802" t="str">
        <v>PTP</v>
      </c>
      <c r="F802">
        <v>40</v>
      </c>
      <c r="G802">
        <v>493</v>
      </c>
      <c r="H802" t="str">
        <v>not included</v>
      </c>
      <c r="I802" s="148" t="str">
        <v>USD</v>
      </c>
      <c r="J802" s="271">
        <v>1670</v>
      </c>
      <c r="K802">
        <v>2163</v>
      </c>
      <c r="L802">
        <v>23</v>
      </c>
      <c r="M802" s="18">
        <v>45930</v>
      </c>
      <c r="N802">
        <v>0</v>
      </c>
      <c r="O802">
        <v>0</v>
      </c>
      <c r="P802">
        <v>0</v>
      </c>
      <c r="Q802">
        <v>4924948</v>
      </c>
      <c r="S802" s="271">
        <f t="shared" ca="1" si="24"/>
        <v>1</v>
      </c>
      <c r="T802" s="271">
        <f t="shared" si="25"/>
        <v>2163</v>
      </c>
    </row>
    <row r="803" spans="1:20">
      <c r="A803" t="str">
        <v>MAERSK</v>
      </c>
      <c r="B803" t="str">
        <v>KampalaSurabaya40</v>
      </c>
      <c r="C803" t="str">
        <v>UGA</v>
      </c>
      <c r="D803" t="str">
        <v>Kampala</v>
      </c>
      <c r="E803" t="str">
        <v>Surabaya</v>
      </c>
      <c r="F803">
        <v>40</v>
      </c>
      <c r="G803">
        <v>493</v>
      </c>
      <c r="H803" t="str">
        <v>not included</v>
      </c>
      <c r="I803" s="148" t="str">
        <v>USD</v>
      </c>
      <c r="J803" s="271">
        <v>1600</v>
      </c>
      <c r="K803">
        <v>2093</v>
      </c>
      <c r="L803">
        <v>35</v>
      </c>
      <c r="M803" s="18">
        <v>45930</v>
      </c>
      <c r="N803">
        <v>0</v>
      </c>
      <c r="O803">
        <v>0</v>
      </c>
      <c r="P803">
        <v>0</v>
      </c>
      <c r="Q803">
        <v>4924948</v>
      </c>
      <c r="S803" s="271">
        <f t="shared" ca="1" si="24"/>
        <v>1</v>
      </c>
      <c r="T803" s="271">
        <f t="shared" si="25"/>
        <v>2093</v>
      </c>
    </row>
    <row r="804" spans="1:20">
      <c r="A804" t="str">
        <v>MAERSK</v>
      </c>
      <c r="B804" t="str">
        <v>KampalaValencia40</v>
      </c>
      <c r="C804" t="str">
        <v>UGA</v>
      </c>
      <c r="D804" t="str">
        <v>Kampala</v>
      </c>
      <c r="E804" t="str">
        <v>Valencia</v>
      </c>
      <c r="F804">
        <v>40</v>
      </c>
      <c r="G804">
        <v>1960</v>
      </c>
      <c r="H804" t="str">
        <v>not included</v>
      </c>
      <c r="I804" s="148" t="str">
        <v>USD</v>
      </c>
      <c r="J804" s="271">
        <v>1640</v>
      </c>
      <c r="K804">
        <v>3600</v>
      </c>
      <c r="L804">
        <v>42</v>
      </c>
      <c r="M804" s="18">
        <v>45930</v>
      </c>
      <c r="N804">
        <v>0</v>
      </c>
      <c r="O804">
        <v>0</v>
      </c>
      <c r="P804">
        <v>0</v>
      </c>
      <c r="Q804">
        <v>4924948</v>
      </c>
      <c r="S804" s="271">
        <f t="shared" ca="1" si="24"/>
        <v>1</v>
      </c>
      <c r="T804" s="271">
        <f t="shared" si="25"/>
        <v>3600</v>
      </c>
    </row>
    <row r="805" spans="1:20">
      <c r="A805" t="str">
        <v>MAERSK</v>
      </c>
      <c r="B805" t="str">
        <v>KampalaWellington40</v>
      </c>
      <c r="C805" t="str">
        <v>UGA</v>
      </c>
      <c r="D805" t="str">
        <v>Kampala</v>
      </c>
      <c r="E805" t="str">
        <v>Wellington</v>
      </c>
      <c r="F805">
        <v>40</v>
      </c>
      <c r="G805">
        <v>3247</v>
      </c>
      <c r="H805" t="str">
        <v>not included</v>
      </c>
      <c r="I805" s="148" t="str">
        <v>USD</v>
      </c>
      <c r="J805" s="271">
        <v>1520</v>
      </c>
      <c r="K805">
        <v>4767</v>
      </c>
      <c r="L805">
        <v>55</v>
      </c>
      <c r="M805" s="18">
        <v>45930</v>
      </c>
      <c r="N805">
        <v>0</v>
      </c>
      <c r="O805">
        <v>0</v>
      </c>
      <c r="P805">
        <v>0</v>
      </c>
      <c r="Q805">
        <v>4924948</v>
      </c>
      <c r="S805" s="271">
        <f t="shared" ca="1" si="24"/>
        <v>1</v>
      </c>
      <c r="T805" s="271">
        <f t="shared" si="25"/>
        <v>4767</v>
      </c>
    </row>
    <row r="806" spans="1:20">
      <c r="A806" t="str">
        <v>MAERSK</v>
      </c>
      <c r="B806" t="str">
        <v>KampalaYokohama40</v>
      </c>
      <c r="C806" t="str">
        <v>UGA</v>
      </c>
      <c r="D806" t="str">
        <v>Kampala</v>
      </c>
      <c r="E806" t="str">
        <v>Yokohama</v>
      </c>
      <c r="F806">
        <v>40</v>
      </c>
      <c r="G806">
        <v>1002</v>
      </c>
      <c r="H806" t="str">
        <v>not included</v>
      </c>
      <c r="I806" s="148" t="str">
        <v>USD</v>
      </c>
      <c r="J806" s="271">
        <v>1520</v>
      </c>
      <c r="K806">
        <v>2522</v>
      </c>
      <c r="L806">
        <v>48</v>
      </c>
      <c r="M806" s="18">
        <v>45747</v>
      </c>
      <c r="N806">
        <v>0</v>
      </c>
      <c r="O806">
        <v>0</v>
      </c>
      <c r="P806">
        <v>0</v>
      </c>
      <c r="Q806">
        <v>4924948</v>
      </c>
      <c r="S806" s="271">
        <f t="shared" ca="1" si="24"/>
        <v>0</v>
      </c>
      <c r="T806" s="271">
        <f t="shared" si="25"/>
        <v>2522</v>
      </c>
    </row>
    <row r="807" spans="1:20">
      <c r="A807" t="str">
        <v>MAERSK</v>
      </c>
      <c r="B807" t="str">
        <v>KampalaSingapore40</v>
      </c>
      <c r="C807" t="str">
        <v>UGA</v>
      </c>
      <c r="D807" t="str">
        <v>Kampala</v>
      </c>
      <c r="E807" t="str">
        <v>Singapore</v>
      </c>
      <c r="F807">
        <v>40</v>
      </c>
      <c r="G807">
        <v>493</v>
      </c>
      <c r="H807" t="str">
        <v>not included</v>
      </c>
      <c r="I807" s="148" t="str">
        <v>USD</v>
      </c>
      <c r="J807" s="271">
        <v>1520</v>
      </c>
      <c r="K807">
        <v>2013</v>
      </c>
      <c r="L807">
        <v>0</v>
      </c>
      <c r="M807" s="18">
        <v>45930</v>
      </c>
      <c r="N807">
        <v>0</v>
      </c>
      <c r="O807">
        <v>0</v>
      </c>
      <c r="P807">
        <v>0</v>
      </c>
      <c r="Q807">
        <v>4924948</v>
      </c>
      <c r="S807" s="271">
        <f t="shared" ca="1" si="24"/>
        <v>1</v>
      </c>
      <c r="T807" s="271">
        <f t="shared" si="25"/>
        <v>2013</v>
      </c>
    </row>
    <row r="808" spans="1:20">
      <c r="A808" t="str">
        <v>MAERSK</v>
      </c>
      <c r="B808" t="str">
        <v>KinshasaAntwerp40</v>
      </c>
      <c r="C808" t="str">
        <v>CONG</v>
      </c>
      <c r="D808" t="str">
        <v>Kinshasa</v>
      </c>
      <c r="E808" t="str">
        <v>Antwerp</v>
      </c>
      <c r="F808">
        <v>40</v>
      </c>
      <c r="G808">
        <v>3598</v>
      </c>
      <c r="H808" t="str">
        <v>not included</v>
      </c>
      <c r="I808" s="148" t="str">
        <v>USD</v>
      </c>
      <c r="J808" s="271">
        <v>621</v>
      </c>
      <c r="K808">
        <v>4219</v>
      </c>
      <c r="L808">
        <v>56</v>
      </c>
      <c r="M808" s="18">
        <v>45747</v>
      </c>
      <c r="N808">
        <v>0</v>
      </c>
      <c r="O808">
        <v>0</v>
      </c>
      <c r="P808">
        <v>0</v>
      </c>
      <c r="Q808">
        <v>4924948</v>
      </c>
      <c r="S808" s="271">
        <f t="shared" ca="1" si="24"/>
        <v>0</v>
      </c>
      <c r="T808" s="271">
        <f t="shared" si="25"/>
        <v>4219</v>
      </c>
    </row>
    <row r="809" spans="1:20">
      <c r="A809" t="str">
        <v>MAERSK</v>
      </c>
      <c r="B809" t="str">
        <v>KinshasaAmsterdam40</v>
      </c>
      <c r="C809" t="str">
        <v>CONG</v>
      </c>
      <c r="D809" t="str">
        <v>Kinshasa</v>
      </c>
      <c r="E809" t="str">
        <v>Amsterdam</v>
      </c>
      <c r="F809">
        <v>40</v>
      </c>
      <c r="G809">
        <v>1808</v>
      </c>
      <c r="H809" t="str">
        <v>not included</v>
      </c>
      <c r="I809" s="148" t="str">
        <v>USD</v>
      </c>
      <c r="J809" s="271">
        <v>2453</v>
      </c>
      <c r="K809">
        <v>4261</v>
      </c>
      <c r="L809">
        <v>0</v>
      </c>
      <c r="M809" s="18">
        <v>45930</v>
      </c>
      <c r="N809">
        <v>0</v>
      </c>
      <c r="O809">
        <v>0</v>
      </c>
      <c r="P809">
        <v>0</v>
      </c>
      <c r="Q809">
        <v>4924948</v>
      </c>
      <c r="S809" s="271">
        <f t="shared" ca="1" si="24"/>
        <v>1</v>
      </c>
      <c r="T809" s="271">
        <f t="shared" si="25"/>
        <v>4261</v>
      </c>
    </row>
    <row r="810" spans="1:20">
      <c r="A810" t="str">
        <v>MAERSK</v>
      </c>
      <c r="B810" t="str">
        <v>MonroviaPasir Gudang40</v>
      </c>
      <c r="C810" t="str">
        <v>LIB</v>
      </c>
      <c r="D810" t="str">
        <v>Monrovia</v>
      </c>
      <c r="E810" t="str">
        <v>Pasir Gudang</v>
      </c>
      <c r="F810">
        <v>40</v>
      </c>
      <c r="G810">
        <v>350</v>
      </c>
      <c r="H810" t="str">
        <v>not included</v>
      </c>
      <c r="I810" s="148" t="str">
        <v>USD</v>
      </c>
      <c r="J810" s="271">
        <v>632</v>
      </c>
      <c r="K810">
        <v>982</v>
      </c>
      <c r="L810">
        <v>0</v>
      </c>
      <c r="M810" s="18">
        <v>45930</v>
      </c>
      <c r="N810">
        <v>0</v>
      </c>
      <c r="O810">
        <v>0</v>
      </c>
      <c r="P810">
        <v>0</v>
      </c>
      <c r="Q810">
        <v>4924948</v>
      </c>
      <c r="S810" s="271">
        <f t="shared" ca="1" si="24"/>
        <v>1</v>
      </c>
      <c r="T810" s="271">
        <f t="shared" si="25"/>
        <v>982</v>
      </c>
    </row>
    <row r="811" spans="1:20">
      <c r="A811" t="str">
        <v>MAERSK</v>
      </c>
      <c r="B811" t="str">
        <v>ConakryPasir Gudang40</v>
      </c>
      <c r="C811" t="str">
        <v>GUI</v>
      </c>
      <c r="D811" t="str">
        <v>Conakry</v>
      </c>
      <c r="E811" t="str">
        <v>Pasir Gudang</v>
      </c>
      <c r="F811">
        <v>40</v>
      </c>
      <c r="G811">
        <v>300</v>
      </c>
      <c r="H811" t="str">
        <v>not included</v>
      </c>
      <c r="I811" s="148" t="str">
        <v>USD</v>
      </c>
      <c r="J811" s="271">
        <v>632</v>
      </c>
      <c r="K811">
        <v>932</v>
      </c>
      <c r="L811">
        <v>0</v>
      </c>
      <c r="M811" s="18">
        <v>45930</v>
      </c>
      <c r="N811">
        <v>0</v>
      </c>
      <c r="O811">
        <v>0</v>
      </c>
      <c r="P811">
        <v>0</v>
      </c>
      <c r="Q811">
        <v>4924948</v>
      </c>
      <c r="S811" s="271">
        <f t="shared" ca="1" si="24"/>
        <v>1</v>
      </c>
      <c r="T811" s="271">
        <f t="shared" si="25"/>
        <v>932</v>
      </c>
    </row>
    <row r="812" spans="1:20">
      <c r="A812" t="str">
        <v>MSC</v>
      </c>
      <c r="B812" t="str">
        <v>ABIDJANAMSTERDAM 20</v>
      </c>
      <c r="C812" t="str">
        <v>IVC</v>
      </c>
      <c r="D812" t="str">
        <v>ABIDJAN</v>
      </c>
      <c r="E812" t="str">
        <v xml:space="preserve">AMSTERDAM </v>
      </c>
      <c r="F812">
        <v>20</v>
      </c>
      <c r="G812">
        <v>562</v>
      </c>
      <c r="H812" t="str">
        <v>not included</v>
      </c>
      <c r="I812" s="148" t="str">
        <v>EUR</v>
      </c>
      <c r="J812" s="271">
        <v>0</v>
      </c>
      <c r="K812">
        <v>562</v>
      </c>
      <c r="L812">
        <v>0</v>
      </c>
      <c r="M812" s="18">
        <v>45930</v>
      </c>
      <c r="N812">
        <v>0</v>
      </c>
      <c r="O812">
        <v>0</v>
      </c>
      <c r="P812">
        <v>0</v>
      </c>
      <c r="Q812" t="str">
        <v>R17820110000053</v>
      </c>
      <c r="S812" s="271">
        <f t="shared" ca="1" si="24"/>
        <v>1</v>
      </c>
      <c r="T812" s="271">
        <f t="shared" si="25"/>
        <v>562</v>
      </c>
    </row>
    <row r="813" spans="1:20">
      <c r="A813" t="str">
        <v>MSC</v>
      </c>
      <c r="B813" t="str">
        <v>ABIDJANAMSTERDAM 40</v>
      </c>
      <c r="C813" t="str">
        <v>IVC</v>
      </c>
      <c r="D813" t="str">
        <v>ABIDJAN</v>
      </c>
      <c r="E813" t="str">
        <v xml:space="preserve">AMSTERDAM </v>
      </c>
      <c r="F813">
        <v>40</v>
      </c>
      <c r="G813">
        <v>864</v>
      </c>
      <c r="H813" t="str">
        <v>not included</v>
      </c>
      <c r="I813" s="148" t="str">
        <v>EUR</v>
      </c>
      <c r="J813" s="271">
        <v>0</v>
      </c>
      <c r="K813">
        <v>864</v>
      </c>
      <c r="L813">
        <v>0</v>
      </c>
      <c r="M813" s="18">
        <v>45930</v>
      </c>
      <c r="N813">
        <v>0</v>
      </c>
      <c r="O813">
        <v>0</v>
      </c>
      <c r="P813">
        <v>0</v>
      </c>
      <c r="Q813" t="str">
        <v>R17820110000053</v>
      </c>
      <c r="S813" s="271">
        <f t="shared" ca="1" si="24"/>
        <v>1</v>
      </c>
      <c r="T813" s="271">
        <f t="shared" si="25"/>
        <v>864</v>
      </c>
    </row>
    <row r="814" spans="1:20">
      <c r="A814" t="str">
        <v>MSC</v>
      </c>
      <c r="B814" t="str">
        <v>ABIDJANANTWERP 20</v>
      </c>
      <c r="C814" t="str">
        <v>IVC</v>
      </c>
      <c r="D814" t="str">
        <v>ABIDJAN</v>
      </c>
      <c r="E814" t="str">
        <v xml:space="preserve">ANTWERP </v>
      </c>
      <c r="F814">
        <v>20</v>
      </c>
      <c r="G814">
        <v>482</v>
      </c>
      <c r="H814" t="str">
        <v>not included</v>
      </c>
      <c r="I814" s="148" t="str">
        <v>EUR</v>
      </c>
      <c r="J814" s="271">
        <v>0</v>
      </c>
      <c r="K814">
        <v>482</v>
      </c>
      <c r="L814">
        <v>0</v>
      </c>
      <c r="M814" s="18">
        <v>45930</v>
      </c>
      <c r="N814">
        <v>0</v>
      </c>
      <c r="O814">
        <v>0</v>
      </c>
      <c r="P814">
        <v>0</v>
      </c>
      <c r="Q814" t="str">
        <v>R17820110000053</v>
      </c>
      <c r="S814" s="271">
        <f t="shared" ca="1" si="24"/>
        <v>1</v>
      </c>
      <c r="T814" s="271">
        <f t="shared" si="25"/>
        <v>482</v>
      </c>
    </row>
    <row r="815" spans="1:20">
      <c r="A815" t="str">
        <v>MSC</v>
      </c>
      <c r="B815" t="str">
        <v>ABIDJANANTWERP 40</v>
      </c>
      <c r="C815" t="str">
        <v>IVC</v>
      </c>
      <c r="D815" t="str">
        <v>ABIDJAN</v>
      </c>
      <c r="E815" t="str">
        <v xml:space="preserve">ANTWERP </v>
      </c>
      <c r="F815">
        <v>40</v>
      </c>
      <c r="G815">
        <v>584</v>
      </c>
      <c r="H815" t="str">
        <v>not included</v>
      </c>
      <c r="I815" s="148" t="str">
        <v>EUR</v>
      </c>
      <c r="J815" s="271">
        <v>0</v>
      </c>
      <c r="K815">
        <v>584</v>
      </c>
      <c r="L815">
        <v>0</v>
      </c>
      <c r="M815" s="18">
        <v>45930</v>
      </c>
      <c r="N815">
        <v>0</v>
      </c>
      <c r="O815">
        <v>0</v>
      </c>
      <c r="P815">
        <v>0</v>
      </c>
      <c r="Q815" t="str">
        <v>R17820110000053</v>
      </c>
      <c r="S815" s="271">
        <f t="shared" ca="1" si="24"/>
        <v>1</v>
      </c>
      <c r="T815" s="271">
        <f t="shared" si="25"/>
        <v>584</v>
      </c>
    </row>
    <row r="816" spans="1:20">
      <c r="A816" t="str">
        <v>MSC</v>
      </c>
      <c r="B816" t="str">
        <v>ABIDJANBatam40</v>
      </c>
      <c r="C816" t="str">
        <v>IVC</v>
      </c>
      <c r="D816" t="str">
        <v>ABIDJAN</v>
      </c>
      <c r="E816" t="str">
        <v>Batam</v>
      </c>
      <c r="F816">
        <v>40</v>
      </c>
      <c r="G816">
        <v>1368</v>
      </c>
      <c r="H816" t="str">
        <v>not included</v>
      </c>
      <c r="I816" s="148" t="str">
        <v>USD</v>
      </c>
      <c r="J816" s="271">
        <v>0</v>
      </c>
      <c r="K816">
        <v>1368</v>
      </c>
      <c r="L816">
        <v>0</v>
      </c>
      <c r="M816" s="18">
        <v>45930</v>
      </c>
      <c r="N816">
        <v>0</v>
      </c>
      <c r="O816">
        <v>0</v>
      </c>
      <c r="P816">
        <v>0</v>
      </c>
      <c r="Q816" t="str">
        <v>R17820110000053</v>
      </c>
      <c r="S816" s="271">
        <f t="shared" ca="1" si="24"/>
        <v>1</v>
      </c>
      <c r="T816" s="271">
        <f t="shared" si="25"/>
        <v>1368</v>
      </c>
    </row>
    <row r="817" spans="1:20">
      <c r="A817" t="str">
        <v>MSC</v>
      </c>
      <c r="B817" t="str">
        <v>ABIDJANHAMBURG20</v>
      </c>
      <c r="C817" t="str">
        <v>IVC</v>
      </c>
      <c r="D817" t="str">
        <v>ABIDJAN</v>
      </c>
      <c r="E817" t="str">
        <v>HAMBURG</v>
      </c>
      <c r="F817">
        <v>20</v>
      </c>
      <c r="G817">
        <v>677</v>
      </c>
      <c r="H817" t="str">
        <v>not included</v>
      </c>
      <c r="I817" s="148" t="str">
        <v>EUR</v>
      </c>
      <c r="J817" s="271">
        <v>0</v>
      </c>
      <c r="K817">
        <v>677</v>
      </c>
      <c r="L817">
        <v>0</v>
      </c>
      <c r="M817" s="18">
        <v>45930</v>
      </c>
      <c r="N817">
        <v>0</v>
      </c>
      <c r="O817">
        <v>0</v>
      </c>
      <c r="P817">
        <v>0</v>
      </c>
      <c r="Q817" t="str">
        <v>R17820110000053</v>
      </c>
      <c r="S817" s="271">
        <f t="shared" ca="1" si="24"/>
        <v>1</v>
      </c>
      <c r="T817" s="271">
        <f t="shared" si="25"/>
        <v>677</v>
      </c>
    </row>
    <row r="818" spans="1:20">
      <c r="A818" t="str">
        <v>MSC</v>
      </c>
      <c r="B818" t="str">
        <v>ABIDJANHAMBURG40</v>
      </c>
      <c r="C818" t="str">
        <v>IVC</v>
      </c>
      <c r="D818" t="str">
        <v>ABIDJAN</v>
      </c>
      <c r="E818" t="str">
        <v>HAMBURG</v>
      </c>
      <c r="F818">
        <v>40</v>
      </c>
      <c r="G818">
        <v>929</v>
      </c>
      <c r="H818" t="str">
        <v>not included</v>
      </c>
      <c r="I818" s="148" t="str">
        <v>EUR</v>
      </c>
      <c r="J818" s="271">
        <v>0</v>
      </c>
      <c r="K818">
        <v>929</v>
      </c>
      <c r="L818">
        <v>0</v>
      </c>
      <c r="M818" s="18">
        <v>45930</v>
      </c>
      <c r="N818">
        <v>0</v>
      </c>
      <c r="O818">
        <v>0</v>
      </c>
      <c r="P818">
        <v>0</v>
      </c>
      <c r="Q818" t="str">
        <v>R17820110000053</v>
      </c>
      <c r="S818" s="271">
        <f t="shared" ca="1" si="24"/>
        <v>1</v>
      </c>
      <c r="T818" s="271">
        <f t="shared" si="25"/>
        <v>929</v>
      </c>
    </row>
    <row r="819" spans="1:20">
      <c r="A819" t="str">
        <v>MSC</v>
      </c>
      <c r="B819" t="str">
        <v>ABIDJANISTANBUL40</v>
      </c>
      <c r="C819" t="str">
        <v>IVC</v>
      </c>
      <c r="D819" t="str">
        <v>ABIDJAN</v>
      </c>
      <c r="E819" t="str">
        <v>ISTANBUL</v>
      </c>
      <c r="F819">
        <v>40</v>
      </c>
      <c r="G819">
        <v>700</v>
      </c>
      <c r="H819" t="str">
        <v>not included</v>
      </c>
      <c r="I819" s="148" t="str">
        <v>USD</v>
      </c>
      <c r="J819" s="271">
        <v>0</v>
      </c>
      <c r="K819">
        <v>700</v>
      </c>
      <c r="L819">
        <v>0</v>
      </c>
      <c r="M819" s="18">
        <v>45930</v>
      </c>
      <c r="N819">
        <v>0</v>
      </c>
      <c r="O819">
        <v>0</v>
      </c>
      <c r="P819">
        <v>0</v>
      </c>
      <c r="Q819" t="str">
        <v>R17820110000053</v>
      </c>
      <c r="S819" s="271">
        <f t="shared" ca="1" si="24"/>
        <v>1</v>
      </c>
      <c r="T819" s="271">
        <f t="shared" si="25"/>
        <v>700</v>
      </c>
    </row>
    <row r="820" spans="1:20">
      <c r="A820" t="str">
        <v>MSC</v>
      </c>
      <c r="B820" t="str">
        <v>ABIDJANJAKARTA40</v>
      </c>
      <c r="C820" t="str">
        <v>IVC</v>
      </c>
      <c r="D820" t="str">
        <v>ABIDJAN</v>
      </c>
      <c r="E820" t="str">
        <v>JAKARTA</v>
      </c>
      <c r="F820">
        <v>40</v>
      </c>
      <c r="G820">
        <v>793</v>
      </c>
      <c r="H820" t="str">
        <v>not included</v>
      </c>
      <c r="I820" s="148" t="str">
        <v>USD</v>
      </c>
      <c r="J820" s="271">
        <v>0</v>
      </c>
      <c r="K820">
        <v>793</v>
      </c>
      <c r="L820">
        <v>0</v>
      </c>
      <c r="M820" s="18">
        <v>45930</v>
      </c>
      <c r="N820">
        <v>0</v>
      </c>
      <c r="O820">
        <v>0</v>
      </c>
      <c r="P820">
        <v>0</v>
      </c>
      <c r="Q820" t="str">
        <v>R17820110000053</v>
      </c>
      <c r="S820" s="271">
        <f t="shared" ca="1" si="24"/>
        <v>1</v>
      </c>
      <c r="T820" s="271">
        <f t="shared" si="25"/>
        <v>793</v>
      </c>
    </row>
    <row r="821" spans="1:20">
      <c r="A821" t="str">
        <v>MSC</v>
      </c>
      <c r="B821" t="str">
        <v>ABIDJANPASIR GUDANG40</v>
      </c>
      <c r="C821" t="str">
        <v>IVC</v>
      </c>
      <c r="D821" t="str">
        <v>ABIDJAN</v>
      </c>
      <c r="E821" t="str">
        <v>PASIR GUDANG</v>
      </c>
      <c r="F821">
        <v>40</v>
      </c>
      <c r="G821">
        <v>795</v>
      </c>
      <c r="H821" t="str">
        <v>not included</v>
      </c>
      <c r="I821" s="148" t="str">
        <v>USD</v>
      </c>
      <c r="J821" s="271">
        <v>0</v>
      </c>
      <c r="K821">
        <v>795</v>
      </c>
      <c r="L821">
        <v>0</v>
      </c>
      <c r="M821" s="18">
        <v>45930</v>
      </c>
      <c r="N821">
        <v>0</v>
      </c>
      <c r="O821">
        <v>0</v>
      </c>
      <c r="P821">
        <v>0</v>
      </c>
      <c r="Q821" t="str">
        <v>R17820110000053</v>
      </c>
      <c r="S821" s="271">
        <f t="shared" ca="1" si="24"/>
        <v>1</v>
      </c>
      <c r="T821" s="271">
        <f t="shared" si="25"/>
        <v>795</v>
      </c>
    </row>
    <row r="822" spans="1:20">
      <c r="A822" t="str">
        <v>MSC</v>
      </c>
      <c r="B822" t="str">
        <v>ABIDJANPHILADELPHIA40</v>
      </c>
      <c r="C822" t="str">
        <v>IVC</v>
      </c>
      <c r="D822" t="str">
        <v>ABIDJAN</v>
      </c>
      <c r="E822" t="str">
        <v>PHILADELPHIA</v>
      </c>
      <c r="F822">
        <v>40</v>
      </c>
      <c r="G822">
        <v>2013</v>
      </c>
      <c r="H822" t="str">
        <v>not included</v>
      </c>
      <c r="I822" s="148" t="str">
        <v>USD</v>
      </c>
      <c r="J822" s="271">
        <v>0</v>
      </c>
      <c r="K822">
        <v>2013</v>
      </c>
      <c r="L822">
        <v>0</v>
      </c>
      <c r="M822" s="18">
        <v>45930</v>
      </c>
      <c r="N822">
        <v>0</v>
      </c>
      <c r="O822">
        <v>0</v>
      </c>
      <c r="P822">
        <v>0</v>
      </c>
      <c r="Q822" t="str">
        <v>R17820110000053</v>
      </c>
      <c r="S822" s="271">
        <f t="shared" ca="1" si="24"/>
        <v>1</v>
      </c>
      <c r="T822" s="271">
        <f t="shared" si="25"/>
        <v>2013</v>
      </c>
    </row>
    <row r="823" spans="1:20">
      <c r="A823" t="str">
        <v>MSC</v>
      </c>
      <c r="B823" t="str">
        <v>ABIDJANPORT KLANG40</v>
      </c>
      <c r="C823" t="str">
        <v>IVC</v>
      </c>
      <c r="D823" t="str">
        <v>ABIDJAN</v>
      </c>
      <c r="E823" t="str">
        <v>PORT KLANG</v>
      </c>
      <c r="F823">
        <v>40</v>
      </c>
      <c r="G823">
        <v>745</v>
      </c>
      <c r="H823" t="str">
        <v>not included</v>
      </c>
      <c r="I823" s="148" t="str">
        <v>USD</v>
      </c>
      <c r="J823" s="271">
        <v>0</v>
      </c>
      <c r="K823">
        <v>745</v>
      </c>
      <c r="L823">
        <v>0</v>
      </c>
      <c r="M823" s="18">
        <v>45930</v>
      </c>
      <c r="N823">
        <v>0</v>
      </c>
      <c r="O823">
        <v>0</v>
      </c>
      <c r="P823">
        <v>0</v>
      </c>
      <c r="Q823" t="str">
        <v>R17820110000053</v>
      </c>
      <c r="S823" s="271">
        <f t="shared" ca="1" si="24"/>
        <v>1</v>
      </c>
      <c r="T823" s="271">
        <f t="shared" si="25"/>
        <v>745</v>
      </c>
    </row>
    <row r="824" spans="1:20">
      <c r="A824" t="str">
        <v>MSC</v>
      </c>
      <c r="B824" t="str">
        <v>ABIDJANSURABAYA40</v>
      </c>
      <c r="C824" t="str">
        <v>IVC</v>
      </c>
      <c r="D824" t="str">
        <v>ABIDJAN</v>
      </c>
      <c r="E824" t="str">
        <v>SURABAYA</v>
      </c>
      <c r="F824">
        <v>40</v>
      </c>
      <c r="G824">
        <v>723</v>
      </c>
      <c r="H824" t="str">
        <v>not included</v>
      </c>
      <c r="I824" s="148" t="str">
        <v>USD</v>
      </c>
      <c r="J824" s="271">
        <v>0</v>
      </c>
      <c r="K824">
        <v>723</v>
      </c>
      <c r="L824">
        <v>0</v>
      </c>
      <c r="M824" s="18">
        <v>45930</v>
      </c>
      <c r="N824">
        <v>0</v>
      </c>
      <c r="O824">
        <v>0</v>
      </c>
      <c r="P824">
        <v>0</v>
      </c>
      <c r="Q824" t="str">
        <v>R17820110000053</v>
      </c>
      <c r="S824" s="271">
        <f t="shared" ca="1" si="24"/>
        <v>1</v>
      </c>
      <c r="T824" s="271">
        <f t="shared" si="25"/>
        <v>723</v>
      </c>
    </row>
    <row r="825" spans="1:20">
      <c r="A825" t="str">
        <v>MSC</v>
      </c>
      <c r="B825" t="str">
        <v>ABIDJANPTP40</v>
      </c>
      <c r="C825" t="str">
        <v>IVC</v>
      </c>
      <c r="D825" t="str">
        <v>ABIDJAN</v>
      </c>
      <c r="E825" t="str">
        <v>PTP</v>
      </c>
      <c r="F825">
        <v>40</v>
      </c>
      <c r="G825">
        <v>765</v>
      </c>
      <c r="H825" t="str">
        <v>not included</v>
      </c>
      <c r="I825" s="148" t="str">
        <v>USD</v>
      </c>
      <c r="J825" s="271">
        <v>0</v>
      </c>
      <c r="K825">
        <v>765</v>
      </c>
      <c r="L825">
        <v>0</v>
      </c>
      <c r="M825" s="18">
        <v>45930</v>
      </c>
      <c r="N825">
        <v>0</v>
      </c>
      <c r="O825">
        <v>0</v>
      </c>
      <c r="P825">
        <v>0</v>
      </c>
      <c r="Q825" t="str">
        <v>R17820110000053</v>
      </c>
      <c r="S825" s="271">
        <f t="shared" ca="1" si="24"/>
        <v>1</v>
      </c>
      <c r="T825" s="271">
        <f t="shared" si="25"/>
        <v>765</v>
      </c>
    </row>
    <row r="826" spans="1:20">
      <c r="A826" t="str">
        <v>MSC</v>
      </c>
      <c r="B826" t="str">
        <v>ABIDJANVALENCIA 40</v>
      </c>
      <c r="C826" t="str">
        <v>IVC</v>
      </c>
      <c r="D826" t="str">
        <v>ABIDJAN</v>
      </c>
      <c r="E826" t="str">
        <v xml:space="preserve">VALENCIA </v>
      </c>
      <c r="F826">
        <v>40</v>
      </c>
      <c r="G826">
        <v>778</v>
      </c>
      <c r="H826" t="str">
        <v>not included</v>
      </c>
      <c r="I826" s="148" t="str">
        <v>EUR</v>
      </c>
      <c r="J826" s="271">
        <v>0</v>
      </c>
      <c r="K826">
        <v>778</v>
      </c>
      <c r="L826">
        <v>0</v>
      </c>
      <c r="M826" s="18">
        <v>45930</v>
      </c>
      <c r="N826">
        <v>0</v>
      </c>
      <c r="O826">
        <v>0</v>
      </c>
      <c r="P826">
        <v>0</v>
      </c>
      <c r="Q826" t="str">
        <v>R17820110000053</v>
      </c>
      <c r="S826" s="271">
        <f t="shared" ca="1" si="24"/>
        <v>1</v>
      </c>
      <c r="T826" s="271">
        <f t="shared" si="25"/>
        <v>778</v>
      </c>
    </row>
    <row r="827" spans="1:20">
      <c r="A827" t="str">
        <v>MSC</v>
      </c>
      <c r="B827" t="str">
        <v>ABIDJANWELLINGTON20</v>
      </c>
      <c r="C827" t="str">
        <v>IVC</v>
      </c>
      <c r="D827" t="str">
        <v>ABIDJAN</v>
      </c>
      <c r="E827" t="str">
        <v>WELLINGTON</v>
      </c>
      <c r="F827">
        <v>20</v>
      </c>
      <c r="G827">
        <v>3402</v>
      </c>
      <c r="H827" t="str">
        <v>not included</v>
      </c>
      <c r="I827" s="148" t="str">
        <v>USD</v>
      </c>
      <c r="J827" s="271">
        <v>0</v>
      </c>
      <c r="K827">
        <v>3402</v>
      </c>
      <c r="L827">
        <v>0</v>
      </c>
      <c r="M827" s="18">
        <v>45930</v>
      </c>
      <c r="N827">
        <v>0</v>
      </c>
      <c r="O827">
        <v>0</v>
      </c>
      <c r="P827">
        <v>0</v>
      </c>
      <c r="Q827" t="str">
        <v>R17820110000053</v>
      </c>
      <c r="S827" s="271">
        <f t="shared" ca="1" si="24"/>
        <v>1</v>
      </c>
      <c r="T827" s="271">
        <f t="shared" si="25"/>
        <v>3402</v>
      </c>
    </row>
    <row r="828" spans="1:20">
      <c r="A828" t="str">
        <v>MSC</v>
      </c>
      <c r="B828" t="str">
        <v>ABIDJANWELLINGTON40</v>
      </c>
      <c r="C828" t="str">
        <v>IVC</v>
      </c>
      <c r="D828" t="str">
        <v>ABIDJAN</v>
      </c>
      <c r="E828" t="str">
        <v>WELLINGTON</v>
      </c>
      <c r="F828">
        <v>40</v>
      </c>
      <c r="G828">
        <v>5693</v>
      </c>
      <c r="H828" t="str">
        <v>not included</v>
      </c>
      <c r="I828" s="148" t="str">
        <v>USD</v>
      </c>
      <c r="J828" s="271">
        <v>0</v>
      </c>
      <c r="K828">
        <v>5693</v>
      </c>
      <c r="L828">
        <v>0</v>
      </c>
      <c r="M828" s="18">
        <v>45930</v>
      </c>
      <c r="N828">
        <v>0</v>
      </c>
      <c r="O828">
        <v>0</v>
      </c>
      <c r="P828">
        <v>0</v>
      </c>
      <c r="Q828" t="str">
        <v>R17820110000053</v>
      </c>
      <c r="S828" s="271">
        <f t="shared" ca="1" si="24"/>
        <v>1</v>
      </c>
      <c r="T828" s="271">
        <f t="shared" si="25"/>
        <v>5693</v>
      </c>
    </row>
    <row r="829" spans="1:20">
      <c r="A829" t="str">
        <v>MSC</v>
      </c>
      <c r="B829" t="str">
        <v>CONAKRYAMSTERDAM 40</v>
      </c>
      <c r="C829" t="str">
        <v>GUI</v>
      </c>
      <c r="D829" t="str">
        <v>CONAKRY</v>
      </c>
      <c r="E829" t="str">
        <v xml:space="preserve">AMSTERDAM </v>
      </c>
      <c r="F829">
        <v>40</v>
      </c>
      <c r="G829">
        <v>1174</v>
      </c>
      <c r="H829" t="str">
        <v>not included</v>
      </c>
      <c r="I829" s="148" t="str">
        <v>EUR</v>
      </c>
      <c r="J829" s="271">
        <v>0</v>
      </c>
      <c r="K829">
        <v>1174</v>
      </c>
      <c r="L829">
        <v>0</v>
      </c>
      <c r="M829" s="18">
        <v>45930</v>
      </c>
      <c r="N829">
        <v>0</v>
      </c>
      <c r="O829">
        <v>0</v>
      </c>
      <c r="P829">
        <v>0</v>
      </c>
      <c r="Q829" t="str">
        <v>R17820110000053</v>
      </c>
      <c r="S829" s="271">
        <f t="shared" ca="1" si="24"/>
        <v>1</v>
      </c>
      <c r="T829" s="271">
        <f t="shared" si="25"/>
        <v>1174</v>
      </c>
    </row>
    <row r="830" spans="1:20">
      <c r="A830" t="str">
        <v>MSC</v>
      </c>
      <c r="B830" t="str">
        <v>CONAKRYAMSTERDAM 20</v>
      </c>
      <c r="C830" t="str">
        <v>GUI</v>
      </c>
      <c r="D830" t="str">
        <v>CONAKRY</v>
      </c>
      <c r="E830" t="str">
        <v xml:space="preserve">AMSTERDAM </v>
      </c>
      <c r="F830">
        <v>20</v>
      </c>
      <c r="G830">
        <v>712</v>
      </c>
      <c r="H830" t="str">
        <v>not included</v>
      </c>
      <c r="I830" s="148" t="str">
        <v>EUR</v>
      </c>
      <c r="J830" s="271">
        <v>0</v>
      </c>
      <c r="K830">
        <v>712</v>
      </c>
      <c r="L830">
        <v>0</v>
      </c>
      <c r="M830" s="18">
        <v>45930</v>
      </c>
      <c r="N830">
        <v>0</v>
      </c>
      <c r="O830">
        <v>0</v>
      </c>
      <c r="P830">
        <v>0</v>
      </c>
      <c r="Q830" t="str">
        <v>R17820110000053</v>
      </c>
      <c r="S830" s="271">
        <f t="shared" ca="1" si="24"/>
        <v>1</v>
      </c>
      <c r="T830" s="271">
        <f t="shared" si="25"/>
        <v>712</v>
      </c>
    </row>
    <row r="831" spans="1:20">
      <c r="A831" t="str">
        <v>MSC</v>
      </c>
      <c r="B831" t="str">
        <v>CONAKRYANTWERP 40</v>
      </c>
      <c r="C831" t="str">
        <v>GUI</v>
      </c>
      <c r="D831" t="str">
        <v>CONAKRY</v>
      </c>
      <c r="E831" t="str">
        <v xml:space="preserve">ANTWERP </v>
      </c>
      <c r="F831">
        <v>40</v>
      </c>
      <c r="G831">
        <v>1094</v>
      </c>
      <c r="H831" t="str">
        <v>not included</v>
      </c>
      <c r="I831" s="148" t="str">
        <v>EUR</v>
      </c>
      <c r="J831" s="271">
        <v>0</v>
      </c>
      <c r="K831">
        <v>1094</v>
      </c>
      <c r="L831">
        <v>0</v>
      </c>
      <c r="M831" s="18">
        <v>45930</v>
      </c>
      <c r="N831">
        <v>0</v>
      </c>
      <c r="O831">
        <v>0</v>
      </c>
      <c r="P831">
        <v>0</v>
      </c>
      <c r="Q831" t="str">
        <v>R17820110000053</v>
      </c>
      <c r="S831" s="271">
        <f t="shared" ca="1" si="24"/>
        <v>1</v>
      </c>
      <c r="T831" s="271">
        <f t="shared" si="25"/>
        <v>1094</v>
      </c>
    </row>
    <row r="832" spans="1:20">
      <c r="A832" t="str">
        <v>MSC</v>
      </c>
      <c r="B832" t="str">
        <v>CONAKRYANTWERP 20</v>
      </c>
      <c r="C832" t="str">
        <v>GUI</v>
      </c>
      <c r="D832" t="str">
        <v>CONAKRY</v>
      </c>
      <c r="E832" t="str">
        <v xml:space="preserve">ANTWERP </v>
      </c>
      <c r="F832">
        <v>20</v>
      </c>
      <c r="G832">
        <v>632</v>
      </c>
      <c r="H832" t="str">
        <v>not included</v>
      </c>
      <c r="I832" s="148" t="str">
        <v>EUR</v>
      </c>
      <c r="J832" s="271">
        <v>0</v>
      </c>
      <c r="K832">
        <v>632</v>
      </c>
      <c r="L832">
        <v>0</v>
      </c>
      <c r="M832" s="18">
        <v>45930</v>
      </c>
      <c r="N832">
        <v>0</v>
      </c>
      <c r="O832">
        <v>0</v>
      </c>
      <c r="P832">
        <v>0</v>
      </c>
      <c r="Q832" t="str">
        <v>R17820110000053</v>
      </c>
      <c r="S832" s="271">
        <f t="shared" ca="1" si="24"/>
        <v>1</v>
      </c>
      <c r="T832" s="271">
        <f t="shared" si="25"/>
        <v>632</v>
      </c>
    </row>
    <row r="833" spans="1:20">
      <c r="A833" t="str">
        <v>MSC</v>
      </c>
      <c r="B833" t="str">
        <v>CONAKRYBARCELONA40</v>
      </c>
      <c r="C833" t="str">
        <v>GUI</v>
      </c>
      <c r="D833" t="str">
        <v>CONAKRY</v>
      </c>
      <c r="E833" t="str">
        <v>BARCELONA</v>
      </c>
      <c r="F833">
        <v>40</v>
      </c>
      <c r="G833">
        <v>1288</v>
      </c>
      <c r="H833" t="str">
        <v>not included</v>
      </c>
      <c r="I833" s="148" t="str">
        <v>EUR</v>
      </c>
      <c r="J833" s="271">
        <v>0</v>
      </c>
      <c r="K833">
        <v>1288</v>
      </c>
      <c r="L833">
        <v>0</v>
      </c>
      <c r="M833" s="18">
        <v>45930</v>
      </c>
      <c r="N833">
        <v>0</v>
      </c>
      <c r="O833">
        <v>0</v>
      </c>
      <c r="P833">
        <v>0</v>
      </c>
      <c r="Q833" t="str">
        <v>R17820110000053</v>
      </c>
      <c r="S833" s="271">
        <f t="shared" ca="1" si="24"/>
        <v>1</v>
      </c>
      <c r="T833" s="271">
        <f t="shared" si="25"/>
        <v>1288</v>
      </c>
    </row>
    <row r="834" spans="1:20">
      <c r="A834" t="str">
        <v>MSC</v>
      </c>
      <c r="B834" t="str">
        <v>CONAKRYBatam40</v>
      </c>
      <c r="C834" t="str">
        <v>GUI</v>
      </c>
      <c r="D834" t="str">
        <v>CONAKRY</v>
      </c>
      <c r="E834" t="str">
        <v>Batam</v>
      </c>
      <c r="F834">
        <v>40</v>
      </c>
      <c r="G834">
        <v>1603</v>
      </c>
      <c r="H834" t="str">
        <v>not included</v>
      </c>
      <c r="I834" s="148" t="str">
        <v>USD</v>
      </c>
      <c r="J834" s="271">
        <v>0</v>
      </c>
      <c r="K834">
        <v>1603</v>
      </c>
      <c r="L834">
        <v>0</v>
      </c>
      <c r="M834" s="18">
        <v>45930</v>
      </c>
      <c r="N834">
        <v>0</v>
      </c>
      <c r="O834">
        <v>0</v>
      </c>
      <c r="P834">
        <v>0</v>
      </c>
      <c r="Q834" t="str">
        <v>R17820110000053</v>
      </c>
      <c r="S834" s="271">
        <f t="shared" ca="1" si="24"/>
        <v>1</v>
      </c>
      <c r="T834" s="271">
        <f t="shared" si="25"/>
        <v>1603</v>
      </c>
    </row>
    <row r="835" spans="1:20">
      <c r="A835" t="str">
        <v>MSC</v>
      </c>
      <c r="B835" t="str">
        <v>CONAKRYHAMBURG40</v>
      </c>
      <c r="C835" t="str">
        <v>GUI</v>
      </c>
      <c r="D835" t="str">
        <v>CONAKRY</v>
      </c>
      <c r="E835" t="str">
        <v>HAMBURG</v>
      </c>
      <c r="F835">
        <v>40</v>
      </c>
      <c r="G835">
        <v>1219</v>
      </c>
      <c r="H835" t="str">
        <v>not included</v>
      </c>
      <c r="I835" s="148" t="str">
        <v>EUR</v>
      </c>
      <c r="J835" s="271">
        <v>0</v>
      </c>
      <c r="K835">
        <v>1219</v>
      </c>
      <c r="L835">
        <v>0</v>
      </c>
      <c r="M835" s="18">
        <v>45930</v>
      </c>
      <c r="N835">
        <v>0</v>
      </c>
      <c r="O835">
        <v>0</v>
      </c>
      <c r="P835">
        <v>0</v>
      </c>
      <c r="Q835" t="str">
        <v>R17820110000053</v>
      </c>
      <c r="S835" s="271">
        <f t="shared" ref="S835:S898" ca="1" si="26">IF(M835&gt;TODAY(),1,0)</f>
        <v>1</v>
      </c>
      <c r="T835" s="271">
        <f t="shared" ref="T835:T898" si="27">G835+J835</f>
        <v>1219</v>
      </c>
    </row>
    <row r="836" spans="1:20">
      <c r="A836" t="str">
        <v>MSC</v>
      </c>
      <c r="B836" t="str">
        <v>CONAKRYPASIR GUDANG40</v>
      </c>
      <c r="C836" t="str">
        <v>GUI</v>
      </c>
      <c r="D836" t="str">
        <v>CONAKRY</v>
      </c>
      <c r="E836" t="str">
        <v>PASIR GUDANG</v>
      </c>
      <c r="F836">
        <v>40</v>
      </c>
      <c r="G836">
        <v>855</v>
      </c>
      <c r="H836" t="str">
        <v>not included</v>
      </c>
      <c r="I836" s="148" t="str">
        <v>USD</v>
      </c>
      <c r="J836" s="271">
        <v>0</v>
      </c>
      <c r="K836">
        <v>855</v>
      </c>
      <c r="L836">
        <v>0</v>
      </c>
      <c r="M836" s="18">
        <v>45930</v>
      </c>
      <c r="N836">
        <v>0</v>
      </c>
      <c r="O836">
        <v>0</v>
      </c>
      <c r="P836">
        <v>0</v>
      </c>
      <c r="Q836" t="str">
        <v>R17820110000053</v>
      </c>
      <c r="S836" s="271">
        <f t="shared" ca="1" si="26"/>
        <v>1</v>
      </c>
      <c r="T836" s="271">
        <f t="shared" si="27"/>
        <v>855</v>
      </c>
    </row>
    <row r="837" spans="1:20">
      <c r="A837" t="str">
        <v>MSC</v>
      </c>
      <c r="B837" t="str">
        <v>CONAKRYSURABAYA40</v>
      </c>
      <c r="C837" t="str">
        <v>GUI</v>
      </c>
      <c r="D837" t="str">
        <v>CONAKRY</v>
      </c>
      <c r="E837" t="str">
        <v>SURABAYA</v>
      </c>
      <c r="F837">
        <v>40</v>
      </c>
      <c r="G837">
        <v>1053</v>
      </c>
      <c r="H837" t="str">
        <v>not included</v>
      </c>
      <c r="I837" s="148" t="str">
        <v>USD</v>
      </c>
      <c r="J837" s="271">
        <v>0</v>
      </c>
      <c r="K837">
        <v>1053</v>
      </c>
      <c r="L837">
        <v>0</v>
      </c>
      <c r="M837" s="18">
        <v>45930</v>
      </c>
      <c r="N837">
        <v>0</v>
      </c>
      <c r="O837">
        <v>0</v>
      </c>
      <c r="P837">
        <v>0</v>
      </c>
      <c r="Q837" t="str">
        <v>R17820110000053</v>
      </c>
      <c r="S837" s="271">
        <f t="shared" ca="1" si="26"/>
        <v>1</v>
      </c>
      <c r="T837" s="271">
        <f t="shared" si="27"/>
        <v>1053</v>
      </c>
    </row>
    <row r="838" spans="1:20">
      <c r="A838" t="str">
        <v>MSC</v>
      </c>
      <c r="B838" t="str">
        <v>CONAKRYPTP40</v>
      </c>
      <c r="C838" t="str">
        <v>GUI</v>
      </c>
      <c r="D838" t="str">
        <v>CONAKRY</v>
      </c>
      <c r="E838" t="str">
        <v>PTP</v>
      </c>
      <c r="F838">
        <v>40</v>
      </c>
      <c r="G838">
        <v>1167</v>
      </c>
      <c r="H838" t="str">
        <v>not included</v>
      </c>
      <c r="I838" s="148" t="str">
        <v>USD</v>
      </c>
      <c r="J838" s="271">
        <v>0</v>
      </c>
      <c r="K838">
        <v>1167</v>
      </c>
      <c r="L838">
        <v>0</v>
      </c>
      <c r="M838" s="18">
        <v>45930</v>
      </c>
      <c r="N838">
        <v>0</v>
      </c>
      <c r="O838">
        <v>0</v>
      </c>
      <c r="P838">
        <v>0</v>
      </c>
      <c r="Q838" t="str">
        <v>R17820110000053</v>
      </c>
      <c r="S838" s="271">
        <f t="shared" ca="1" si="26"/>
        <v>1</v>
      </c>
      <c r="T838" s="271">
        <f t="shared" si="27"/>
        <v>1167</v>
      </c>
    </row>
    <row r="839" spans="1:20">
      <c r="A839" t="str">
        <v>MSC</v>
      </c>
      <c r="B839" t="str">
        <v>CONAKRYVALENCIA 40</v>
      </c>
      <c r="C839" t="str">
        <v>GUI</v>
      </c>
      <c r="D839" t="str">
        <v>CONAKRY</v>
      </c>
      <c r="E839" t="str">
        <v xml:space="preserve">VALENCIA </v>
      </c>
      <c r="F839">
        <v>40</v>
      </c>
      <c r="G839">
        <v>1288</v>
      </c>
      <c r="H839" t="str">
        <v>not included</v>
      </c>
      <c r="I839" s="148" t="str">
        <v>EUR</v>
      </c>
      <c r="J839" s="271">
        <v>0</v>
      </c>
      <c r="K839">
        <v>1288</v>
      </c>
      <c r="L839">
        <v>0</v>
      </c>
      <c r="M839" s="18">
        <v>45930</v>
      </c>
      <c r="N839">
        <v>0</v>
      </c>
      <c r="O839">
        <v>0</v>
      </c>
      <c r="P839">
        <v>0</v>
      </c>
      <c r="Q839" t="str">
        <v>R17820110000053</v>
      </c>
      <c r="S839" s="271">
        <f t="shared" ca="1" si="26"/>
        <v>1</v>
      </c>
      <c r="T839" s="271">
        <f t="shared" si="27"/>
        <v>1288</v>
      </c>
    </row>
    <row r="840" spans="1:20">
      <c r="A840" t="str">
        <v>MSC</v>
      </c>
      <c r="B840" t="str">
        <v>DOUALAAMSTERDAM 20</v>
      </c>
      <c r="C840" t="str">
        <v>CAM</v>
      </c>
      <c r="D840" t="str">
        <v>DOUALA</v>
      </c>
      <c r="E840" t="str">
        <v xml:space="preserve">AMSTERDAM </v>
      </c>
      <c r="F840">
        <v>20</v>
      </c>
      <c r="G840">
        <v>709</v>
      </c>
      <c r="H840" t="str">
        <v>not included</v>
      </c>
      <c r="I840" s="148" t="str">
        <v>EUR</v>
      </c>
      <c r="J840" s="271">
        <v>0</v>
      </c>
      <c r="K840">
        <v>709</v>
      </c>
      <c r="L840">
        <v>0</v>
      </c>
      <c r="M840" s="18">
        <v>45930</v>
      </c>
      <c r="N840">
        <v>0</v>
      </c>
      <c r="O840">
        <v>0</v>
      </c>
      <c r="P840">
        <v>0</v>
      </c>
      <c r="Q840" t="str">
        <v>R17820110000053</v>
      </c>
      <c r="S840" s="271">
        <f t="shared" ca="1" si="26"/>
        <v>1</v>
      </c>
      <c r="T840" s="271">
        <f t="shared" si="27"/>
        <v>709</v>
      </c>
    </row>
    <row r="841" spans="1:20">
      <c r="A841" t="str">
        <v>MSC</v>
      </c>
      <c r="B841" t="str">
        <v>DOUALAAMSTERDAM 40</v>
      </c>
      <c r="C841" t="str">
        <v>CAM</v>
      </c>
      <c r="D841" t="str">
        <v>DOUALA</v>
      </c>
      <c r="E841" t="str">
        <v xml:space="preserve">AMSTERDAM </v>
      </c>
      <c r="F841">
        <v>40</v>
      </c>
      <c r="G841">
        <v>1033</v>
      </c>
      <c r="H841" t="str">
        <v>not included</v>
      </c>
      <c r="I841" s="148" t="str">
        <v>EUR</v>
      </c>
      <c r="J841" s="271">
        <v>0</v>
      </c>
      <c r="K841">
        <v>1033</v>
      </c>
      <c r="L841">
        <v>0</v>
      </c>
      <c r="M841" s="18">
        <v>45930</v>
      </c>
      <c r="N841">
        <v>0</v>
      </c>
      <c r="O841">
        <v>0</v>
      </c>
      <c r="P841">
        <v>0</v>
      </c>
      <c r="Q841" t="str">
        <v>R17820110000053</v>
      </c>
      <c r="S841" s="271">
        <f t="shared" ca="1" si="26"/>
        <v>1</v>
      </c>
      <c r="T841" s="271">
        <f t="shared" si="27"/>
        <v>1033</v>
      </c>
    </row>
    <row r="842" spans="1:20">
      <c r="A842" t="str">
        <v>MSC</v>
      </c>
      <c r="B842" t="str">
        <v>DOUALAANTWERP 20</v>
      </c>
      <c r="C842" t="str">
        <v>CAM</v>
      </c>
      <c r="D842" t="str">
        <v>DOUALA</v>
      </c>
      <c r="E842" t="str">
        <v xml:space="preserve">ANTWERP </v>
      </c>
      <c r="F842">
        <v>20</v>
      </c>
      <c r="G842">
        <v>604</v>
      </c>
      <c r="H842" t="str">
        <v>not included</v>
      </c>
      <c r="I842" s="148" t="str">
        <v>EUR</v>
      </c>
      <c r="J842" s="271">
        <v>0</v>
      </c>
      <c r="K842">
        <v>604</v>
      </c>
      <c r="L842">
        <v>0</v>
      </c>
      <c r="M842" s="18">
        <v>45930</v>
      </c>
      <c r="N842">
        <v>0</v>
      </c>
      <c r="O842">
        <v>0</v>
      </c>
      <c r="P842">
        <v>0</v>
      </c>
      <c r="Q842" t="str">
        <v>R17820110000053</v>
      </c>
      <c r="S842" s="271">
        <f t="shared" ca="1" si="26"/>
        <v>1</v>
      </c>
      <c r="T842" s="271">
        <f t="shared" si="27"/>
        <v>604</v>
      </c>
    </row>
    <row r="843" spans="1:20">
      <c r="A843" t="str">
        <v>MSC</v>
      </c>
      <c r="B843" t="str">
        <v>DOUALAANTWERP 40</v>
      </c>
      <c r="C843" t="str">
        <v>CAM</v>
      </c>
      <c r="D843" t="str">
        <v>DOUALA</v>
      </c>
      <c r="E843" t="str">
        <v xml:space="preserve">ANTWERP </v>
      </c>
      <c r="F843">
        <v>40</v>
      </c>
      <c r="G843">
        <v>953</v>
      </c>
      <c r="H843" t="str">
        <v>not included</v>
      </c>
      <c r="I843" s="148" t="str">
        <v>EUR</v>
      </c>
      <c r="J843" s="271">
        <v>0</v>
      </c>
      <c r="K843">
        <v>953</v>
      </c>
      <c r="L843">
        <v>0</v>
      </c>
      <c r="M843" s="18">
        <v>45930</v>
      </c>
      <c r="N843">
        <v>0</v>
      </c>
      <c r="O843">
        <v>0</v>
      </c>
      <c r="P843">
        <v>0</v>
      </c>
      <c r="Q843" t="str">
        <v>R17820110000053</v>
      </c>
      <c r="S843" s="271">
        <f t="shared" ca="1" si="26"/>
        <v>1</v>
      </c>
      <c r="T843" s="271">
        <f t="shared" si="27"/>
        <v>953</v>
      </c>
    </row>
    <row r="844" spans="1:20">
      <c r="A844" t="str">
        <v>MSC</v>
      </c>
      <c r="B844" t="str">
        <v>DOUALAVALENCIA 40</v>
      </c>
      <c r="C844" t="str">
        <v>CAM</v>
      </c>
      <c r="D844" t="str">
        <v>DOUALA</v>
      </c>
      <c r="E844" t="str">
        <v xml:space="preserve">VALENCIA </v>
      </c>
      <c r="F844">
        <v>40</v>
      </c>
      <c r="G844">
        <v>997</v>
      </c>
      <c r="H844" t="str">
        <v>not included</v>
      </c>
      <c r="I844" s="148" t="str">
        <v>EUR</v>
      </c>
      <c r="J844" s="271">
        <v>0</v>
      </c>
      <c r="K844">
        <v>997</v>
      </c>
      <c r="L844">
        <v>0</v>
      </c>
      <c r="M844" s="18">
        <v>45930</v>
      </c>
      <c r="N844">
        <v>0</v>
      </c>
      <c r="O844">
        <v>0</v>
      </c>
      <c r="P844">
        <v>0</v>
      </c>
      <c r="Q844" t="str">
        <v>R17820110000053</v>
      </c>
      <c r="S844" s="271">
        <f t="shared" ca="1" si="26"/>
        <v>1</v>
      </c>
      <c r="T844" s="271">
        <f t="shared" si="27"/>
        <v>997</v>
      </c>
    </row>
    <row r="845" spans="1:20">
      <c r="A845" t="str">
        <v>MSC</v>
      </c>
      <c r="B845" t="str">
        <v>FREETOWNAMSTERDAM 40</v>
      </c>
      <c r="C845" t="str">
        <v>SLE</v>
      </c>
      <c r="D845" t="str">
        <v>FREETOWN</v>
      </c>
      <c r="E845" t="str">
        <v xml:space="preserve">AMSTERDAM </v>
      </c>
      <c r="F845">
        <v>40</v>
      </c>
      <c r="G845">
        <v>1606</v>
      </c>
      <c r="H845" t="str">
        <v>not included</v>
      </c>
      <c r="I845" s="148" t="str">
        <v>EUR</v>
      </c>
      <c r="J845" s="271">
        <v>0</v>
      </c>
      <c r="K845">
        <v>1606</v>
      </c>
      <c r="L845">
        <v>0</v>
      </c>
      <c r="M845" s="18">
        <v>45930</v>
      </c>
      <c r="N845">
        <v>0</v>
      </c>
      <c r="O845">
        <v>0</v>
      </c>
      <c r="P845">
        <v>0</v>
      </c>
      <c r="Q845" t="str">
        <v>R17820110000053</v>
      </c>
      <c r="S845" s="271">
        <f t="shared" ca="1" si="26"/>
        <v>1</v>
      </c>
      <c r="T845" s="271">
        <f t="shared" si="27"/>
        <v>1606</v>
      </c>
    </row>
    <row r="846" spans="1:20">
      <c r="A846" t="str">
        <v>MSC</v>
      </c>
      <c r="B846" t="str">
        <v>FREETOWNANTWERP 20</v>
      </c>
      <c r="C846" t="str">
        <v>SLE</v>
      </c>
      <c r="D846" t="str">
        <v>FREETOWN</v>
      </c>
      <c r="E846" t="str">
        <v xml:space="preserve">ANTWERP </v>
      </c>
      <c r="F846">
        <v>20</v>
      </c>
      <c r="G846">
        <v>759</v>
      </c>
      <c r="H846" t="str">
        <v>not included</v>
      </c>
      <c r="I846" s="148" t="str">
        <v>EUR</v>
      </c>
      <c r="J846" s="271">
        <v>0</v>
      </c>
      <c r="K846">
        <v>759</v>
      </c>
      <c r="L846">
        <v>0</v>
      </c>
      <c r="M846" s="18">
        <v>45930</v>
      </c>
      <c r="N846">
        <v>0</v>
      </c>
      <c r="O846">
        <v>0</v>
      </c>
      <c r="P846">
        <v>0</v>
      </c>
      <c r="Q846" t="str">
        <v>R17820110000053</v>
      </c>
      <c r="S846" s="271">
        <f t="shared" ca="1" si="26"/>
        <v>1</v>
      </c>
      <c r="T846" s="271">
        <f t="shared" si="27"/>
        <v>759</v>
      </c>
    </row>
    <row r="847" spans="1:20">
      <c r="A847" t="str">
        <v>MSC</v>
      </c>
      <c r="B847" t="str">
        <v>FREETOWNANTWERP 40</v>
      </c>
      <c r="C847" t="str">
        <v>SLE</v>
      </c>
      <c r="D847" t="str">
        <v>FREETOWN</v>
      </c>
      <c r="E847" t="str">
        <v xml:space="preserve">ANTWERP </v>
      </c>
      <c r="F847">
        <v>40</v>
      </c>
      <c r="G847">
        <v>1378</v>
      </c>
      <c r="H847" t="str">
        <v>not included</v>
      </c>
      <c r="I847" s="148" t="str">
        <v>EUR</v>
      </c>
      <c r="J847" s="271">
        <v>0</v>
      </c>
      <c r="K847">
        <v>1378</v>
      </c>
      <c r="L847">
        <v>0</v>
      </c>
      <c r="M847" s="18">
        <v>45930</v>
      </c>
      <c r="N847">
        <v>0</v>
      </c>
      <c r="O847">
        <v>0</v>
      </c>
      <c r="P847">
        <v>0</v>
      </c>
      <c r="Q847" t="str">
        <v>R17820110000053</v>
      </c>
      <c r="S847" s="271">
        <f t="shared" ca="1" si="26"/>
        <v>1</v>
      </c>
      <c r="T847" s="271">
        <f t="shared" si="27"/>
        <v>1378</v>
      </c>
    </row>
    <row r="848" spans="1:20">
      <c r="A848" t="str">
        <v>MSC</v>
      </c>
      <c r="B848" t="str">
        <v>FREETOWNANTWERP 40</v>
      </c>
      <c r="C848" t="str">
        <v>SLE</v>
      </c>
      <c r="D848" t="str">
        <v>FREETOWN</v>
      </c>
      <c r="E848" t="str">
        <v>BARCELONA</v>
      </c>
      <c r="F848">
        <v>40</v>
      </c>
      <c r="G848">
        <v>1822</v>
      </c>
      <c r="H848" t="str">
        <v>not included</v>
      </c>
      <c r="I848" s="148" t="str">
        <v>EUR</v>
      </c>
      <c r="J848" s="271">
        <v>0</v>
      </c>
      <c r="K848">
        <v>1822</v>
      </c>
      <c r="L848">
        <v>0</v>
      </c>
      <c r="M848" s="18">
        <v>45930</v>
      </c>
      <c r="N848">
        <v>0</v>
      </c>
      <c r="O848">
        <v>0</v>
      </c>
      <c r="P848">
        <v>0</v>
      </c>
      <c r="Q848" t="str">
        <v>R17820110000053</v>
      </c>
      <c r="S848" s="271">
        <f t="shared" ca="1" si="26"/>
        <v>1</v>
      </c>
      <c r="T848" s="271">
        <f t="shared" si="27"/>
        <v>1822</v>
      </c>
    </row>
    <row r="849" spans="1:20">
      <c r="A849" t="str">
        <v>MSC</v>
      </c>
      <c r="B849" t="str">
        <v>FREETOWNBARCELONA40</v>
      </c>
      <c r="C849" t="str">
        <v>SLE</v>
      </c>
      <c r="D849" t="str">
        <v>FREETOWN</v>
      </c>
      <c r="E849" t="str">
        <v>GENOA</v>
      </c>
      <c r="F849">
        <v>40</v>
      </c>
      <c r="G849">
        <v>1572</v>
      </c>
      <c r="H849" t="str">
        <v>not included</v>
      </c>
      <c r="I849" s="148" t="str">
        <v>EUR</v>
      </c>
      <c r="J849" s="271">
        <v>0</v>
      </c>
      <c r="K849">
        <v>1572</v>
      </c>
      <c r="L849">
        <v>0</v>
      </c>
      <c r="M849" s="18">
        <v>45930</v>
      </c>
      <c r="N849">
        <v>0</v>
      </c>
      <c r="O849">
        <v>0</v>
      </c>
      <c r="P849">
        <v>0</v>
      </c>
      <c r="Q849" t="str">
        <v>R17820110000053</v>
      </c>
      <c r="S849" s="271">
        <f t="shared" ca="1" si="26"/>
        <v>1</v>
      </c>
      <c r="T849" s="271">
        <f t="shared" si="27"/>
        <v>1572</v>
      </c>
    </row>
    <row r="850" spans="1:20">
      <c r="A850" t="str">
        <v>MSC</v>
      </c>
      <c r="B850" t="str">
        <v>FREETOWNGENOA40</v>
      </c>
      <c r="C850" t="str">
        <v>SLE</v>
      </c>
      <c r="D850" t="str">
        <v>FREETOWN</v>
      </c>
      <c r="E850" t="str">
        <v>GENOA</v>
      </c>
      <c r="F850">
        <v>20</v>
      </c>
      <c r="G850">
        <v>1026</v>
      </c>
      <c r="H850" t="str">
        <v>not included</v>
      </c>
      <c r="I850" s="148" t="str">
        <v>EUR</v>
      </c>
      <c r="J850" s="271">
        <v>0</v>
      </c>
      <c r="K850">
        <v>1026</v>
      </c>
      <c r="L850">
        <v>0</v>
      </c>
      <c r="M850" s="18">
        <v>45930</v>
      </c>
      <c r="N850">
        <v>0</v>
      </c>
      <c r="O850">
        <v>0</v>
      </c>
      <c r="P850">
        <v>0</v>
      </c>
      <c r="Q850" t="str">
        <v>R17820110000053</v>
      </c>
      <c r="S850" s="271">
        <f t="shared" ca="1" si="26"/>
        <v>1</v>
      </c>
      <c r="T850" s="271">
        <f t="shared" si="27"/>
        <v>1026</v>
      </c>
    </row>
    <row r="851" spans="1:20">
      <c r="A851" t="str">
        <v>MSC</v>
      </c>
      <c r="B851" t="str">
        <v>FREETOWNGENOA20</v>
      </c>
      <c r="C851" t="str">
        <v>SLE</v>
      </c>
      <c r="D851" t="str">
        <v>FREETOWN</v>
      </c>
      <c r="E851" t="str">
        <v>HAMBURG</v>
      </c>
      <c r="F851">
        <v>40</v>
      </c>
      <c r="G851">
        <v>1603</v>
      </c>
      <c r="H851" t="str">
        <v>not included</v>
      </c>
      <c r="I851" s="148" t="str">
        <v>EUR</v>
      </c>
      <c r="J851" s="271">
        <v>0</v>
      </c>
      <c r="K851">
        <v>1603</v>
      </c>
      <c r="L851">
        <v>0</v>
      </c>
      <c r="M851" s="18">
        <v>45930</v>
      </c>
      <c r="N851">
        <v>0</v>
      </c>
      <c r="O851">
        <v>0</v>
      </c>
      <c r="P851">
        <v>0</v>
      </c>
      <c r="Q851" t="str">
        <v>R17820110000053</v>
      </c>
      <c r="S851" s="271">
        <f t="shared" ca="1" si="26"/>
        <v>1</v>
      </c>
      <c r="T851" s="271">
        <f t="shared" si="27"/>
        <v>1603</v>
      </c>
    </row>
    <row r="852" spans="1:20">
      <c r="A852" t="str">
        <v>MSC</v>
      </c>
      <c r="B852" t="str">
        <v>FREETOWNHAMBURG40</v>
      </c>
      <c r="C852" t="str">
        <v>SLE</v>
      </c>
      <c r="D852" t="str">
        <v>FREETOWN</v>
      </c>
      <c r="E852" t="str">
        <v>PASIR GUDANG</v>
      </c>
      <c r="F852">
        <v>40</v>
      </c>
      <c r="G852">
        <v>1519</v>
      </c>
      <c r="H852" t="str">
        <v>not included</v>
      </c>
      <c r="I852" s="148" t="str">
        <v>USD</v>
      </c>
      <c r="J852" s="271">
        <v>0</v>
      </c>
      <c r="K852">
        <v>1519</v>
      </c>
      <c r="L852">
        <v>0</v>
      </c>
      <c r="M852" s="18">
        <v>45930</v>
      </c>
      <c r="N852">
        <v>0</v>
      </c>
      <c r="O852">
        <v>0</v>
      </c>
      <c r="P852">
        <v>0</v>
      </c>
      <c r="Q852" t="str">
        <v>R17820110000053</v>
      </c>
      <c r="S852" s="271">
        <f t="shared" ca="1" si="26"/>
        <v>1</v>
      </c>
      <c r="T852" s="271">
        <f t="shared" si="27"/>
        <v>1519</v>
      </c>
    </row>
    <row r="853" spans="1:20">
      <c r="A853" t="str">
        <v>MSC</v>
      </c>
      <c r="B853" t="str">
        <v>FREETOWNPORT KLANG40</v>
      </c>
      <c r="C853" t="str">
        <v>SLE</v>
      </c>
      <c r="D853" t="str">
        <v>FREETOWN</v>
      </c>
      <c r="E853" t="str">
        <v>PORT KLANG</v>
      </c>
      <c r="F853">
        <v>40</v>
      </c>
      <c r="G853">
        <v>1969</v>
      </c>
      <c r="H853" t="str">
        <v>not included</v>
      </c>
      <c r="I853" s="148" t="str">
        <v>USD</v>
      </c>
      <c r="J853" s="271">
        <v>0</v>
      </c>
      <c r="K853">
        <v>1969</v>
      </c>
      <c r="L853">
        <v>0</v>
      </c>
      <c r="M853" s="18">
        <v>45930</v>
      </c>
      <c r="N853">
        <v>0</v>
      </c>
      <c r="O853">
        <v>0</v>
      </c>
      <c r="P853">
        <v>0</v>
      </c>
      <c r="Q853" t="str">
        <v>R17820110000053</v>
      </c>
      <c r="S853" s="271">
        <f t="shared" ca="1" si="26"/>
        <v>1</v>
      </c>
      <c r="T853" s="271">
        <f t="shared" si="27"/>
        <v>1969</v>
      </c>
    </row>
    <row r="854" spans="1:20">
      <c r="A854" t="str">
        <v>MSC</v>
      </c>
      <c r="B854" t="str">
        <v>FREETOWNSURABAYA40</v>
      </c>
      <c r="C854" t="str">
        <v>SLE</v>
      </c>
      <c r="D854" t="str">
        <v>FREETOWN</v>
      </c>
      <c r="E854" t="str">
        <v>SURABAYA</v>
      </c>
      <c r="F854">
        <v>40</v>
      </c>
      <c r="G854">
        <v>1397</v>
      </c>
      <c r="H854" t="str">
        <v>not included</v>
      </c>
      <c r="I854" s="148" t="str">
        <v>USD</v>
      </c>
      <c r="J854" s="271">
        <v>0</v>
      </c>
      <c r="K854">
        <v>1397</v>
      </c>
      <c r="L854">
        <v>0</v>
      </c>
      <c r="M854" s="18">
        <v>45930</v>
      </c>
      <c r="N854">
        <v>0</v>
      </c>
      <c r="O854">
        <v>0</v>
      </c>
      <c r="P854">
        <v>0</v>
      </c>
      <c r="Q854" t="str">
        <v>R17820110000053</v>
      </c>
      <c r="S854" s="271">
        <f t="shared" ca="1" si="26"/>
        <v>1</v>
      </c>
      <c r="T854" s="271">
        <f t="shared" si="27"/>
        <v>1397</v>
      </c>
    </row>
    <row r="855" spans="1:20">
      <c r="A855" t="str">
        <v>MSC</v>
      </c>
      <c r="B855" t="str">
        <v>FREETOWNPTP40</v>
      </c>
      <c r="C855" t="str">
        <v>SLE</v>
      </c>
      <c r="D855" t="str">
        <v>FREETOWN</v>
      </c>
      <c r="E855" t="str">
        <v>PTP</v>
      </c>
      <c r="F855">
        <v>40</v>
      </c>
      <c r="G855">
        <v>1519</v>
      </c>
      <c r="H855" t="str">
        <v>not included</v>
      </c>
      <c r="I855" s="148" t="str">
        <v>USD</v>
      </c>
      <c r="J855" s="271">
        <v>0</v>
      </c>
      <c r="K855">
        <v>1519</v>
      </c>
      <c r="L855">
        <v>0</v>
      </c>
      <c r="M855" s="18">
        <v>45930</v>
      </c>
      <c r="N855">
        <v>0</v>
      </c>
      <c r="O855">
        <v>0</v>
      </c>
      <c r="P855">
        <v>0</v>
      </c>
      <c r="Q855" t="str">
        <v>R17820110000053</v>
      </c>
      <c r="S855" s="271">
        <f t="shared" ca="1" si="26"/>
        <v>1</v>
      </c>
      <c r="T855" s="271">
        <f t="shared" si="27"/>
        <v>1519</v>
      </c>
    </row>
    <row r="856" spans="1:20">
      <c r="A856" t="str">
        <v>MSC</v>
      </c>
      <c r="B856" t="str">
        <v>FREETOWNVALENCIA 40</v>
      </c>
      <c r="C856" t="str">
        <v>SLE</v>
      </c>
      <c r="D856" t="str">
        <v>FREETOWN</v>
      </c>
      <c r="E856" t="str">
        <v xml:space="preserve">VALENCIA </v>
      </c>
      <c r="F856">
        <v>40</v>
      </c>
      <c r="G856">
        <v>1822</v>
      </c>
      <c r="H856" t="str">
        <v>not included</v>
      </c>
      <c r="I856" s="148" t="str">
        <v>EUR</v>
      </c>
      <c r="J856" s="271">
        <v>0</v>
      </c>
      <c r="K856">
        <v>1822</v>
      </c>
      <c r="L856">
        <v>0</v>
      </c>
      <c r="M856" s="18">
        <v>45930</v>
      </c>
      <c r="N856">
        <v>0</v>
      </c>
      <c r="O856">
        <v>0</v>
      </c>
      <c r="P856">
        <v>0</v>
      </c>
      <c r="Q856" t="str">
        <v>R17820110000053</v>
      </c>
      <c r="S856" s="271">
        <f t="shared" ca="1" si="26"/>
        <v>1</v>
      </c>
      <c r="T856" s="271">
        <f t="shared" si="27"/>
        <v>1822</v>
      </c>
    </row>
    <row r="857" spans="1:20">
      <c r="A857" t="str">
        <v>MSC</v>
      </c>
      <c r="B857" t="str">
        <v>FREETOWNWELLINGTON40</v>
      </c>
      <c r="C857" t="str">
        <v>SLE</v>
      </c>
      <c r="D857" t="str">
        <v>FREETOWN</v>
      </c>
      <c r="E857" t="str">
        <v>WELLINGTON</v>
      </c>
      <c r="F857">
        <v>40</v>
      </c>
      <c r="G857">
        <v>6187</v>
      </c>
      <c r="H857" t="str">
        <v>not included</v>
      </c>
      <c r="I857" s="148" t="str">
        <v>USD</v>
      </c>
      <c r="J857" s="271">
        <v>0</v>
      </c>
      <c r="K857">
        <v>6187</v>
      </c>
      <c r="L857">
        <v>0</v>
      </c>
      <c r="M857" s="18">
        <v>45930</v>
      </c>
      <c r="N857">
        <v>0</v>
      </c>
      <c r="O857">
        <v>0</v>
      </c>
      <c r="P857">
        <v>0</v>
      </c>
      <c r="Q857" t="str">
        <v>R17820110000053</v>
      </c>
      <c r="S857" s="271">
        <f t="shared" ca="1" si="26"/>
        <v>1</v>
      </c>
      <c r="T857" s="271">
        <f t="shared" si="27"/>
        <v>6187</v>
      </c>
    </row>
    <row r="858" spans="1:20">
      <c r="A858" t="str">
        <v>MSC</v>
      </c>
      <c r="B858" t="str">
        <v>LOMEAMSTERDAM 40</v>
      </c>
      <c r="C858" t="str">
        <v>TOG</v>
      </c>
      <c r="D858" t="str">
        <v>LOME</v>
      </c>
      <c r="E858" t="str">
        <v xml:space="preserve">AMSTERDAM </v>
      </c>
      <c r="F858">
        <v>40</v>
      </c>
      <c r="G858">
        <v>874</v>
      </c>
      <c r="H858" t="str">
        <v>not included</v>
      </c>
      <c r="I858" s="148" t="str">
        <v>EUR</v>
      </c>
      <c r="J858" s="271">
        <v>0</v>
      </c>
      <c r="K858">
        <v>874</v>
      </c>
      <c r="L858">
        <v>0</v>
      </c>
      <c r="M858" s="18">
        <v>45930</v>
      </c>
      <c r="N858">
        <v>0</v>
      </c>
      <c r="O858">
        <v>0</v>
      </c>
      <c r="P858">
        <v>0</v>
      </c>
      <c r="Q858" t="str">
        <v>R17820110000053</v>
      </c>
      <c r="S858" s="271">
        <f t="shared" ca="1" si="26"/>
        <v>1</v>
      </c>
      <c r="T858" s="271">
        <f t="shared" si="27"/>
        <v>874</v>
      </c>
    </row>
    <row r="859" spans="1:20">
      <c r="A859" t="str">
        <v>MSC</v>
      </c>
      <c r="B859" t="str">
        <v>LOMEANTWERP 40</v>
      </c>
      <c r="C859" t="str">
        <v>TOG</v>
      </c>
      <c r="D859" t="str">
        <v>LOME</v>
      </c>
      <c r="E859" t="str">
        <v xml:space="preserve">ANTWERP </v>
      </c>
      <c r="F859">
        <v>40</v>
      </c>
      <c r="G859">
        <v>734</v>
      </c>
      <c r="H859" t="str">
        <v>not included</v>
      </c>
      <c r="I859" s="148" t="str">
        <v>EUR</v>
      </c>
      <c r="J859" s="271">
        <v>1</v>
      </c>
      <c r="K859">
        <v>734</v>
      </c>
      <c r="L859">
        <v>0</v>
      </c>
      <c r="M859" s="18">
        <v>45930</v>
      </c>
      <c r="N859">
        <v>0</v>
      </c>
      <c r="O859">
        <v>0</v>
      </c>
      <c r="P859">
        <v>0</v>
      </c>
      <c r="Q859" t="str">
        <v>R17820110000053</v>
      </c>
      <c r="S859" s="271">
        <f t="shared" ca="1" si="26"/>
        <v>1</v>
      </c>
      <c r="T859" s="271">
        <f t="shared" si="27"/>
        <v>735</v>
      </c>
    </row>
    <row r="860" spans="1:20">
      <c r="A860" t="str">
        <v>MSC</v>
      </c>
      <c r="B860" t="str">
        <v>LOMEANTWERP 20</v>
      </c>
      <c r="C860" t="str">
        <v>TOG</v>
      </c>
      <c r="D860" t="str">
        <v>LOME</v>
      </c>
      <c r="E860" t="str">
        <v xml:space="preserve">ANTWERP </v>
      </c>
      <c r="F860">
        <v>20</v>
      </c>
      <c r="G860">
        <v>462</v>
      </c>
      <c r="H860" t="str">
        <v>not included</v>
      </c>
      <c r="I860" s="148" t="str">
        <v>EUR</v>
      </c>
      <c r="J860" s="271">
        <v>0</v>
      </c>
      <c r="K860">
        <v>462</v>
      </c>
      <c r="L860">
        <v>0</v>
      </c>
      <c r="M860" s="18">
        <v>45930</v>
      </c>
      <c r="N860">
        <v>0</v>
      </c>
      <c r="O860">
        <v>0</v>
      </c>
      <c r="P860">
        <v>0</v>
      </c>
      <c r="Q860" t="str">
        <v>R17820110000053</v>
      </c>
      <c r="S860" s="271">
        <f t="shared" ca="1" si="26"/>
        <v>1</v>
      </c>
      <c r="T860" s="271">
        <f t="shared" si="27"/>
        <v>462</v>
      </c>
    </row>
    <row r="861" spans="1:20">
      <c r="A861" t="str">
        <v>MSC</v>
      </c>
      <c r="B861" t="str">
        <v>LOMEBARCELONA40</v>
      </c>
      <c r="C861" t="str">
        <v>TOG</v>
      </c>
      <c r="D861" t="str">
        <v>LOME</v>
      </c>
      <c r="E861" t="str">
        <v>BARCELONA</v>
      </c>
      <c r="F861">
        <v>40</v>
      </c>
      <c r="G861">
        <v>988</v>
      </c>
      <c r="H861" t="str">
        <v>not included</v>
      </c>
      <c r="I861" s="148" t="str">
        <v>EUR</v>
      </c>
      <c r="J861" s="271">
        <v>0</v>
      </c>
      <c r="K861">
        <v>988</v>
      </c>
      <c r="L861">
        <v>0</v>
      </c>
      <c r="M861" s="18">
        <v>45930</v>
      </c>
      <c r="N861">
        <v>0</v>
      </c>
      <c r="O861">
        <v>0</v>
      </c>
      <c r="P861">
        <v>0</v>
      </c>
      <c r="Q861" t="str">
        <v>R17820110000053</v>
      </c>
      <c r="S861" s="271">
        <f t="shared" ca="1" si="26"/>
        <v>1</v>
      </c>
      <c r="T861" s="271">
        <f t="shared" si="27"/>
        <v>988</v>
      </c>
    </row>
    <row r="862" spans="1:20">
      <c r="A862" t="str">
        <v>MSC</v>
      </c>
      <c r="B862" t="str">
        <v>LOMEBATAM via Singapore40</v>
      </c>
      <c r="C862" t="str">
        <v>TOG</v>
      </c>
      <c r="D862" t="str">
        <v>LOME</v>
      </c>
      <c r="E862" t="str">
        <v>BATAM via Singapore</v>
      </c>
      <c r="F862">
        <v>40</v>
      </c>
      <c r="G862">
        <v>1095</v>
      </c>
      <c r="H862" t="str">
        <v>not included</v>
      </c>
      <c r="I862" s="148" t="str">
        <v>USD</v>
      </c>
      <c r="J862" s="271">
        <v>0</v>
      </c>
      <c r="K862">
        <v>1095</v>
      </c>
      <c r="L862">
        <v>0</v>
      </c>
      <c r="M862" s="18">
        <v>45930</v>
      </c>
      <c r="N862">
        <v>0</v>
      </c>
      <c r="O862">
        <v>0</v>
      </c>
      <c r="P862">
        <v>0</v>
      </c>
      <c r="Q862" t="str">
        <v>R17820110000053</v>
      </c>
      <c r="S862" s="271">
        <f t="shared" ca="1" si="26"/>
        <v>1</v>
      </c>
      <c r="T862" s="271">
        <f t="shared" si="27"/>
        <v>1095</v>
      </c>
    </row>
    <row r="863" spans="1:20">
      <c r="A863" t="str">
        <v>MSC</v>
      </c>
      <c r="B863" t="str">
        <v>LOMEGENOA40</v>
      </c>
      <c r="C863" t="str">
        <v>TOG</v>
      </c>
      <c r="D863" t="str">
        <v>LOME</v>
      </c>
      <c r="E863" t="str">
        <v>GENOA</v>
      </c>
      <c r="F863">
        <v>40</v>
      </c>
      <c r="G863">
        <v>838</v>
      </c>
      <c r="H863" t="str">
        <v>not included</v>
      </c>
      <c r="I863" s="148" t="str">
        <v>EUR</v>
      </c>
      <c r="J863" s="271">
        <v>0</v>
      </c>
      <c r="K863">
        <v>838</v>
      </c>
      <c r="L863">
        <v>0</v>
      </c>
      <c r="M863" s="18">
        <v>45930</v>
      </c>
      <c r="N863">
        <v>0</v>
      </c>
      <c r="O863">
        <v>0</v>
      </c>
      <c r="P863">
        <v>0</v>
      </c>
      <c r="Q863" t="str">
        <v>R17820110000053</v>
      </c>
      <c r="S863" s="271">
        <f t="shared" ca="1" si="26"/>
        <v>1</v>
      </c>
      <c r="T863" s="271">
        <f t="shared" si="27"/>
        <v>838</v>
      </c>
    </row>
    <row r="864" spans="1:20">
      <c r="A864" t="str">
        <v>MSC</v>
      </c>
      <c r="B864" t="str">
        <v>LOMEHAMBURG40</v>
      </c>
      <c r="C864" t="str">
        <v>TOG</v>
      </c>
      <c r="D864" t="str">
        <v>LOME</v>
      </c>
      <c r="E864" t="str">
        <v>HAMBURG</v>
      </c>
      <c r="F864">
        <v>40</v>
      </c>
      <c r="G864">
        <v>889</v>
      </c>
      <c r="H864" t="str">
        <v>not included</v>
      </c>
      <c r="I864" s="148" t="str">
        <v>EUR</v>
      </c>
      <c r="J864" s="271">
        <v>0</v>
      </c>
      <c r="K864">
        <v>889</v>
      </c>
      <c r="L864">
        <v>0</v>
      </c>
      <c r="M864" s="18">
        <v>45930</v>
      </c>
      <c r="N864">
        <v>0</v>
      </c>
      <c r="O864">
        <v>0</v>
      </c>
      <c r="P864">
        <v>0</v>
      </c>
      <c r="Q864" t="str">
        <v>R17820110000053</v>
      </c>
      <c r="S864" s="271">
        <f t="shared" ca="1" si="26"/>
        <v>1</v>
      </c>
      <c r="T864" s="271">
        <f t="shared" si="27"/>
        <v>889</v>
      </c>
    </row>
    <row r="865" spans="1:20">
      <c r="A865" t="str">
        <v>MSC</v>
      </c>
      <c r="B865" t="str">
        <v>LOMEISTANBUL40</v>
      </c>
      <c r="C865" t="str">
        <v>TOG</v>
      </c>
      <c r="D865" t="str">
        <v>LOME</v>
      </c>
      <c r="E865" t="str">
        <v>ISTANBUL</v>
      </c>
      <c r="F865">
        <v>40</v>
      </c>
      <c r="G865">
        <v>910</v>
      </c>
      <c r="H865" t="str">
        <v>not included</v>
      </c>
      <c r="I865" s="148" t="str">
        <v>USD</v>
      </c>
      <c r="J865" s="271">
        <v>0</v>
      </c>
      <c r="K865">
        <v>910</v>
      </c>
      <c r="L865">
        <v>0</v>
      </c>
      <c r="M865" s="18">
        <v>45930</v>
      </c>
      <c r="N865">
        <v>0</v>
      </c>
      <c r="O865">
        <v>0</v>
      </c>
      <c r="P865">
        <v>0</v>
      </c>
      <c r="Q865" t="str">
        <v>R17820110000053</v>
      </c>
      <c r="S865" s="271">
        <f t="shared" ca="1" si="26"/>
        <v>1</v>
      </c>
      <c r="T865" s="271">
        <f t="shared" si="27"/>
        <v>910</v>
      </c>
    </row>
    <row r="866" spans="1:20">
      <c r="A866" t="str">
        <v>MSC</v>
      </c>
      <c r="B866" t="str">
        <v>LOMEJAKARTA40</v>
      </c>
      <c r="C866" t="str">
        <v>TOG</v>
      </c>
      <c r="D866" t="str">
        <v>LOME</v>
      </c>
      <c r="E866" t="str">
        <v>JAKARTA</v>
      </c>
      <c r="F866">
        <v>40</v>
      </c>
      <c r="G866">
        <v>705</v>
      </c>
      <c r="H866" t="str">
        <v>not included</v>
      </c>
      <c r="I866" s="148" t="str">
        <v>USD</v>
      </c>
      <c r="J866" s="271">
        <v>0</v>
      </c>
      <c r="K866">
        <v>705</v>
      </c>
      <c r="L866">
        <v>0</v>
      </c>
      <c r="M866" s="18">
        <v>45930</v>
      </c>
      <c r="N866">
        <v>0</v>
      </c>
      <c r="O866">
        <v>0</v>
      </c>
      <c r="P866">
        <v>0</v>
      </c>
      <c r="Q866" t="str">
        <v>R17820110000053</v>
      </c>
      <c r="S866" s="271">
        <f t="shared" ca="1" si="26"/>
        <v>1</v>
      </c>
      <c r="T866" s="271">
        <f t="shared" si="27"/>
        <v>705</v>
      </c>
    </row>
    <row r="867" spans="1:20">
      <c r="A867" t="str">
        <v>MSC</v>
      </c>
      <c r="B867" t="str">
        <v>LOMEPASIR GUDANG40</v>
      </c>
      <c r="C867" t="str">
        <v>TOG</v>
      </c>
      <c r="D867" t="str">
        <v>LOME</v>
      </c>
      <c r="E867" t="str">
        <v>PASIR GUDANG</v>
      </c>
      <c r="F867">
        <v>40</v>
      </c>
      <c r="G867">
        <v>827</v>
      </c>
      <c r="H867" t="str">
        <v>not included</v>
      </c>
      <c r="I867" s="148" t="str">
        <v>USD</v>
      </c>
      <c r="J867" s="271">
        <v>0</v>
      </c>
      <c r="K867">
        <v>827</v>
      </c>
      <c r="L867">
        <v>0</v>
      </c>
      <c r="M867" s="18">
        <v>45930</v>
      </c>
      <c r="N867">
        <v>0</v>
      </c>
      <c r="O867">
        <v>0</v>
      </c>
      <c r="P867">
        <v>0</v>
      </c>
      <c r="Q867" t="str">
        <v>R17820110000053</v>
      </c>
      <c r="S867" s="271">
        <f t="shared" ca="1" si="26"/>
        <v>1</v>
      </c>
      <c r="T867" s="271">
        <f t="shared" si="27"/>
        <v>827</v>
      </c>
    </row>
    <row r="868" spans="1:20">
      <c r="A868" t="str">
        <v>MSC</v>
      </c>
      <c r="B868" t="str">
        <v>LOMEPHILADELPHIA40</v>
      </c>
      <c r="C868" t="str">
        <v>TOG</v>
      </c>
      <c r="D868" t="str">
        <v>LOME</v>
      </c>
      <c r="E868" t="str">
        <v>PHILADELPHIA</v>
      </c>
      <c r="F868">
        <v>40</v>
      </c>
      <c r="G868">
        <v>2083</v>
      </c>
      <c r="H868" t="str">
        <v>not included</v>
      </c>
      <c r="I868" s="148" t="str">
        <v>USD</v>
      </c>
      <c r="J868" s="271">
        <v>0</v>
      </c>
      <c r="K868">
        <v>2083</v>
      </c>
      <c r="L868">
        <v>0</v>
      </c>
      <c r="M868" s="18">
        <v>45930</v>
      </c>
      <c r="N868">
        <v>0</v>
      </c>
      <c r="O868">
        <v>0</v>
      </c>
      <c r="P868">
        <v>0</v>
      </c>
      <c r="Q868" t="str">
        <v>R17820110000053</v>
      </c>
      <c r="S868" s="271">
        <f t="shared" ca="1" si="26"/>
        <v>1</v>
      </c>
      <c r="T868" s="271">
        <f t="shared" si="27"/>
        <v>2083</v>
      </c>
    </row>
    <row r="869" spans="1:20">
      <c r="A869" t="str">
        <v>MSC</v>
      </c>
      <c r="B869" t="str">
        <v>LOMESURABAYA40</v>
      </c>
      <c r="C869" t="str">
        <v>TOG</v>
      </c>
      <c r="D869" t="str">
        <v>LOME</v>
      </c>
      <c r="E869" t="str">
        <v>SURABAYA</v>
      </c>
      <c r="F869">
        <v>40</v>
      </c>
      <c r="G869">
        <v>625</v>
      </c>
      <c r="H869" t="str">
        <v>not included</v>
      </c>
      <c r="I869" s="148" t="str">
        <v>USD</v>
      </c>
      <c r="J869" s="271">
        <v>0</v>
      </c>
      <c r="K869">
        <v>625</v>
      </c>
      <c r="L869">
        <v>0</v>
      </c>
      <c r="M869" s="18">
        <v>45930</v>
      </c>
      <c r="N869">
        <v>0</v>
      </c>
      <c r="O869">
        <v>0</v>
      </c>
      <c r="P869">
        <v>0</v>
      </c>
      <c r="Q869" t="str">
        <v>R17820110000053</v>
      </c>
      <c r="S869" s="271">
        <f t="shared" ca="1" si="26"/>
        <v>1</v>
      </c>
      <c r="T869" s="271">
        <f t="shared" si="27"/>
        <v>625</v>
      </c>
    </row>
    <row r="870" spans="1:20">
      <c r="A870" t="str">
        <v>MSC</v>
      </c>
      <c r="B870" t="str">
        <v>LOMEPTP40</v>
      </c>
      <c r="C870" t="str">
        <v>TOG</v>
      </c>
      <c r="D870" t="str">
        <v>LOME</v>
      </c>
      <c r="E870" t="str">
        <v>PTP</v>
      </c>
      <c r="F870">
        <v>40</v>
      </c>
      <c r="G870">
        <v>647</v>
      </c>
      <c r="H870" t="str">
        <v>not included</v>
      </c>
      <c r="I870" s="148" t="str">
        <v>USD</v>
      </c>
      <c r="J870" s="271">
        <v>0</v>
      </c>
      <c r="K870">
        <v>647</v>
      </c>
      <c r="L870">
        <v>0</v>
      </c>
      <c r="M870" s="18">
        <v>45930</v>
      </c>
      <c r="N870">
        <v>0</v>
      </c>
      <c r="O870">
        <v>0</v>
      </c>
      <c r="P870">
        <v>0</v>
      </c>
      <c r="Q870" t="str">
        <v>R17820110000053</v>
      </c>
      <c r="S870" s="271">
        <f t="shared" ca="1" si="26"/>
        <v>1</v>
      </c>
      <c r="T870" s="271">
        <f t="shared" si="27"/>
        <v>647</v>
      </c>
    </row>
    <row r="871" spans="1:20">
      <c r="A871" t="str">
        <v>MSC</v>
      </c>
      <c r="B871" t="str">
        <v>LOMEWELLINGTON20</v>
      </c>
      <c r="C871" t="str">
        <v>TOG</v>
      </c>
      <c r="D871" t="str">
        <v>LOME</v>
      </c>
      <c r="E871" t="str">
        <v>WELLINGTON</v>
      </c>
      <c r="F871">
        <v>20</v>
      </c>
      <c r="G871">
        <v>3382</v>
      </c>
      <c r="H871" t="str">
        <v>not included</v>
      </c>
      <c r="I871" s="148" t="str">
        <v>USD</v>
      </c>
      <c r="J871" s="271">
        <v>0</v>
      </c>
      <c r="K871">
        <v>3382</v>
      </c>
      <c r="L871">
        <v>0</v>
      </c>
      <c r="M871" s="18">
        <v>45930</v>
      </c>
      <c r="N871">
        <v>0</v>
      </c>
      <c r="O871">
        <v>0</v>
      </c>
      <c r="P871">
        <v>0</v>
      </c>
      <c r="Q871" t="str">
        <v>R17820110000053</v>
      </c>
      <c r="S871" s="271">
        <f t="shared" ca="1" si="26"/>
        <v>1</v>
      </c>
      <c r="T871" s="271">
        <f t="shared" si="27"/>
        <v>3382</v>
      </c>
    </row>
    <row r="872" spans="1:20">
      <c r="A872" t="str">
        <v>MSC</v>
      </c>
      <c r="B872" t="str">
        <v>LOMEWELLINGTON40</v>
      </c>
      <c r="C872" t="str">
        <v>TOG</v>
      </c>
      <c r="D872" t="str">
        <v>LOME</v>
      </c>
      <c r="E872" t="str">
        <v>WELLINGTON</v>
      </c>
      <c r="F872">
        <v>40</v>
      </c>
      <c r="G872">
        <v>5653</v>
      </c>
      <c r="H872" t="str">
        <v>not included</v>
      </c>
      <c r="I872" s="148" t="str">
        <v>USD</v>
      </c>
      <c r="J872" s="271">
        <v>0</v>
      </c>
      <c r="K872">
        <v>5653</v>
      </c>
      <c r="L872">
        <v>0</v>
      </c>
      <c r="M872" s="18">
        <v>45930</v>
      </c>
      <c r="N872">
        <v>0</v>
      </c>
      <c r="O872">
        <v>0</v>
      </c>
      <c r="P872">
        <v>0</v>
      </c>
      <c r="Q872" t="str">
        <v>R17820110000053</v>
      </c>
      <c r="S872" s="271">
        <f t="shared" ca="1" si="26"/>
        <v>1</v>
      </c>
      <c r="T872" s="271">
        <f t="shared" si="27"/>
        <v>5653</v>
      </c>
    </row>
    <row r="873" spans="1:20">
      <c r="A873" t="str">
        <v>MSC</v>
      </c>
      <c r="B873" t="str">
        <v>MatadiAMSTERDAM40</v>
      </c>
      <c r="C873" t="str">
        <v>CONG</v>
      </c>
      <c r="D873" t="str">
        <v>Matadi</v>
      </c>
      <c r="E873" t="str">
        <v>AMSTERDAM</v>
      </c>
      <c r="F873">
        <v>40</v>
      </c>
      <c r="G873">
        <v>2478</v>
      </c>
      <c r="H873" t="str">
        <v>not included</v>
      </c>
      <c r="I873" s="148" t="str">
        <v>EUR</v>
      </c>
      <c r="J873" s="271">
        <v>0</v>
      </c>
      <c r="K873">
        <v>2478</v>
      </c>
      <c r="L873">
        <v>0</v>
      </c>
      <c r="M873" s="18">
        <v>45930</v>
      </c>
      <c r="N873">
        <v>0</v>
      </c>
      <c r="O873">
        <v>0</v>
      </c>
      <c r="P873">
        <v>0</v>
      </c>
      <c r="Q873" t="str">
        <v>R17820110000053</v>
      </c>
      <c r="S873" s="271">
        <f t="shared" ca="1" si="26"/>
        <v>1</v>
      </c>
      <c r="T873" s="271">
        <f t="shared" si="27"/>
        <v>2478</v>
      </c>
    </row>
    <row r="874" spans="1:20">
      <c r="A874" t="str">
        <v>MSC</v>
      </c>
      <c r="B874" t="str">
        <v>MatadiANTWERP 40</v>
      </c>
      <c r="C874" t="str">
        <v>CONG</v>
      </c>
      <c r="D874" t="str">
        <v>Matadi</v>
      </c>
      <c r="E874" t="str">
        <v xml:space="preserve">ANTWERP </v>
      </c>
      <c r="F874">
        <v>40</v>
      </c>
      <c r="G874">
        <v>2098</v>
      </c>
      <c r="H874" t="str">
        <v>not included</v>
      </c>
      <c r="I874" s="148" t="str">
        <v>EUR</v>
      </c>
      <c r="J874" s="271">
        <v>0</v>
      </c>
      <c r="K874">
        <v>2098</v>
      </c>
      <c r="L874">
        <v>0</v>
      </c>
      <c r="M874" s="18">
        <v>45930</v>
      </c>
      <c r="N874">
        <v>0</v>
      </c>
      <c r="O874">
        <v>0</v>
      </c>
      <c r="P874">
        <v>0</v>
      </c>
      <c r="Q874" t="str">
        <v>R17820110000053</v>
      </c>
      <c r="S874" s="271">
        <f t="shared" ca="1" si="26"/>
        <v>1</v>
      </c>
      <c r="T874" s="271">
        <f t="shared" si="27"/>
        <v>2098</v>
      </c>
    </row>
    <row r="875" spans="1:20">
      <c r="A875" t="str">
        <v>MSC</v>
      </c>
      <c r="B875" t="str">
        <v>MatadiBARCELONA40</v>
      </c>
      <c r="C875" t="str">
        <v>CONG</v>
      </c>
      <c r="D875" t="str">
        <v>Matadi</v>
      </c>
      <c r="E875" t="str">
        <v>BARCELONA</v>
      </c>
      <c r="F875">
        <v>40</v>
      </c>
      <c r="G875">
        <v>2572</v>
      </c>
      <c r="H875" t="str">
        <v>not included</v>
      </c>
      <c r="I875" s="148" t="str">
        <v>EUR</v>
      </c>
      <c r="J875" s="271">
        <v>0</v>
      </c>
      <c r="K875">
        <v>2572</v>
      </c>
      <c r="L875">
        <v>0</v>
      </c>
      <c r="M875" s="18">
        <v>45930</v>
      </c>
      <c r="N875">
        <v>0</v>
      </c>
      <c r="O875">
        <v>0</v>
      </c>
      <c r="P875">
        <v>0</v>
      </c>
      <c r="Q875" t="str">
        <v>R17820110000053</v>
      </c>
      <c r="S875" s="271">
        <f t="shared" ca="1" si="26"/>
        <v>1</v>
      </c>
      <c r="T875" s="271">
        <f t="shared" si="27"/>
        <v>2572</v>
      </c>
    </row>
    <row r="876" spans="1:20">
      <c r="A876" t="str">
        <v>MSC</v>
      </c>
      <c r="B876" t="str">
        <v>MatadiHAMBURG40</v>
      </c>
      <c r="C876" t="str">
        <v>CONG</v>
      </c>
      <c r="D876" t="str">
        <v>Matadi</v>
      </c>
      <c r="E876" t="str">
        <v>HAMBURG</v>
      </c>
      <c r="F876">
        <v>40</v>
      </c>
      <c r="G876">
        <v>2543</v>
      </c>
      <c r="H876" t="str">
        <v>not included</v>
      </c>
      <c r="I876" s="148" t="str">
        <v>EUR</v>
      </c>
      <c r="J876" s="271">
        <v>0</v>
      </c>
      <c r="K876">
        <v>2543</v>
      </c>
      <c r="L876">
        <v>0</v>
      </c>
      <c r="M876" s="18">
        <v>45930</v>
      </c>
      <c r="N876">
        <v>0</v>
      </c>
      <c r="O876">
        <v>0</v>
      </c>
      <c r="P876">
        <v>0</v>
      </c>
      <c r="Q876" t="str">
        <v>R17820110000053</v>
      </c>
      <c r="S876" s="271">
        <f t="shared" ca="1" si="26"/>
        <v>1</v>
      </c>
      <c r="T876" s="271">
        <f t="shared" si="27"/>
        <v>2543</v>
      </c>
    </row>
    <row r="877" spans="1:20">
      <c r="A877" t="str">
        <v>MSC</v>
      </c>
      <c r="B877" t="str">
        <v>MatadiJAKARTA40</v>
      </c>
      <c r="C877" t="str">
        <v>CONG</v>
      </c>
      <c r="D877" t="str">
        <v>Matadi</v>
      </c>
      <c r="E877" t="str">
        <v>JAKARTA</v>
      </c>
      <c r="F877">
        <v>40</v>
      </c>
      <c r="G877">
        <v>2867</v>
      </c>
      <c r="H877" t="str">
        <v>not included</v>
      </c>
      <c r="I877" s="148" t="str">
        <v>USD</v>
      </c>
      <c r="J877" s="271">
        <v>0</v>
      </c>
      <c r="K877">
        <v>2867</v>
      </c>
      <c r="L877">
        <v>0</v>
      </c>
      <c r="M877" s="18">
        <v>45930</v>
      </c>
      <c r="N877">
        <v>0</v>
      </c>
      <c r="O877">
        <v>0</v>
      </c>
      <c r="P877">
        <v>0</v>
      </c>
      <c r="Q877" t="str">
        <v>R17820110000053</v>
      </c>
      <c r="S877" s="271">
        <f t="shared" ca="1" si="26"/>
        <v>1</v>
      </c>
      <c r="T877" s="271">
        <f t="shared" si="27"/>
        <v>2867</v>
      </c>
    </row>
    <row r="878" spans="1:20">
      <c r="A878" t="str">
        <v>MSC</v>
      </c>
      <c r="B878" t="str">
        <v>MatadiPASIR GUDANG40</v>
      </c>
      <c r="C878" t="str">
        <v>CONG</v>
      </c>
      <c r="D878" t="str">
        <v>Matadi</v>
      </c>
      <c r="E878" t="str">
        <v>PASIR GUDANG</v>
      </c>
      <c r="F878">
        <v>40</v>
      </c>
      <c r="G878">
        <v>2889</v>
      </c>
      <c r="H878" t="str">
        <v>not included</v>
      </c>
      <c r="I878" s="148" t="str">
        <v>USD</v>
      </c>
      <c r="J878" s="271">
        <v>0</v>
      </c>
      <c r="K878">
        <v>2889</v>
      </c>
      <c r="L878">
        <v>0</v>
      </c>
      <c r="M878" s="18">
        <v>45930</v>
      </c>
      <c r="N878">
        <v>0</v>
      </c>
      <c r="O878">
        <v>0</v>
      </c>
      <c r="P878">
        <v>0</v>
      </c>
      <c r="Q878" t="str">
        <v>R17820110000053</v>
      </c>
      <c r="S878" s="271">
        <f t="shared" ca="1" si="26"/>
        <v>1</v>
      </c>
      <c r="T878" s="271">
        <f t="shared" si="27"/>
        <v>2889</v>
      </c>
    </row>
    <row r="879" spans="1:20">
      <c r="A879" t="str">
        <v>MSC</v>
      </c>
      <c r="B879" t="str">
        <v>MatadiSINGAPORE40</v>
      </c>
      <c r="C879" t="str">
        <v>CONG</v>
      </c>
      <c r="D879" t="str">
        <v>Matadi</v>
      </c>
      <c r="E879" t="str">
        <v>SINGAPORE</v>
      </c>
      <c r="F879">
        <v>40</v>
      </c>
      <c r="G879">
        <v>2867</v>
      </c>
      <c r="H879" t="str">
        <v>not included</v>
      </c>
      <c r="I879" s="148" t="str">
        <v>USD</v>
      </c>
      <c r="J879" s="271">
        <v>0</v>
      </c>
      <c r="K879">
        <v>2867</v>
      </c>
      <c r="L879">
        <v>0</v>
      </c>
      <c r="M879" s="18">
        <v>45930</v>
      </c>
      <c r="N879">
        <v>0</v>
      </c>
      <c r="O879">
        <v>0</v>
      </c>
      <c r="P879">
        <v>0</v>
      </c>
      <c r="Q879" t="str">
        <v>R17820110000053</v>
      </c>
      <c r="S879" s="271">
        <f t="shared" ca="1" si="26"/>
        <v>1</v>
      </c>
      <c r="T879" s="271">
        <f t="shared" si="27"/>
        <v>2867</v>
      </c>
    </row>
    <row r="880" spans="1:20">
      <c r="A880" t="str">
        <v>MSC</v>
      </c>
      <c r="B880" t="str">
        <v>MatadiPTP40</v>
      </c>
      <c r="C880" t="str">
        <v>CONG</v>
      </c>
      <c r="D880" t="str">
        <v>Matadi</v>
      </c>
      <c r="E880" t="str">
        <v>PTP</v>
      </c>
      <c r="F880">
        <v>40</v>
      </c>
      <c r="G880">
        <v>2889</v>
      </c>
      <c r="H880" t="str">
        <v>not included</v>
      </c>
      <c r="I880" s="148" t="str">
        <v>USD</v>
      </c>
      <c r="J880" s="271">
        <v>0</v>
      </c>
      <c r="K880">
        <v>2889</v>
      </c>
      <c r="L880">
        <v>0</v>
      </c>
      <c r="M880" s="18">
        <v>45930</v>
      </c>
      <c r="N880">
        <v>0</v>
      </c>
      <c r="O880">
        <v>0</v>
      </c>
      <c r="P880">
        <v>0</v>
      </c>
      <c r="Q880" t="str">
        <v>R17820110000053</v>
      </c>
      <c r="S880" s="271">
        <f t="shared" ca="1" si="26"/>
        <v>1</v>
      </c>
      <c r="T880" s="271">
        <f t="shared" si="27"/>
        <v>2889</v>
      </c>
    </row>
    <row r="881" spans="1:20">
      <c r="A881" t="str">
        <v>MSC</v>
      </c>
      <c r="B881" t="str">
        <v>MatadiVALENCIA 40</v>
      </c>
      <c r="C881" t="str">
        <v>CONG</v>
      </c>
      <c r="D881" t="str">
        <v>Matadi</v>
      </c>
      <c r="E881" t="str">
        <v xml:space="preserve">VALENCIA </v>
      </c>
      <c r="F881">
        <v>40</v>
      </c>
      <c r="G881">
        <v>2822</v>
      </c>
      <c r="H881" t="str">
        <v>not included</v>
      </c>
      <c r="I881" s="148" t="str">
        <v>EUR</v>
      </c>
      <c r="J881" s="271">
        <v>0</v>
      </c>
      <c r="K881">
        <v>2822</v>
      </c>
      <c r="L881">
        <v>0</v>
      </c>
      <c r="M881" s="18">
        <v>45930</v>
      </c>
      <c r="N881">
        <v>0</v>
      </c>
      <c r="O881">
        <v>0</v>
      </c>
      <c r="P881">
        <v>0</v>
      </c>
      <c r="Q881" t="str">
        <v>R17820110000053</v>
      </c>
      <c r="S881" s="271">
        <f t="shared" ca="1" si="26"/>
        <v>1</v>
      </c>
      <c r="T881" s="271">
        <f t="shared" si="27"/>
        <v>2822</v>
      </c>
    </row>
    <row r="882" spans="1:20">
      <c r="A882" t="str">
        <v>MSC</v>
      </c>
      <c r="B882" t="str">
        <v>MONROVIAAMSTERDAM 20</v>
      </c>
      <c r="C882" t="str">
        <v>LIB</v>
      </c>
      <c r="D882" t="str">
        <v>MONROVIA</v>
      </c>
      <c r="E882" t="str">
        <v xml:space="preserve">AMSTERDAM </v>
      </c>
      <c r="F882">
        <v>20</v>
      </c>
      <c r="G882">
        <v>764</v>
      </c>
      <c r="H882" t="str">
        <v>not included</v>
      </c>
      <c r="I882" s="148" t="str">
        <v>EUR</v>
      </c>
      <c r="J882" s="271">
        <v>0</v>
      </c>
      <c r="K882">
        <v>764</v>
      </c>
      <c r="L882">
        <v>0</v>
      </c>
      <c r="M882" s="18">
        <v>45930</v>
      </c>
      <c r="N882">
        <v>0</v>
      </c>
      <c r="O882">
        <v>0</v>
      </c>
      <c r="P882">
        <v>0</v>
      </c>
      <c r="Q882" t="str">
        <v>R17820110000053</v>
      </c>
      <c r="S882" s="271">
        <f t="shared" ca="1" si="26"/>
        <v>1</v>
      </c>
      <c r="T882" s="271">
        <f t="shared" si="27"/>
        <v>764</v>
      </c>
    </row>
    <row r="883" spans="1:20">
      <c r="A883" t="str">
        <v>MSC</v>
      </c>
      <c r="B883" t="str">
        <v>MONROVIAANTWERP 40</v>
      </c>
      <c r="C883" t="str">
        <v>LIB</v>
      </c>
      <c r="D883" t="str">
        <v>MONROVIA</v>
      </c>
      <c r="E883" t="str">
        <v xml:space="preserve">ANTWERP </v>
      </c>
      <c r="F883">
        <v>40</v>
      </c>
      <c r="G883">
        <v>1078</v>
      </c>
      <c r="H883" t="str">
        <v>not included</v>
      </c>
      <c r="I883" s="148" t="str">
        <v>EUR</v>
      </c>
      <c r="J883" s="271">
        <v>0</v>
      </c>
      <c r="K883">
        <v>1078</v>
      </c>
      <c r="L883">
        <v>0</v>
      </c>
      <c r="M883" s="18">
        <v>45930</v>
      </c>
      <c r="N883">
        <v>0</v>
      </c>
      <c r="O883">
        <v>0</v>
      </c>
      <c r="P883">
        <v>0</v>
      </c>
      <c r="Q883" t="str">
        <v>R17820110000053</v>
      </c>
      <c r="S883" s="271">
        <f t="shared" ca="1" si="26"/>
        <v>1</v>
      </c>
      <c r="T883" s="271">
        <f t="shared" si="27"/>
        <v>1078</v>
      </c>
    </row>
    <row r="884" spans="1:20">
      <c r="A884" t="str">
        <v>MSC</v>
      </c>
      <c r="B884" t="str">
        <v>MONROVIAANTWERP 20</v>
      </c>
      <c r="C884" t="str">
        <v>LIB</v>
      </c>
      <c r="D884" t="str">
        <v>MONROVIA</v>
      </c>
      <c r="E884" t="str">
        <v xml:space="preserve">ANTWERP </v>
      </c>
      <c r="F884">
        <v>20</v>
      </c>
      <c r="G884">
        <v>684</v>
      </c>
      <c r="H884" t="str">
        <v>not included</v>
      </c>
      <c r="I884" s="148" t="str">
        <v>EUR</v>
      </c>
      <c r="J884" s="271">
        <v>0</v>
      </c>
      <c r="K884">
        <v>684</v>
      </c>
      <c r="L884">
        <v>0</v>
      </c>
      <c r="M884" s="18">
        <v>45930</v>
      </c>
      <c r="N884">
        <v>0</v>
      </c>
      <c r="O884">
        <v>0</v>
      </c>
      <c r="P884">
        <v>0</v>
      </c>
      <c r="Q884" t="str">
        <v>R17820110000053</v>
      </c>
      <c r="S884" s="271">
        <f t="shared" ca="1" si="26"/>
        <v>1</v>
      </c>
      <c r="T884" s="271">
        <f t="shared" si="27"/>
        <v>684</v>
      </c>
    </row>
    <row r="885" spans="1:20">
      <c r="A885" t="str">
        <v>MSC</v>
      </c>
      <c r="B885" t="str">
        <v>MONROVIABARCELONA40</v>
      </c>
      <c r="C885" t="str">
        <v>LIB</v>
      </c>
      <c r="D885" t="str">
        <v>MONROVIA</v>
      </c>
      <c r="E885" t="str">
        <v>BARCELONA</v>
      </c>
      <c r="F885">
        <v>40</v>
      </c>
      <c r="G885">
        <v>1272</v>
      </c>
      <c r="H885" t="str">
        <v>not included</v>
      </c>
      <c r="I885" s="148" t="str">
        <v>EUR</v>
      </c>
      <c r="J885" s="271">
        <v>0</v>
      </c>
      <c r="K885">
        <v>1272</v>
      </c>
      <c r="L885">
        <v>0</v>
      </c>
      <c r="M885" s="18">
        <v>45930</v>
      </c>
      <c r="N885">
        <v>0</v>
      </c>
      <c r="O885">
        <v>0</v>
      </c>
      <c r="P885">
        <v>0</v>
      </c>
      <c r="Q885" t="str">
        <v>R17820110000053</v>
      </c>
      <c r="S885" s="271">
        <f t="shared" ca="1" si="26"/>
        <v>1</v>
      </c>
      <c r="T885" s="271">
        <f t="shared" si="27"/>
        <v>1272</v>
      </c>
    </row>
    <row r="886" spans="1:20">
      <c r="A886" t="str">
        <v>MSC</v>
      </c>
      <c r="B886" t="str">
        <v>MONROVIABatam40</v>
      </c>
      <c r="C886" t="str">
        <v>LIB</v>
      </c>
      <c r="D886" t="str">
        <v>MONROVIA</v>
      </c>
      <c r="E886" t="str">
        <v>Batam</v>
      </c>
      <c r="F886">
        <v>40</v>
      </c>
      <c r="G886">
        <v>1887</v>
      </c>
      <c r="H886" t="str">
        <v>not included</v>
      </c>
      <c r="I886" s="148" t="str">
        <v>USD</v>
      </c>
      <c r="J886" s="271">
        <v>0</v>
      </c>
      <c r="K886">
        <v>1887</v>
      </c>
      <c r="L886">
        <v>0</v>
      </c>
      <c r="M886" s="18">
        <v>45930</v>
      </c>
      <c r="N886">
        <v>0</v>
      </c>
      <c r="O886">
        <v>0</v>
      </c>
      <c r="P886">
        <v>0</v>
      </c>
      <c r="Q886" t="str">
        <v>R17820110000053</v>
      </c>
      <c r="S886" s="271">
        <f t="shared" ca="1" si="26"/>
        <v>1</v>
      </c>
      <c r="T886" s="271">
        <f t="shared" si="27"/>
        <v>1887</v>
      </c>
    </row>
    <row r="887" spans="1:20">
      <c r="A887" t="str">
        <v>MSC</v>
      </c>
      <c r="B887" t="str">
        <v>MONROVIAHAMBURG40</v>
      </c>
      <c r="C887" t="str">
        <v>LIB</v>
      </c>
      <c r="D887" t="str">
        <v>MONROVIA</v>
      </c>
      <c r="E887" t="str">
        <v>HAMBURG</v>
      </c>
      <c r="F887">
        <v>40</v>
      </c>
      <c r="G887">
        <v>1203</v>
      </c>
      <c r="H887" t="str">
        <v>not included</v>
      </c>
      <c r="I887" s="148" t="str">
        <v>EUR</v>
      </c>
      <c r="J887" s="271">
        <v>0</v>
      </c>
      <c r="K887">
        <v>1203</v>
      </c>
      <c r="L887">
        <v>0</v>
      </c>
      <c r="M887" s="18">
        <v>45930</v>
      </c>
      <c r="N887">
        <v>0</v>
      </c>
      <c r="O887">
        <v>0</v>
      </c>
      <c r="P887">
        <v>0</v>
      </c>
      <c r="Q887" t="str">
        <v>R17820110000053</v>
      </c>
      <c r="S887" s="271">
        <f t="shared" ca="1" si="26"/>
        <v>1</v>
      </c>
      <c r="T887" s="271">
        <f t="shared" si="27"/>
        <v>1203</v>
      </c>
    </row>
    <row r="888" spans="1:20">
      <c r="A888" t="str">
        <v>MSC</v>
      </c>
      <c r="B888" t="str">
        <v>MONROVIAPASIR GUDANG40</v>
      </c>
      <c r="C888" t="str">
        <v>LIB</v>
      </c>
      <c r="D888" t="str">
        <v>MONROVIA</v>
      </c>
      <c r="E888" t="str">
        <v>PASIR GUDANG</v>
      </c>
      <c r="F888">
        <v>40</v>
      </c>
      <c r="G888">
        <v>964</v>
      </c>
      <c r="H888" t="str">
        <v>not included</v>
      </c>
      <c r="I888" s="148" t="str">
        <v>USD</v>
      </c>
      <c r="J888" s="271">
        <v>0</v>
      </c>
      <c r="K888">
        <v>964</v>
      </c>
      <c r="L888">
        <v>0</v>
      </c>
      <c r="M888" s="18">
        <v>45930</v>
      </c>
      <c r="N888">
        <v>0</v>
      </c>
      <c r="O888">
        <v>0</v>
      </c>
      <c r="P888">
        <v>0</v>
      </c>
      <c r="Q888" t="str">
        <v>R17820110000053</v>
      </c>
      <c r="S888" s="271">
        <f t="shared" ca="1" si="26"/>
        <v>1</v>
      </c>
      <c r="T888" s="271">
        <f t="shared" si="27"/>
        <v>964</v>
      </c>
    </row>
    <row r="889" spans="1:20">
      <c r="A889" t="str">
        <v>MSC</v>
      </c>
      <c r="B889" t="str">
        <v>MONROVIAPORT KLANG40</v>
      </c>
      <c r="C889" t="str">
        <v>LIB</v>
      </c>
      <c r="D889" t="str">
        <v>MONROVIA</v>
      </c>
      <c r="E889" t="str">
        <v>PORT KLANG</v>
      </c>
      <c r="F889">
        <v>40</v>
      </c>
      <c r="G889">
        <v>1289</v>
      </c>
      <c r="H889" t="str">
        <v>not included</v>
      </c>
      <c r="I889" s="148" t="str">
        <v>USD</v>
      </c>
      <c r="J889" s="271">
        <v>0</v>
      </c>
      <c r="K889">
        <v>1289</v>
      </c>
      <c r="L889">
        <v>0</v>
      </c>
      <c r="M889" s="18">
        <v>45930</v>
      </c>
      <c r="N889">
        <v>0</v>
      </c>
      <c r="O889">
        <v>0</v>
      </c>
      <c r="P889">
        <v>0</v>
      </c>
      <c r="Q889" t="str">
        <v>R17820110000053</v>
      </c>
      <c r="S889" s="271">
        <f t="shared" ca="1" si="26"/>
        <v>1</v>
      </c>
      <c r="T889" s="271">
        <f t="shared" si="27"/>
        <v>1289</v>
      </c>
    </row>
    <row r="890" spans="1:20">
      <c r="A890" t="str">
        <v>MSC</v>
      </c>
      <c r="B890" t="str">
        <v>MONROVIASURABAYA40</v>
      </c>
      <c r="C890" t="str">
        <v>LIB</v>
      </c>
      <c r="D890" t="str">
        <v>MONROVIA</v>
      </c>
      <c r="E890" t="str">
        <v>SURABAYA</v>
      </c>
      <c r="F890">
        <v>40</v>
      </c>
      <c r="G890">
        <v>1267</v>
      </c>
      <c r="H890" t="str">
        <v>not included</v>
      </c>
      <c r="I890" s="148" t="str">
        <v>USD</v>
      </c>
      <c r="J890" s="271">
        <v>0</v>
      </c>
      <c r="K890">
        <v>1267</v>
      </c>
      <c r="L890">
        <v>0</v>
      </c>
      <c r="M890" s="18">
        <v>45930</v>
      </c>
      <c r="N890">
        <v>0</v>
      </c>
      <c r="O890">
        <v>0</v>
      </c>
      <c r="P890">
        <v>0</v>
      </c>
      <c r="Q890" t="str">
        <v>R17820110000053</v>
      </c>
      <c r="S890" s="271">
        <f t="shared" ca="1" si="26"/>
        <v>1</v>
      </c>
      <c r="T890" s="271">
        <f t="shared" si="27"/>
        <v>1267</v>
      </c>
    </row>
    <row r="891" spans="1:20">
      <c r="A891" t="str">
        <v>MSC</v>
      </c>
      <c r="B891" t="str">
        <v>MONROVIAPTP40</v>
      </c>
      <c r="C891" t="str">
        <v>LIB</v>
      </c>
      <c r="D891" t="str">
        <v>MONROVIA</v>
      </c>
      <c r="E891" t="str">
        <v>PTP</v>
      </c>
      <c r="F891">
        <v>40</v>
      </c>
      <c r="G891">
        <v>1339</v>
      </c>
      <c r="H891" t="str">
        <v>not included</v>
      </c>
      <c r="I891" s="148" t="str">
        <v>USD</v>
      </c>
      <c r="J891" s="271">
        <v>0</v>
      </c>
      <c r="K891">
        <v>1339</v>
      </c>
      <c r="L891">
        <v>0</v>
      </c>
      <c r="M891" s="18">
        <v>45930</v>
      </c>
      <c r="N891">
        <v>0</v>
      </c>
      <c r="O891">
        <v>0</v>
      </c>
      <c r="P891">
        <v>0</v>
      </c>
      <c r="Q891" t="str">
        <v>R17820110000053</v>
      </c>
      <c r="S891" s="271">
        <f t="shared" ca="1" si="26"/>
        <v>1</v>
      </c>
      <c r="T891" s="271">
        <f t="shared" si="27"/>
        <v>1339</v>
      </c>
    </row>
    <row r="892" spans="1:20">
      <c r="A892" t="str">
        <v>MSC</v>
      </c>
      <c r="B892" t="str">
        <v>MONROVIAVALENCIA 40</v>
      </c>
      <c r="C892" t="str">
        <v>LIB</v>
      </c>
      <c r="D892" t="str">
        <v>MONROVIA</v>
      </c>
      <c r="E892" t="str">
        <v xml:space="preserve">VALENCIA </v>
      </c>
      <c r="F892">
        <v>40</v>
      </c>
      <c r="G892">
        <v>1122</v>
      </c>
      <c r="H892" t="str">
        <v>not included</v>
      </c>
      <c r="I892" s="148" t="str">
        <v>EUR</v>
      </c>
      <c r="J892" s="271">
        <v>0</v>
      </c>
      <c r="K892">
        <v>1122</v>
      </c>
      <c r="L892">
        <v>0</v>
      </c>
      <c r="M892" s="18">
        <v>45930</v>
      </c>
      <c r="N892">
        <v>0</v>
      </c>
      <c r="O892">
        <v>0</v>
      </c>
      <c r="P892">
        <v>0</v>
      </c>
      <c r="Q892" t="str">
        <v>R17820110000053</v>
      </c>
      <c r="S892" s="271">
        <f t="shared" ca="1" si="26"/>
        <v>1</v>
      </c>
      <c r="T892" s="271">
        <f t="shared" si="27"/>
        <v>1122</v>
      </c>
    </row>
    <row r="893" spans="1:20">
      <c r="A893" t="str">
        <v>MSC</v>
      </c>
      <c r="B893" t="str">
        <v>SAN PEDROAMSTERDAM 20</v>
      </c>
      <c r="C893" t="str">
        <v>IVC</v>
      </c>
      <c r="D893" t="str">
        <v>SAN PEDRO</v>
      </c>
      <c r="E893" t="str">
        <v xml:space="preserve">AMSTERDAM </v>
      </c>
      <c r="F893">
        <v>20</v>
      </c>
      <c r="G893">
        <v>592</v>
      </c>
      <c r="H893" t="str">
        <v>not included</v>
      </c>
      <c r="I893" s="148" t="str">
        <v>EUR</v>
      </c>
      <c r="J893" s="271">
        <v>0</v>
      </c>
      <c r="K893">
        <v>592</v>
      </c>
      <c r="L893">
        <v>0</v>
      </c>
      <c r="M893" s="18">
        <v>45930</v>
      </c>
      <c r="N893">
        <v>0</v>
      </c>
      <c r="O893">
        <v>0</v>
      </c>
      <c r="P893">
        <v>0</v>
      </c>
      <c r="Q893" t="str">
        <v>R17820110000053</v>
      </c>
      <c r="S893" s="271">
        <f t="shared" ca="1" si="26"/>
        <v>1</v>
      </c>
      <c r="T893" s="271">
        <f t="shared" si="27"/>
        <v>592</v>
      </c>
    </row>
    <row r="894" spans="1:20">
      <c r="A894" t="str">
        <v>MSC</v>
      </c>
      <c r="B894" t="str">
        <v>SAN PEDROAMSTERDAM 40</v>
      </c>
      <c r="C894" t="str">
        <v>IVC</v>
      </c>
      <c r="D894" t="str">
        <v>SAN PEDRO</v>
      </c>
      <c r="E894" t="str">
        <v xml:space="preserve">AMSTERDAM </v>
      </c>
      <c r="F894">
        <v>40</v>
      </c>
      <c r="G894">
        <v>874</v>
      </c>
      <c r="H894" t="str">
        <v>not included</v>
      </c>
      <c r="I894" s="148" t="str">
        <v>EUR</v>
      </c>
      <c r="J894" s="271">
        <v>0</v>
      </c>
      <c r="K894">
        <v>874</v>
      </c>
      <c r="L894">
        <v>0</v>
      </c>
      <c r="M894" s="18">
        <v>45930</v>
      </c>
      <c r="N894">
        <v>0</v>
      </c>
      <c r="O894">
        <v>0</v>
      </c>
      <c r="P894">
        <v>0</v>
      </c>
      <c r="Q894" t="str">
        <v>R17820110000053</v>
      </c>
      <c r="S894" s="271">
        <f t="shared" ca="1" si="26"/>
        <v>1</v>
      </c>
      <c r="T894" s="271">
        <f t="shared" si="27"/>
        <v>874</v>
      </c>
    </row>
    <row r="895" spans="1:20">
      <c r="A895" t="str">
        <v>MSC</v>
      </c>
      <c r="B895" t="str">
        <v>SAN PEDROANTWERP 20</v>
      </c>
      <c r="C895" t="str">
        <v>IVC</v>
      </c>
      <c r="D895" t="str">
        <v>SAN PEDRO</v>
      </c>
      <c r="E895" t="str">
        <v xml:space="preserve">ANTWERP </v>
      </c>
      <c r="F895">
        <v>20</v>
      </c>
      <c r="G895">
        <v>437</v>
      </c>
      <c r="H895" t="str">
        <v>not included</v>
      </c>
      <c r="I895" s="148" t="str">
        <v>EUR</v>
      </c>
      <c r="J895" s="271">
        <v>0</v>
      </c>
      <c r="K895">
        <v>437</v>
      </c>
      <c r="L895">
        <v>0</v>
      </c>
      <c r="M895" s="18">
        <v>45930</v>
      </c>
      <c r="N895">
        <v>0</v>
      </c>
      <c r="O895">
        <v>0</v>
      </c>
      <c r="P895">
        <v>0</v>
      </c>
      <c r="Q895" t="str">
        <v>R17820110000053</v>
      </c>
      <c r="S895" s="271">
        <f t="shared" ca="1" si="26"/>
        <v>1</v>
      </c>
      <c r="T895" s="271">
        <f t="shared" si="27"/>
        <v>437</v>
      </c>
    </row>
    <row r="896" spans="1:20">
      <c r="A896" t="str">
        <v>MSC</v>
      </c>
      <c r="B896" t="str">
        <v>SAN PEDROANTWERP 40</v>
      </c>
      <c r="C896" t="str">
        <v>IVC</v>
      </c>
      <c r="D896" t="str">
        <v>SAN PEDRO</v>
      </c>
      <c r="E896" t="str">
        <v xml:space="preserve">ANTWERP </v>
      </c>
      <c r="F896">
        <v>40</v>
      </c>
      <c r="G896">
        <v>694</v>
      </c>
      <c r="H896" t="str">
        <v>not included</v>
      </c>
      <c r="I896" s="148" t="str">
        <v>EUR</v>
      </c>
      <c r="J896" s="271">
        <v>0</v>
      </c>
      <c r="K896">
        <v>694</v>
      </c>
      <c r="L896">
        <v>0</v>
      </c>
      <c r="M896" s="18">
        <v>45930</v>
      </c>
      <c r="N896">
        <v>0</v>
      </c>
      <c r="O896">
        <v>0</v>
      </c>
      <c r="P896">
        <v>0</v>
      </c>
      <c r="Q896" t="str">
        <v>R17820110000053</v>
      </c>
      <c r="S896" s="271">
        <f t="shared" ca="1" si="26"/>
        <v>1</v>
      </c>
      <c r="T896" s="271">
        <f t="shared" si="27"/>
        <v>694</v>
      </c>
    </row>
    <row r="897" spans="1:20">
      <c r="A897" t="str">
        <v>MSC</v>
      </c>
      <c r="B897" t="str">
        <v>SAN PEDROBatam40</v>
      </c>
      <c r="C897" t="str">
        <v>IVC</v>
      </c>
      <c r="D897" t="str">
        <v>SAN PEDRO</v>
      </c>
      <c r="E897" t="str">
        <v>Batam</v>
      </c>
      <c r="F897">
        <v>40</v>
      </c>
      <c r="G897">
        <v>1403</v>
      </c>
      <c r="H897" t="str">
        <v>not included</v>
      </c>
      <c r="I897" s="148" t="str">
        <v>USD</v>
      </c>
      <c r="J897" s="271">
        <v>0</v>
      </c>
      <c r="K897">
        <v>1403</v>
      </c>
      <c r="L897">
        <v>0</v>
      </c>
      <c r="M897" s="18">
        <v>45930</v>
      </c>
      <c r="N897">
        <v>0</v>
      </c>
      <c r="O897">
        <v>0</v>
      </c>
      <c r="P897">
        <v>0</v>
      </c>
      <c r="Q897" t="str">
        <v>R17820110000053</v>
      </c>
      <c r="S897" s="271">
        <f t="shared" ca="1" si="26"/>
        <v>1</v>
      </c>
      <c r="T897" s="271">
        <f t="shared" si="27"/>
        <v>1403</v>
      </c>
    </row>
    <row r="898" spans="1:20">
      <c r="A898" t="str">
        <v>MSC</v>
      </c>
      <c r="B898" t="str">
        <v>SAN PEDROGENOA40</v>
      </c>
      <c r="C898" t="str">
        <v>IVC</v>
      </c>
      <c r="D898" t="str">
        <v>SAN PEDRO</v>
      </c>
      <c r="E898" t="str">
        <v>GENOA</v>
      </c>
      <c r="F898">
        <v>40</v>
      </c>
      <c r="G898">
        <v>888</v>
      </c>
      <c r="H898" t="str">
        <v>not included</v>
      </c>
      <c r="I898" s="148" t="str">
        <v>EUR</v>
      </c>
      <c r="J898" s="271">
        <v>0</v>
      </c>
      <c r="K898">
        <v>888</v>
      </c>
      <c r="L898">
        <v>0</v>
      </c>
      <c r="M898" s="18">
        <v>45930</v>
      </c>
      <c r="N898">
        <v>0</v>
      </c>
      <c r="O898">
        <v>0</v>
      </c>
      <c r="P898">
        <v>0</v>
      </c>
      <c r="Q898" t="str">
        <v>R17820110000053</v>
      </c>
      <c r="S898" s="271">
        <f t="shared" ca="1" si="26"/>
        <v>1</v>
      </c>
      <c r="T898" s="271">
        <f t="shared" si="27"/>
        <v>888</v>
      </c>
    </row>
    <row r="899" spans="1:20">
      <c r="A899" t="str">
        <v>MSC</v>
      </c>
      <c r="B899" t="str">
        <v>SAN PEDROHAMBURG40</v>
      </c>
      <c r="C899" t="str">
        <v>IVC</v>
      </c>
      <c r="D899" t="str">
        <v>SAN PEDRO</v>
      </c>
      <c r="E899" t="str">
        <v>HAMBURG</v>
      </c>
      <c r="F899">
        <v>40</v>
      </c>
      <c r="G899">
        <v>989</v>
      </c>
      <c r="H899" t="str">
        <v>not included</v>
      </c>
      <c r="I899" s="148" t="str">
        <v>EUR</v>
      </c>
      <c r="J899" s="271">
        <v>0</v>
      </c>
      <c r="K899">
        <v>989</v>
      </c>
      <c r="L899">
        <v>0</v>
      </c>
      <c r="M899" s="18">
        <v>45930</v>
      </c>
      <c r="N899">
        <v>0</v>
      </c>
      <c r="O899">
        <v>0</v>
      </c>
      <c r="P899">
        <v>0</v>
      </c>
      <c r="Q899" t="str">
        <v>R17820110000053</v>
      </c>
      <c r="S899" s="271">
        <f t="shared" ref="S899:S962" ca="1" si="28">IF(M899&gt;TODAY(),1,0)</f>
        <v>1</v>
      </c>
      <c r="T899" s="271">
        <f t="shared" ref="T899:T962" si="29">G899+J899</f>
        <v>989</v>
      </c>
    </row>
    <row r="900" spans="1:20">
      <c r="A900" t="str">
        <v>MSC</v>
      </c>
      <c r="B900" t="str">
        <v>SAN PEDROISTANBUL40</v>
      </c>
      <c r="C900" t="str">
        <v>IVC</v>
      </c>
      <c r="D900" t="str">
        <v>SAN PEDRO</v>
      </c>
      <c r="E900" t="str">
        <v>ISTANBUL</v>
      </c>
      <c r="F900">
        <v>40</v>
      </c>
      <c r="G900">
        <v>710</v>
      </c>
      <c r="H900" t="str">
        <v>not included</v>
      </c>
      <c r="I900" s="148" t="str">
        <v>USD</v>
      </c>
      <c r="J900" s="271">
        <v>0</v>
      </c>
      <c r="K900">
        <v>710</v>
      </c>
      <c r="L900">
        <v>0</v>
      </c>
      <c r="M900" s="18">
        <v>45930</v>
      </c>
      <c r="N900">
        <v>0</v>
      </c>
      <c r="O900">
        <v>0</v>
      </c>
      <c r="P900">
        <v>0</v>
      </c>
      <c r="Q900" t="str">
        <v>R17820110000053</v>
      </c>
      <c r="S900" s="271">
        <f t="shared" ca="1" si="28"/>
        <v>1</v>
      </c>
      <c r="T900" s="271">
        <f t="shared" si="29"/>
        <v>710</v>
      </c>
    </row>
    <row r="901" spans="1:20">
      <c r="A901" t="str">
        <v>MSC</v>
      </c>
      <c r="B901" t="str">
        <v>SAN PEDROJAKARTA40</v>
      </c>
      <c r="C901" t="str">
        <v>IVC</v>
      </c>
      <c r="D901" t="str">
        <v>SAN PEDRO</v>
      </c>
      <c r="E901" t="str">
        <v>JAKARTA</v>
      </c>
      <c r="F901">
        <v>40</v>
      </c>
      <c r="G901">
        <v>833</v>
      </c>
      <c r="H901" t="str">
        <v>not included</v>
      </c>
      <c r="I901" s="148" t="str">
        <v>USD</v>
      </c>
      <c r="J901" s="271">
        <v>0</v>
      </c>
      <c r="K901">
        <v>833</v>
      </c>
      <c r="L901">
        <v>0</v>
      </c>
      <c r="M901" s="18">
        <v>45930</v>
      </c>
      <c r="N901">
        <v>0</v>
      </c>
      <c r="O901">
        <v>0</v>
      </c>
      <c r="P901">
        <v>0</v>
      </c>
      <c r="Q901" t="str">
        <v>R17820110000053</v>
      </c>
      <c r="S901" s="271">
        <f t="shared" ca="1" si="28"/>
        <v>1</v>
      </c>
      <c r="T901" s="271">
        <f t="shared" si="29"/>
        <v>833</v>
      </c>
    </row>
    <row r="902" spans="1:20">
      <c r="A902" t="str">
        <v>MSC</v>
      </c>
      <c r="B902" t="str">
        <v>SAN PEDROPASIR GUDANG40</v>
      </c>
      <c r="C902" t="str">
        <v>IVC</v>
      </c>
      <c r="D902" t="str">
        <v>SAN PEDRO</v>
      </c>
      <c r="E902" t="str">
        <v>PASIR GUDANG</v>
      </c>
      <c r="F902">
        <v>40</v>
      </c>
      <c r="G902">
        <v>855</v>
      </c>
      <c r="H902" t="str">
        <v>not included</v>
      </c>
      <c r="I902" s="148" t="str">
        <v>USD</v>
      </c>
      <c r="J902" s="271">
        <v>0</v>
      </c>
      <c r="K902">
        <v>855</v>
      </c>
      <c r="L902">
        <v>0</v>
      </c>
      <c r="M902" s="18">
        <v>45930</v>
      </c>
      <c r="N902">
        <v>0</v>
      </c>
      <c r="O902">
        <v>0</v>
      </c>
      <c r="P902">
        <v>0</v>
      </c>
      <c r="Q902" t="str">
        <v>R17820110000053</v>
      </c>
      <c r="S902" s="271">
        <f t="shared" ca="1" si="28"/>
        <v>1</v>
      </c>
      <c r="T902" s="271">
        <f t="shared" si="29"/>
        <v>855</v>
      </c>
    </row>
    <row r="903" spans="1:20">
      <c r="A903" t="str">
        <v>MSC</v>
      </c>
      <c r="B903" t="str">
        <v>SAN PEDROPHILADELPHIA40</v>
      </c>
      <c r="C903" t="str">
        <v>IVC</v>
      </c>
      <c r="D903" t="str">
        <v>SAN PEDRO</v>
      </c>
      <c r="E903" t="str">
        <v>PHILADELPHIA</v>
      </c>
      <c r="F903">
        <v>40</v>
      </c>
      <c r="G903">
        <v>2083</v>
      </c>
      <c r="H903" t="str">
        <v>not included</v>
      </c>
      <c r="I903" s="148" t="str">
        <v>USD</v>
      </c>
      <c r="J903" s="271">
        <v>0</v>
      </c>
      <c r="K903">
        <v>2083</v>
      </c>
      <c r="L903">
        <v>0</v>
      </c>
      <c r="M903" s="18">
        <v>45930</v>
      </c>
      <c r="N903">
        <v>0</v>
      </c>
      <c r="O903">
        <v>0</v>
      </c>
      <c r="P903">
        <v>0</v>
      </c>
      <c r="Q903" t="str">
        <v>R17820110000053</v>
      </c>
      <c r="S903" s="271">
        <f t="shared" ca="1" si="28"/>
        <v>1</v>
      </c>
      <c r="T903" s="271">
        <f t="shared" si="29"/>
        <v>2083</v>
      </c>
    </row>
    <row r="904" spans="1:20">
      <c r="A904" t="str">
        <v>MSC</v>
      </c>
      <c r="B904" t="str">
        <v>SAN PEDROPORT KLANG40</v>
      </c>
      <c r="C904" t="str">
        <v>IVC</v>
      </c>
      <c r="D904" t="str">
        <v>SAN PEDRO</v>
      </c>
      <c r="E904" t="str">
        <v>PORT KLANG</v>
      </c>
      <c r="F904">
        <v>40</v>
      </c>
      <c r="G904">
        <v>855</v>
      </c>
      <c r="H904" t="str">
        <v>not included</v>
      </c>
      <c r="I904" s="148" t="str">
        <v>USD</v>
      </c>
      <c r="J904" s="271">
        <v>0</v>
      </c>
      <c r="K904">
        <v>855</v>
      </c>
      <c r="L904">
        <v>0</v>
      </c>
      <c r="M904" s="18">
        <v>45930</v>
      </c>
      <c r="N904">
        <v>0</v>
      </c>
      <c r="O904">
        <v>0</v>
      </c>
      <c r="P904">
        <v>0</v>
      </c>
      <c r="Q904" t="str">
        <v>R17820110000053</v>
      </c>
      <c r="S904" s="271">
        <f t="shared" ca="1" si="28"/>
        <v>1</v>
      </c>
      <c r="T904" s="271">
        <f t="shared" si="29"/>
        <v>855</v>
      </c>
    </row>
    <row r="905" spans="1:20">
      <c r="A905" t="str">
        <v>MSC</v>
      </c>
      <c r="B905" t="str">
        <v>SAN PEDROSURABAYA40</v>
      </c>
      <c r="C905" t="str">
        <v>IVC</v>
      </c>
      <c r="D905" t="str">
        <v>SAN PEDRO</v>
      </c>
      <c r="E905" t="str">
        <v>SURABAYA</v>
      </c>
      <c r="F905">
        <v>40</v>
      </c>
      <c r="G905">
        <v>833</v>
      </c>
      <c r="H905" t="str">
        <v>not included</v>
      </c>
      <c r="I905" s="148" t="str">
        <v>USD</v>
      </c>
      <c r="J905" s="271">
        <v>0</v>
      </c>
      <c r="K905">
        <v>833</v>
      </c>
      <c r="L905">
        <v>0</v>
      </c>
      <c r="M905" s="18">
        <v>45930</v>
      </c>
      <c r="N905">
        <v>0</v>
      </c>
      <c r="O905">
        <v>0</v>
      </c>
      <c r="P905">
        <v>0</v>
      </c>
      <c r="Q905" t="str">
        <v>R17820110000053</v>
      </c>
      <c r="S905" s="271">
        <f t="shared" ca="1" si="28"/>
        <v>1</v>
      </c>
      <c r="T905" s="271">
        <f t="shared" si="29"/>
        <v>833</v>
      </c>
    </row>
    <row r="906" spans="1:20">
      <c r="A906" t="str">
        <v>MSC</v>
      </c>
      <c r="B906" t="str">
        <v>SAN PEDROPTP40</v>
      </c>
      <c r="C906" t="str">
        <v>IVC</v>
      </c>
      <c r="D906" t="str">
        <v>SAN PEDRO</v>
      </c>
      <c r="E906" t="str">
        <v>PTP</v>
      </c>
      <c r="F906">
        <v>40</v>
      </c>
      <c r="G906">
        <v>855</v>
      </c>
      <c r="H906" t="str">
        <v>not included</v>
      </c>
      <c r="I906" s="148" t="str">
        <v>USD</v>
      </c>
      <c r="J906" s="271">
        <v>0</v>
      </c>
      <c r="K906">
        <v>855</v>
      </c>
      <c r="L906">
        <v>0</v>
      </c>
      <c r="M906" s="18">
        <v>45930</v>
      </c>
      <c r="N906">
        <v>0</v>
      </c>
      <c r="O906">
        <v>0</v>
      </c>
      <c r="P906">
        <v>0</v>
      </c>
      <c r="Q906" t="str">
        <v>R17820110000053</v>
      </c>
      <c r="S906" s="271">
        <f t="shared" ca="1" si="28"/>
        <v>1</v>
      </c>
      <c r="T906" s="271">
        <f t="shared" si="29"/>
        <v>855</v>
      </c>
    </row>
    <row r="907" spans="1:20">
      <c r="A907" t="str">
        <v>MSC</v>
      </c>
      <c r="B907" t="str">
        <v>SAN PEDROVALENCIA 40</v>
      </c>
      <c r="C907" t="str">
        <v>IVC</v>
      </c>
      <c r="D907" t="str">
        <v>SAN PEDRO</v>
      </c>
      <c r="E907" t="str">
        <v xml:space="preserve">VALENCIA </v>
      </c>
      <c r="F907">
        <v>40</v>
      </c>
      <c r="G907">
        <v>838</v>
      </c>
      <c r="H907" t="str">
        <v>not included</v>
      </c>
      <c r="I907" s="148" t="str">
        <v>EUR</v>
      </c>
      <c r="J907" s="271">
        <v>0</v>
      </c>
      <c r="K907">
        <v>838</v>
      </c>
      <c r="L907">
        <v>0</v>
      </c>
      <c r="M907" s="18">
        <v>45930</v>
      </c>
      <c r="N907">
        <v>0</v>
      </c>
      <c r="O907">
        <v>0</v>
      </c>
      <c r="P907">
        <v>0</v>
      </c>
      <c r="Q907" t="str">
        <v>R17820110000053</v>
      </c>
      <c r="S907" s="271">
        <f t="shared" ca="1" si="28"/>
        <v>1</v>
      </c>
      <c r="T907" s="271">
        <f t="shared" si="29"/>
        <v>838</v>
      </c>
    </row>
    <row r="908" spans="1:20">
      <c r="A908" t="str">
        <v>MSC</v>
      </c>
      <c r="B908" t="str">
        <v>SAN PEDROWELLINGTON20</v>
      </c>
      <c r="C908" t="str">
        <v>IVC</v>
      </c>
      <c r="D908" t="str">
        <v>SAN PEDRO</v>
      </c>
      <c r="E908" t="str">
        <v>WELLINGTON</v>
      </c>
      <c r="F908">
        <v>20</v>
      </c>
      <c r="G908">
        <v>3532</v>
      </c>
      <c r="H908" t="str">
        <v>not included</v>
      </c>
      <c r="I908" s="148" t="str">
        <v>USD</v>
      </c>
      <c r="J908" s="271">
        <v>0</v>
      </c>
      <c r="K908">
        <v>3532</v>
      </c>
      <c r="L908">
        <v>0</v>
      </c>
      <c r="M908" s="18">
        <v>45930</v>
      </c>
      <c r="N908">
        <v>0</v>
      </c>
      <c r="O908">
        <v>0</v>
      </c>
      <c r="P908">
        <v>0</v>
      </c>
      <c r="Q908" t="str">
        <v>R17820110000053</v>
      </c>
      <c r="S908" s="271">
        <f t="shared" ca="1" si="28"/>
        <v>1</v>
      </c>
      <c r="T908" s="271">
        <f t="shared" si="29"/>
        <v>3532</v>
      </c>
    </row>
    <row r="909" spans="1:20">
      <c r="A909" t="str">
        <v>MSC</v>
      </c>
      <c r="B909" t="str">
        <v>SAN PEDROWELLINGTON40</v>
      </c>
      <c r="C909" t="str">
        <v>IVC</v>
      </c>
      <c r="D909" t="str">
        <v>SAN PEDRO</v>
      </c>
      <c r="E909" t="str">
        <v>WELLINGTON</v>
      </c>
      <c r="F909">
        <v>40</v>
      </c>
      <c r="G909">
        <v>5953</v>
      </c>
      <c r="H909" t="str">
        <v>not included</v>
      </c>
      <c r="I909" s="148" t="str">
        <v>USD</v>
      </c>
      <c r="J909" s="271">
        <v>0</v>
      </c>
      <c r="K909">
        <v>5953</v>
      </c>
      <c r="L909">
        <v>0</v>
      </c>
      <c r="M909" s="18">
        <v>45930</v>
      </c>
      <c r="N909">
        <v>0</v>
      </c>
      <c r="O909">
        <v>0</v>
      </c>
      <c r="P909">
        <v>0</v>
      </c>
      <c r="Q909" t="str">
        <v>R17820110000053</v>
      </c>
      <c r="S909" s="271">
        <f t="shared" ca="1" si="28"/>
        <v>1</v>
      </c>
      <c r="T909" s="271">
        <f t="shared" si="29"/>
        <v>5953</v>
      </c>
    </row>
    <row r="910" spans="1:20">
      <c r="A910" t="str">
        <v>MSC</v>
      </c>
      <c r="B910" t="str">
        <v>TAKORADIAMSTERDAM20</v>
      </c>
      <c r="C910" t="str">
        <v>GHA</v>
      </c>
      <c r="D910" t="str">
        <v>TAKORADI</v>
      </c>
      <c r="E910" t="str">
        <v>AMSTERDAM</v>
      </c>
      <c r="F910">
        <v>20</v>
      </c>
      <c r="G910">
        <v>902</v>
      </c>
      <c r="H910" t="str">
        <v>not included</v>
      </c>
      <c r="I910" s="148" t="str">
        <v>EUR</v>
      </c>
      <c r="J910" s="271">
        <v>0</v>
      </c>
      <c r="K910">
        <v>902</v>
      </c>
      <c r="L910">
        <v>0</v>
      </c>
      <c r="M910" s="18">
        <v>45930</v>
      </c>
      <c r="N910">
        <v>0</v>
      </c>
      <c r="O910">
        <v>0</v>
      </c>
      <c r="P910">
        <v>0</v>
      </c>
      <c r="Q910" t="str">
        <v>R17820110000053</v>
      </c>
      <c r="S910" s="271">
        <f t="shared" ca="1" si="28"/>
        <v>1</v>
      </c>
      <c r="T910" s="271">
        <f t="shared" si="29"/>
        <v>902</v>
      </c>
    </row>
    <row r="911" spans="1:20">
      <c r="A911" t="str">
        <v>MSC</v>
      </c>
      <c r="B911" t="str">
        <v>TAKORADIBARCELONA20</v>
      </c>
      <c r="C911" t="str">
        <v>GHA</v>
      </c>
      <c r="D911" t="str">
        <v>TAKORADI</v>
      </c>
      <c r="E911" t="str">
        <v>BARCELONA</v>
      </c>
      <c r="F911">
        <v>20</v>
      </c>
      <c r="G911">
        <v>974</v>
      </c>
      <c r="H911" t="str">
        <v>not included</v>
      </c>
      <c r="I911" s="148" t="str">
        <v>EUR</v>
      </c>
      <c r="J911" s="271">
        <v>0</v>
      </c>
      <c r="K911">
        <v>974</v>
      </c>
      <c r="L911">
        <v>0</v>
      </c>
      <c r="M911" s="18">
        <v>45930</v>
      </c>
      <c r="N911">
        <v>0</v>
      </c>
      <c r="O911">
        <v>0</v>
      </c>
      <c r="P911">
        <v>0</v>
      </c>
      <c r="Q911" t="str">
        <v>R17820110000053</v>
      </c>
      <c r="S911" s="271">
        <f t="shared" ca="1" si="28"/>
        <v>1</v>
      </c>
      <c r="T911" s="271">
        <f t="shared" si="29"/>
        <v>974</v>
      </c>
    </row>
    <row r="912" spans="1:20">
      <c r="A912" t="str">
        <v>MSC</v>
      </c>
      <c r="B912" t="str">
        <v>TAKORADIHAMBURG20</v>
      </c>
      <c r="C912" t="str">
        <v>GHA</v>
      </c>
      <c r="D912" t="str">
        <v>TAKORADI</v>
      </c>
      <c r="E912" t="str">
        <v>HAMBURG</v>
      </c>
      <c r="F912">
        <v>20</v>
      </c>
      <c r="G912">
        <v>1047</v>
      </c>
      <c r="H912" t="str">
        <v>not included</v>
      </c>
      <c r="I912" s="148" t="str">
        <v>EUR</v>
      </c>
      <c r="J912" s="271">
        <v>0</v>
      </c>
      <c r="K912">
        <v>1047</v>
      </c>
      <c r="L912">
        <v>0</v>
      </c>
      <c r="M912" s="18">
        <v>45930</v>
      </c>
      <c r="N912">
        <v>0</v>
      </c>
      <c r="O912">
        <v>0</v>
      </c>
      <c r="P912">
        <v>0</v>
      </c>
      <c r="Q912" t="str">
        <v>R17820110000053</v>
      </c>
      <c r="S912" s="271">
        <f t="shared" ca="1" si="28"/>
        <v>1</v>
      </c>
      <c r="T912" s="271">
        <f t="shared" si="29"/>
        <v>1047</v>
      </c>
    </row>
    <row r="913" spans="1:20">
      <c r="A913" t="str">
        <v>MSC</v>
      </c>
      <c r="B913" t="str">
        <v>TAKORADIJAKARTA40</v>
      </c>
      <c r="C913" t="str">
        <v>GHA</v>
      </c>
      <c r="D913" t="str">
        <v>TAKORADI</v>
      </c>
      <c r="E913" t="str">
        <v>JAKARTA</v>
      </c>
      <c r="F913">
        <v>40</v>
      </c>
      <c r="G913">
        <v>1404</v>
      </c>
      <c r="H913" t="str">
        <v>not included</v>
      </c>
      <c r="I913" s="148" t="str">
        <v>USD</v>
      </c>
      <c r="J913" s="271">
        <v>0</v>
      </c>
      <c r="K913">
        <v>1404</v>
      </c>
      <c r="L913">
        <v>0</v>
      </c>
      <c r="M913" s="18">
        <v>45930</v>
      </c>
      <c r="N913">
        <v>0</v>
      </c>
      <c r="O913">
        <v>0</v>
      </c>
      <c r="P913">
        <v>0</v>
      </c>
      <c r="Q913" t="str">
        <v>R17820110000053</v>
      </c>
      <c r="S913" s="271">
        <f t="shared" ca="1" si="28"/>
        <v>1</v>
      </c>
      <c r="T913" s="271">
        <f t="shared" si="29"/>
        <v>1404</v>
      </c>
    </row>
    <row r="914" spans="1:20">
      <c r="A914" t="str">
        <v>MSC</v>
      </c>
      <c r="B914" t="str">
        <v>TAKORADIPASIR GUDANG40</v>
      </c>
      <c r="C914" t="str">
        <v>GHA</v>
      </c>
      <c r="D914" t="str">
        <v>TAKORADI</v>
      </c>
      <c r="E914" t="str">
        <v>PASIR GUDANG</v>
      </c>
      <c r="F914">
        <v>40</v>
      </c>
      <c r="G914">
        <v>1421</v>
      </c>
      <c r="H914" t="str">
        <v>not included</v>
      </c>
      <c r="I914" s="148" t="str">
        <v>USD</v>
      </c>
      <c r="J914" s="271">
        <v>0</v>
      </c>
      <c r="K914">
        <v>1421</v>
      </c>
      <c r="L914">
        <v>0</v>
      </c>
      <c r="M914" s="18">
        <v>45930</v>
      </c>
      <c r="N914">
        <v>0</v>
      </c>
      <c r="O914">
        <v>0</v>
      </c>
      <c r="P914">
        <v>0</v>
      </c>
      <c r="Q914" t="str">
        <v>R17820110000053</v>
      </c>
      <c r="S914" s="271">
        <f t="shared" ca="1" si="28"/>
        <v>1</v>
      </c>
      <c r="T914" s="271">
        <f t="shared" si="29"/>
        <v>1421</v>
      </c>
    </row>
    <row r="915" spans="1:20">
      <c r="A915" t="str">
        <v>MSC</v>
      </c>
      <c r="B915" t="str">
        <v>TAKORADISURABAYA40</v>
      </c>
      <c r="C915" t="str">
        <v>GHA</v>
      </c>
      <c r="D915" t="str">
        <v>TAKORADI</v>
      </c>
      <c r="E915" t="str">
        <v>SURABAYA</v>
      </c>
      <c r="F915">
        <v>40</v>
      </c>
      <c r="G915">
        <v>1399</v>
      </c>
      <c r="H915" t="str">
        <v>not included</v>
      </c>
      <c r="I915" s="148" t="str">
        <v>USD</v>
      </c>
      <c r="J915" s="271">
        <v>0</v>
      </c>
      <c r="K915">
        <v>1399</v>
      </c>
      <c r="L915">
        <v>0</v>
      </c>
      <c r="M915" s="18">
        <v>45930</v>
      </c>
      <c r="N915">
        <v>0</v>
      </c>
      <c r="O915">
        <v>0</v>
      </c>
      <c r="P915">
        <v>0</v>
      </c>
      <c r="Q915" t="str">
        <v>R17820110000053</v>
      </c>
      <c r="S915" s="271">
        <f t="shared" ca="1" si="28"/>
        <v>1</v>
      </c>
      <c r="T915" s="271">
        <f t="shared" si="29"/>
        <v>1399</v>
      </c>
    </row>
    <row r="916" spans="1:20">
      <c r="A916" t="str">
        <v>MSC</v>
      </c>
      <c r="B916" t="str">
        <v>TAKORADIPTP40</v>
      </c>
      <c r="C916" t="str">
        <v>GHA</v>
      </c>
      <c r="D916" t="str">
        <v>TAKORADI</v>
      </c>
      <c r="E916" t="str">
        <v>PTP</v>
      </c>
      <c r="F916">
        <v>40</v>
      </c>
      <c r="G916">
        <v>1421</v>
      </c>
      <c r="H916" t="str">
        <v>not included</v>
      </c>
      <c r="I916" s="148" t="str">
        <v>USD</v>
      </c>
      <c r="J916" s="271">
        <v>0</v>
      </c>
      <c r="K916">
        <v>1421</v>
      </c>
      <c r="L916">
        <v>0</v>
      </c>
      <c r="M916" s="18">
        <v>45930</v>
      </c>
      <c r="N916">
        <v>0</v>
      </c>
      <c r="O916">
        <v>0</v>
      </c>
      <c r="P916">
        <v>0</v>
      </c>
      <c r="Q916" t="str">
        <v>R17820110000053</v>
      </c>
      <c r="S916" s="271">
        <f t="shared" ca="1" si="28"/>
        <v>1</v>
      </c>
      <c r="T916" s="271">
        <f t="shared" si="29"/>
        <v>1421</v>
      </c>
    </row>
    <row r="917" spans="1:20">
      <c r="A917" t="str">
        <v>MSC</v>
      </c>
      <c r="B917" t="str">
        <v>TAKORADIVALENCIA 20</v>
      </c>
      <c r="C917" t="str">
        <v>GHA</v>
      </c>
      <c r="D917" t="str">
        <v>TAKORADI</v>
      </c>
      <c r="E917" t="str">
        <v xml:space="preserve">VALENCIA </v>
      </c>
      <c r="F917">
        <v>20</v>
      </c>
      <c r="G917">
        <v>974</v>
      </c>
      <c r="H917" t="str">
        <v>not included</v>
      </c>
      <c r="I917" s="148" t="str">
        <v>EUR</v>
      </c>
      <c r="J917" s="271">
        <v>0</v>
      </c>
      <c r="K917">
        <v>974</v>
      </c>
      <c r="L917">
        <v>0</v>
      </c>
      <c r="M917" s="18">
        <v>45930</v>
      </c>
      <c r="N917">
        <v>0</v>
      </c>
      <c r="O917">
        <v>0</v>
      </c>
      <c r="P917">
        <v>0</v>
      </c>
      <c r="Q917" t="str">
        <v>R17820110000053</v>
      </c>
      <c r="S917" s="271">
        <f t="shared" ca="1" si="28"/>
        <v>1</v>
      </c>
      <c r="T917" s="271">
        <f t="shared" si="29"/>
        <v>974</v>
      </c>
    </row>
    <row r="918" spans="1:20">
      <c r="A918" t="str">
        <v>MSC</v>
      </c>
      <c r="B918" t="str">
        <v>TAKORADIWELLINGTON40</v>
      </c>
      <c r="C918" t="str">
        <v>GHA</v>
      </c>
      <c r="D918" t="str">
        <v>TAKORADI</v>
      </c>
      <c r="E918" t="str">
        <v>WELLINGTON</v>
      </c>
      <c r="F918">
        <v>40</v>
      </c>
      <c r="G918">
        <v>2649</v>
      </c>
      <c r="H918" t="str">
        <v>not included</v>
      </c>
      <c r="I918" s="148" t="str">
        <v>USD</v>
      </c>
      <c r="J918" s="271">
        <v>0</v>
      </c>
      <c r="K918">
        <v>2649</v>
      </c>
      <c r="L918">
        <v>0</v>
      </c>
      <c r="M918" s="18">
        <v>45930</v>
      </c>
      <c r="N918">
        <v>0</v>
      </c>
      <c r="O918">
        <v>0</v>
      </c>
      <c r="P918">
        <v>0</v>
      </c>
      <c r="Q918" t="str">
        <v>R17820110000053</v>
      </c>
      <c r="S918" s="271">
        <f t="shared" ca="1" si="28"/>
        <v>1</v>
      </c>
      <c r="T918" s="271">
        <f t="shared" si="29"/>
        <v>2649</v>
      </c>
    </row>
    <row r="919" spans="1:20">
      <c r="A919" t="str">
        <v>MSC</v>
      </c>
      <c r="B919" t="str">
        <v>TEMABATAM via Singapore40</v>
      </c>
      <c r="C919" t="str">
        <v>GHA</v>
      </c>
      <c r="D919" t="str">
        <v>TEMA</v>
      </c>
      <c r="E919" t="str">
        <v>BATAM via Singapore</v>
      </c>
      <c r="F919">
        <v>40</v>
      </c>
      <c r="G919">
        <v>2699</v>
      </c>
      <c r="H919" t="str">
        <v>not included</v>
      </c>
      <c r="I919" s="148" t="str">
        <v>USD</v>
      </c>
      <c r="J919" s="271">
        <v>0</v>
      </c>
      <c r="K919">
        <v>2699</v>
      </c>
      <c r="L919">
        <v>0</v>
      </c>
      <c r="M919" s="18">
        <v>45930</v>
      </c>
      <c r="N919">
        <v>0</v>
      </c>
      <c r="O919">
        <v>0</v>
      </c>
      <c r="P919">
        <v>0</v>
      </c>
      <c r="Q919" t="str">
        <v>R17820110000053</v>
      </c>
      <c r="S919" s="271">
        <f t="shared" ca="1" si="28"/>
        <v>1</v>
      </c>
      <c r="T919" s="271">
        <f t="shared" si="29"/>
        <v>2699</v>
      </c>
    </row>
    <row r="920" spans="1:20">
      <c r="A920" t="str">
        <v>MSC</v>
      </c>
      <c r="B920" t="str">
        <v>TEMAISTANBUL40</v>
      </c>
      <c r="C920" t="str">
        <v>GHA</v>
      </c>
      <c r="D920" t="str">
        <v>TEMA</v>
      </c>
      <c r="E920" t="str">
        <v>ISTANBUL</v>
      </c>
      <c r="F920">
        <v>40</v>
      </c>
      <c r="G920">
        <v>1126</v>
      </c>
      <c r="H920" t="str">
        <v>not included</v>
      </c>
      <c r="I920" s="148" t="str">
        <v>USD</v>
      </c>
      <c r="J920" s="271">
        <v>0</v>
      </c>
      <c r="K920">
        <v>1126</v>
      </c>
      <c r="L920">
        <v>0</v>
      </c>
      <c r="M920" s="18">
        <v>45930</v>
      </c>
      <c r="N920">
        <v>0</v>
      </c>
      <c r="O920">
        <v>0</v>
      </c>
      <c r="P920">
        <v>0</v>
      </c>
      <c r="Q920" t="str">
        <v>R17820110000053</v>
      </c>
      <c r="S920" s="271">
        <f t="shared" ca="1" si="28"/>
        <v>1</v>
      </c>
      <c r="T920" s="271">
        <f t="shared" si="29"/>
        <v>1126</v>
      </c>
    </row>
    <row r="921" spans="1:20">
      <c r="A921" t="str">
        <v>MSC</v>
      </c>
      <c r="B921" t="str">
        <v>TEMAJAKARTA40</v>
      </c>
      <c r="C921" t="str">
        <v>GHA</v>
      </c>
      <c r="D921" t="str">
        <v>TEMA</v>
      </c>
      <c r="E921" t="str">
        <v>JAKARTA</v>
      </c>
      <c r="F921">
        <v>40</v>
      </c>
      <c r="G921">
        <v>1209</v>
      </c>
      <c r="H921" t="str">
        <v>not included</v>
      </c>
      <c r="I921" s="148" t="str">
        <v>USD</v>
      </c>
      <c r="J921" s="271">
        <v>0</v>
      </c>
      <c r="K921">
        <v>1209</v>
      </c>
      <c r="L921">
        <v>0</v>
      </c>
      <c r="M921" s="18">
        <v>45930</v>
      </c>
      <c r="N921">
        <v>0</v>
      </c>
      <c r="O921">
        <v>0</v>
      </c>
      <c r="P921">
        <v>0</v>
      </c>
      <c r="Q921" t="str">
        <v>R17820110000053</v>
      </c>
      <c r="S921" s="271">
        <f t="shared" ca="1" si="28"/>
        <v>1</v>
      </c>
      <c r="T921" s="271">
        <f t="shared" si="29"/>
        <v>1209</v>
      </c>
    </row>
    <row r="922" spans="1:20">
      <c r="A922" t="str">
        <v>MSC</v>
      </c>
      <c r="B922" t="str">
        <v>TEMAPASIR GUDANG40</v>
      </c>
      <c r="C922" t="str">
        <v>GHA</v>
      </c>
      <c r="D922" t="str">
        <v>TEMA</v>
      </c>
      <c r="E922" t="str">
        <v>PASIR GUDANG</v>
      </c>
      <c r="F922">
        <v>40</v>
      </c>
      <c r="G922">
        <v>1231</v>
      </c>
      <c r="H922" t="str">
        <v>not included</v>
      </c>
      <c r="I922" s="148" t="str">
        <v>USD</v>
      </c>
      <c r="J922" s="271">
        <v>0</v>
      </c>
      <c r="K922">
        <v>1231</v>
      </c>
      <c r="L922">
        <v>0</v>
      </c>
      <c r="M922" s="18">
        <v>45930</v>
      </c>
      <c r="N922">
        <v>0</v>
      </c>
      <c r="O922">
        <v>0</v>
      </c>
      <c r="P922">
        <v>0</v>
      </c>
      <c r="Q922" t="str">
        <v>R17820110000053</v>
      </c>
      <c r="S922" s="271">
        <f t="shared" ca="1" si="28"/>
        <v>1</v>
      </c>
      <c r="T922" s="271">
        <f t="shared" si="29"/>
        <v>1231</v>
      </c>
    </row>
    <row r="923" spans="1:20">
      <c r="A923" t="str">
        <v>MSC</v>
      </c>
      <c r="B923" t="str">
        <v>TEMAPHILADELPHIA40</v>
      </c>
      <c r="C923" t="str">
        <v>GHA</v>
      </c>
      <c r="D923" t="str">
        <v>TEMA</v>
      </c>
      <c r="E923" t="str">
        <v>PHILADELPHIA</v>
      </c>
      <c r="F923">
        <v>40</v>
      </c>
      <c r="G923">
        <v>2209</v>
      </c>
      <c r="H923" t="str">
        <v>not included</v>
      </c>
      <c r="I923" s="148" t="str">
        <v>USD</v>
      </c>
      <c r="J923" s="271">
        <v>0</v>
      </c>
      <c r="K923">
        <v>2209</v>
      </c>
      <c r="L923">
        <v>0</v>
      </c>
      <c r="M923" s="18">
        <v>45930</v>
      </c>
      <c r="N923">
        <v>0</v>
      </c>
      <c r="O923">
        <v>0</v>
      </c>
      <c r="P923">
        <v>0</v>
      </c>
      <c r="Q923" t="str">
        <v>R17820110000053</v>
      </c>
      <c r="S923" s="271">
        <f t="shared" ca="1" si="28"/>
        <v>1</v>
      </c>
      <c r="T923" s="271">
        <f t="shared" si="29"/>
        <v>2209</v>
      </c>
    </row>
    <row r="924" spans="1:20">
      <c r="A924" t="str">
        <v>MSC</v>
      </c>
      <c r="B924" t="str">
        <v>TEMASURABAYA40</v>
      </c>
      <c r="C924" t="str">
        <v>GHA</v>
      </c>
      <c r="D924" t="str">
        <v>TEMA</v>
      </c>
      <c r="E924" t="str">
        <v>SURABAYA</v>
      </c>
      <c r="F924">
        <v>40</v>
      </c>
      <c r="G924">
        <v>1299</v>
      </c>
      <c r="H924" t="str">
        <v>not included</v>
      </c>
      <c r="I924" s="148" t="str">
        <v>USD</v>
      </c>
      <c r="J924" s="271">
        <v>0</v>
      </c>
      <c r="K924">
        <v>1299</v>
      </c>
      <c r="L924">
        <v>0</v>
      </c>
      <c r="M924" s="18">
        <v>45930</v>
      </c>
      <c r="N924">
        <v>0</v>
      </c>
      <c r="O924">
        <v>0</v>
      </c>
      <c r="P924">
        <v>0</v>
      </c>
      <c r="Q924" t="str">
        <v>R17820110000053</v>
      </c>
      <c r="S924" s="271">
        <f t="shared" ca="1" si="28"/>
        <v>1</v>
      </c>
      <c r="T924" s="271">
        <f t="shared" si="29"/>
        <v>1299</v>
      </c>
    </row>
    <row r="925" spans="1:20">
      <c r="A925" t="str">
        <v>MSC</v>
      </c>
      <c r="B925" t="str">
        <v>TEMAPTP40</v>
      </c>
      <c r="C925" t="str">
        <v>GHA</v>
      </c>
      <c r="D925" t="str">
        <v>TEMA</v>
      </c>
      <c r="E925" t="str">
        <v>PTP</v>
      </c>
      <c r="F925">
        <v>40</v>
      </c>
      <c r="G925">
        <v>1221</v>
      </c>
      <c r="H925" t="str">
        <v>not included</v>
      </c>
      <c r="I925" s="148" t="str">
        <v>USD</v>
      </c>
      <c r="J925" s="271">
        <v>0</v>
      </c>
      <c r="K925">
        <v>1221</v>
      </c>
      <c r="L925">
        <v>0</v>
      </c>
      <c r="M925" s="18">
        <v>45930</v>
      </c>
      <c r="N925">
        <v>0</v>
      </c>
      <c r="O925">
        <v>0</v>
      </c>
      <c r="P925">
        <v>0</v>
      </c>
      <c r="Q925" t="str">
        <v>R17820110000053</v>
      </c>
      <c r="S925" s="271">
        <f t="shared" ca="1" si="28"/>
        <v>1</v>
      </c>
      <c r="T925" s="271">
        <f t="shared" si="29"/>
        <v>1221</v>
      </c>
    </row>
    <row r="926" spans="1:20">
      <c r="A926" t="str">
        <v>MSC</v>
      </c>
      <c r="B926" t="str">
        <v>TEMAWELLINGTON40</v>
      </c>
      <c r="C926" t="str">
        <v>GHA</v>
      </c>
      <c r="D926" t="str">
        <v>TEMA</v>
      </c>
      <c r="E926" t="str">
        <v>WELLINGTON</v>
      </c>
      <c r="F926">
        <v>40</v>
      </c>
      <c r="G926">
        <v>2549</v>
      </c>
      <c r="H926" t="str">
        <v>not included</v>
      </c>
      <c r="I926" s="148" t="str">
        <v>USD</v>
      </c>
      <c r="J926" s="271">
        <v>0</v>
      </c>
      <c r="K926">
        <v>2549</v>
      </c>
      <c r="L926">
        <v>0</v>
      </c>
      <c r="M926" s="18">
        <v>45930</v>
      </c>
      <c r="N926">
        <v>0</v>
      </c>
      <c r="O926">
        <v>0</v>
      </c>
      <c r="P926">
        <v>0</v>
      </c>
      <c r="Q926" t="str">
        <v>R17820110000053</v>
      </c>
      <c r="S926" s="271">
        <f t="shared" ca="1" si="28"/>
        <v>1</v>
      </c>
      <c r="T926" s="271">
        <f t="shared" si="29"/>
        <v>2549</v>
      </c>
    </row>
    <row r="927" spans="1:20">
      <c r="A927" t="str">
        <v>MSC</v>
      </c>
      <c r="B927" t="str">
        <v>Tin CanAMSTERDAM20</v>
      </c>
      <c r="C927" t="str">
        <v>NIG</v>
      </c>
      <c r="D927" t="str">
        <v>Tin Can</v>
      </c>
      <c r="E927" t="str">
        <v>AMSTERDAM</v>
      </c>
      <c r="F927">
        <v>20</v>
      </c>
      <c r="G927">
        <v>684</v>
      </c>
      <c r="H927" t="str">
        <v>not included</v>
      </c>
      <c r="I927" s="148" t="str">
        <v>EUR</v>
      </c>
      <c r="J927" s="271">
        <v>0</v>
      </c>
      <c r="K927">
        <v>684</v>
      </c>
      <c r="L927">
        <v>0</v>
      </c>
      <c r="M927" s="18">
        <v>45930</v>
      </c>
      <c r="N927">
        <v>0</v>
      </c>
      <c r="O927">
        <v>0</v>
      </c>
      <c r="P927">
        <v>0</v>
      </c>
      <c r="Q927" t="str">
        <v>R17820110000053</v>
      </c>
      <c r="S927" s="271">
        <f t="shared" ca="1" si="28"/>
        <v>1</v>
      </c>
      <c r="T927" s="271">
        <f t="shared" si="29"/>
        <v>684</v>
      </c>
    </row>
    <row r="928" spans="1:20">
      <c r="A928" t="str">
        <v>MSC</v>
      </c>
      <c r="B928" t="str">
        <v>Tin CanAMSTERDAM40</v>
      </c>
      <c r="C928" t="str">
        <v>NIG</v>
      </c>
      <c r="D928" t="str">
        <v>Tin Can</v>
      </c>
      <c r="E928" t="str">
        <v>AMSTERDAM</v>
      </c>
      <c r="F928">
        <v>40</v>
      </c>
      <c r="G928">
        <v>1108</v>
      </c>
      <c r="H928" t="str">
        <v>not included</v>
      </c>
      <c r="I928" s="148" t="str">
        <v>EUR</v>
      </c>
      <c r="J928" s="271">
        <v>0</v>
      </c>
      <c r="K928">
        <v>1108</v>
      </c>
      <c r="L928">
        <v>0</v>
      </c>
      <c r="M928" s="18">
        <v>45930</v>
      </c>
      <c r="N928">
        <v>0</v>
      </c>
      <c r="O928">
        <v>0</v>
      </c>
      <c r="P928">
        <v>0</v>
      </c>
      <c r="Q928" t="str">
        <v>R17820110000053</v>
      </c>
      <c r="S928" s="271">
        <f t="shared" ca="1" si="28"/>
        <v>1</v>
      </c>
      <c r="T928" s="271">
        <f t="shared" si="29"/>
        <v>1108</v>
      </c>
    </row>
    <row r="929" spans="1:20">
      <c r="A929" t="str">
        <v>MSC</v>
      </c>
      <c r="B929" t="str">
        <v>Tin CanANTWERP 20</v>
      </c>
      <c r="C929" t="str">
        <v>NIG</v>
      </c>
      <c r="D929" t="str">
        <v>Tin Can</v>
      </c>
      <c r="E929" t="str">
        <v xml:space="preserve">ANTWERP </v>
      </c>
      <c r="F929">
        <v>20</v>
      </c>
      <c r="G929">
        <v>604</v>
      </c>
      <c r="H929" t="str">
        <v>not included</v>
      </c>
      <c r="I929" s="148" t="str">
        <v>EUR</v>
      </c>
      <c r="J929" s="271">
        <v>0</v>
      </c>
      <c r="K929">
        <v>604</v>
      </c>
      <c r="L929">
        <v>0</v>
      </c>
      <c r="M929" s="18">
        <v>45930</v>
      </c>
      <c r="N929">
        <v>0</v>
      </c>
      <c r="O929">
        <v>0</v>
      </c>
      <c r="P929">
        <v>0</v>
      </c>
      <c r="Q929" t="str">
        <v>R17820110000053</v>
      </c>
      <c r="S929" s="271">
        <f t="shared" ca="1" si="28"/>
        <v>1</v>
      </c>
      <c r="T929" s="271">
        <f t="shared" si="29"/>
        <v>604</v>
      </c>
    </row>
    <row r="930" spans="1:20">
      <c r="A930" t="str">
        <v>MSC</v>
      </c>
      <c r="B930" t="str">
        <v>Tin CanANTWERP 40</v>
      </c>
      <c r="C930" t="str">
        <v>NIG</v>
      </c>
      <c r="D930" t="str">
        <v>Tin Can</v>
      </c>
      <c r="E930" t="str">
        <v xml:space="preserve">ANTWERP </v>
      </c>
      <c r="F930">
        <v>40</v>
      </c>
      <c r="G930">
        <v>1028</v>
      </c>
      <c r="H930" t="str">
        <v>not included</v>
      </c>
      <c r="I930" s="148" t="str">
        <v>EUR</v>
      </c>
      <c r="J930" s="271">
        <v>0</v>
      </c>
      <c r="K930">
        <v>1028</v>
      </c>
      <c r="L930">
        <v>0</v>
      </c>
      <c r="M930" s="18">
        <v>45930</v>
      </c>
      <c r="N930">
        <v>0</v>
      </c>
      <c r="O930">
        <v>0</v>
      </c>
      <c r="P930">
        <v>0</v>
      </c>
      <c r="Q930" t="str">
        <v>R17820110000053</v>
      </c>
      <c r="S930" s="271">
        <f t="shared" ca="1" si="28"/>
        <v>1</v>
      </c>
      <c r="T930" s="271">
        <f t="shared" si="29"/>
        <v>1028</v>
      </c>
    </row>
    <row r="931" spans="1:20">
      <c r="A931" t="str">
        <v>MSC</v>
      </c>
      <c r="B931" t="str">
        <v>Tin CanBARCELONA40</v>
      </c>
      <c r="C931" t="str">
        <v>NIG</v>
      </c>
      <c r="D931" t="str">
        <v>Tin Can</v>
      </c>
      <c r="E931" t="str">
        <v>BARCELONA</v>
      </c>
      <c r="F931">
        <v>40</v>
      </c>
      <c r="G931">
        <v>1122</v>
      </c>
      <c r="H931" t="str">
        <v>not included</v>
      </c>
      <c r="I931" s="148" t="str">
        <v>EUR</v>
      </c>
      <c r="J931" s="271">
        <v>0</v>
      </c>
      <c r="K931">
        <v>1122</v>
      </c>
      <c r="L931">
        <v>0</v>
      </c>
      <c r="M931" s="18">
        <v>45930</v>
      </c>
      <c r="N931">
        <v>0</v>
      </c>
      <c r="O931">
        <v>0</v>
      </c>
      <c r="P931">
        <v>0</v>
      </c>
      <c r="Q931" t="str">
        <v>R17820110000053</v>
      </c>
      <c r="S931" s="271">
        <f t="shared" ca="1" si="28"/>
        <v>1</v>
      </c>
      <c r="T931" s="271">
        <f t="shared" si="29"/>
        <v>1122</v>
      </c>
    </row>
    <row r="932" spans="1:20">
      <c r="A932" t="str">
        <v>MSC</v>
      </c>
      <c r="B932" t="str">
        <v>Tin CanBatam40</v>
      </c>
      <c r="C932" t="str">
        <v>NIG</v>
      </c>
      <c r="D932" t="str">
        <v>Tin Can</v>
      </c>
      <c r="E932" t="str">
        <v>Batam</v>
      </c>
      <c r="F932">
        <v>40</v>
      </c>
      <c r="G932">
        <v>1437</v>
      </c>
      <c r="H932" t="str">
        <v>not included</v>
      </c>
      <c r="I932" s="148" t="str">
        <v>USD</v>
      </c>
      <c r="J932" s="271">
        <v>0</v>
      </c>
      <c r="K932">
        <v>1437</v>
      </c>
      <c r="L932">
        <v>0</v>
      </c>
      <c r="M932" s="18">
        <v>45930</v>
      </c>
      <c r="N932">
        <v>0</v>
      </c>
      <c r="O932">
        <v>0</v>
      </c>
      <c r="P932">
        <v>0</v>
      </c>
      <c r="Q932" t="str">
        <v>R17820110000053</v>
      </c>
      <c r="S932" s="271">
        <f t="shared" ca="1" si="28"/>
        <v>1</v>
      </c>
      <c r="T932" s="271">
        <f t="shared" si="29"/>
        <v>1437</v>
      </c>
    </row>
    <row r="933" spans="1:20">
      <c r="A933" t="str">
        <v>MSC</v>
      </c>
      <c r="B933" t="str">
        <v>Tin CanHAMBURG40</v>
      </c>
      <c r="C933" t="str">
        <v>NIG</v>
      </c>
      <c r="D933" t="str">
        <v>Tin Can</v>
      </c>
      <c r="E933" t="str">
        <v>HAMBURG</v>
      </c>
      <c r="F933">
        <v>40</v>
      </c>
      <c r="G933">
        <v>1153</v>
      </c>
      <c r="H933" t="str">
        <v>not included</v>
      </c>
      <c r="I933" s="148" t="str">
        <v>EUR</v>
      </c>
      <c r="J933" s="271">
        <v>0</v>
      </c>
      <c r="K933">
        <v>1153</v>
      </c>
      <c r="L933">
        <v>0</v>
      </c>
      <c r="M933" s="18">
        <v>45930</v>
      </c>
      <c r="N933">
        <v>0</v>
      </c>
      <c r="O933">
        <v>0</v>
      </c>
      <c r="P933">
        <v>0</v>
      </c>
      <c r="Q933" t="str">
        <v>R17820110000053</v>
      </c>
      <c r="S933" s="271">
        <f t="shared" ca="1" si="28"/>
        <v>1</v>
      </c>
      <c r="T933" s="271">
        <f t="shared" si="29"/>
        <v>1153</v>
      </c>
    </row>
    <row r="934" spans="1:20">
      <c r="A934" t="str">
        <v>MSC</v>
      </c>
      <c r="B934" t="str">
        <v>Tin CanPASIR GUDANG40</v>
      </c>
      <c r="C934" t="str">
        <v>NIG</v>
      </c>
      <c r="D934" t="str">
        <v>Tin Can</v>
      </c>
      <c r="E934" t="str">
        <v>PASIR GUDANG</v>
      </c>
      <c r="F934">
        <v>40</v>
      </c>
      <c r="G934">
        <v>889</v>
      </c>
      <c r="H934" t="str">
        <v>not included</v>
      </c>
      <c r="I934" s="148" t="str">
        <v>USD</v>
      </c>
      <c r="J934" s="271">
        <v>0</v>
      </c>
      <c r="K934">
        <v>889</v>
      </c>
      <c r="L934">
        <v>0</v>
      </c>
      <c r="M934" s="18">
        <v>45930</v>
      </c>
      <c r="N934">
        <v>0</v>
      </c>
      <c r="O934">
        <v>0</v>
      </c>
      <c r="P934">
        <v>0</v>
      </c>
      <c r="Q934" t="str">
        <v>R17820110000053</v>
      </c>
      <c r="S934" s="271">
        <f t="shared" ca="1" si="28"/>
        <v>1</v>
      </c>
      <c r="T934" s="271">
        <f t="shared" si="29"/>
        <v>889</v>
      </c>
    </row>
    <row r="935" spans="1:20">
      <c r="A935" t="str">
        <v>MSC</v>
      </c>
      <c r="B935" t="str">
        <v>Tin CanPHILADELPHIA40</v>
      </c>
      <c r="C935" t="str">
        <v>NIG</v>
      </c>
      <c r="D935" t="str">
        <v>Tin Can</v>
      </c>
      <c r="E935" t="str">
        <v>PHILADELPHIA</v>
      </c>
      <c r="F935">
        <v>40</v>
      </c>
      <c r="G935">
        <v>2157</v>
      </c>
      <c r="H935" t="str">
        <v>not included</v>
      </c>
      <c r="I935" s="148" t="str">
        <v>USD</v>
      </c>
      <c r="J935" s="271">
        <v>0</v>
      </c>
      <c r="K935">
        <v>2157</v>
      </c>
      <c r="L935">
        <v>0</v>
      </c>
      <c r="M935" s="18">
        <v>45930</v>
      </c>
      <c r="N935">
        <v>0</v>
      </c>
      <c r="O935">
        <v>0</v>
      </c>
      <c r="P935">
        <v>0</v>
      </c>
      <c r="Q935" t="str">
        <v>R17820110000053</v>
      </c>
      <c r="S935" s="271">
        <f t="shared" ca="1" si="28"/>
        <v>1</v>
      </c>
      <c r="T935" s="271">
        <f t="shared" si="29"/>
        <v>2157</v>
      </c>
    </row>
    <row r="936" spans="1:20">
      <c r="A936" t="str">
        <v>MSC</v>
      </c>
      <c r="B936" t="str">
        <v>Tin CanSURABAYA40</v>
      </c>
      <c r="C936" t="str">
        <v>NIG</v>
      </c>
      <c r="D936" t="str">
        <v>Tin Can</v>
      </c>
      <c r="E936" t="str">
        <v>SURABAYA</v>
      </c>
      <c r="F936">
        <v>40</v>
      </c>
      <c r="G936">
        <v>867</v>
      </c>
      <c r="H936" t="str">
        <v>not included</v>
      </c>
      <c r="I936" s="148" t="str">
        <v>USD</v>
      </c>
      <c r="J936" s="271">
        <v>0</v>
      </c>
      <c r="K936">
        <v>867</v>
      </c>
      <c r="L936">
        <v>0</v>
      </c>
      <c r="M936" s="18">
        <v>45930</v>
      </c>
      <c r="N936">
        <v>0</v>
      </c>
      <c r="O936">
        <v>0</v>
      </c>
      <c r="P936">
        <v>0</v>
      </c>
      <c r="Q936" t="str">
        <v>R17820110000053</v>
      </c>
      <c r="S936" s="271">
        <f t="shared" ca="1" si="28"/>
        <v>1</v>
      </c>
      <c r="T936" s="271">
        <f t="shared" si="29"/>
        <v>867</v>
      </c>
    </row>
    <row r="937" spans="1:20">
      <c r="A937" t="str">
        <v>MSC</v>
      </c>
      <c r="B937" t="str">
        <v>Tin CanPTP40</v>
      </c>
      <c r="C937" t="str">
        <v>NIG</v>
      </c>
      <c r="D937" t="str">
        <v>Tin Can</v>
      </c>
      <c r="E937" t="str">
        <v>PTP</v>
      </c>
      <c r="F937">
        <v>40</v>
      </c>
      <c r="G937">
        <v>889</v>
      </c>
      <c r="H937" t="str">
        <v>not included</v>
      </c>
      <c r="I937" s="148" t="str">
        <v>USD</v>
      </c>
      <c r="J937" s="271">
        <v>0</v>
      </c>
      <c r="K937">
        <v>889</v>
      </c>
      <c r="L937">
        <v>0</v>
      </c>
      <c r="M937" s="18">
        <v>45930</v>
      </c>
      <c r="N937">
        <v>0</v>
      </c>
      <c r="O937">
        <v>0</v>
      </c>
      <c r="P937">
        <v>0</v>
      </c>
      <c r="Q937" t="str">
        <v>R17820110000053</v>
      </c>
      <c r="S937" s="271">
        <f t="shared" ca="1" si="28"/>
        <v>1</v>
      </c>
      <c r="T937" s="271">
        <f t="shared" si="29"/>
        <v>889</v>
      </c>
    </row>
    <row r="938" spans="1:20">
      <c r="A938" t="str">
        <v>MSC</v>
      </c>
      <c r="B938" t="str">
        <v>Tin CanVALENCIA 40</v>
      </c>
      <c r="C938" t="str">
        <v>NIG</v>
      </c>
      <c r="D938" t="str">
        <v>Tin Can</v>
      </c>
      <c r="E938" t="str">
        <v xml:space="preserve">VALENCIA </v>
      </c>
      <c r="F938">
        <v>40</v>
      </c>
      <c r="G938">
        <v>1079</v>
      </c>
      <c r="H938" t="str">
        <v>not included</v>
      </c>
      <c r="I938" s="148" t="str">
        <v>EUR</v>
      </c>
      <c r="J938" s="271">
        <v>0</v>
      </c>
      <c r="K938">
        <v>1079</v>
      </c>
      <c r="L938">
        <v>0</v>
      </c>
      <c r="M938" s="18">
        <v>45930</v>
      </c>
      <c r="N938">
        <v>0</v>
      </c>
      <c r="O938">
        <v>0</v>
      </c>
      <c r="P938">
        <v>0</v>
      </c>
      <c r="Q938" t="str">
        <v>R17820110000053</v>
      </c>
      <c r="S938" s="271">
        <f t="shared" ca="1" si="28"/>
        <v>1</v>
      </c>
      <c r="T938" s="271">
        <f t="shared" si="29"/>
        <v>1079</v>
      </c>
    </row>
    <row r="939" spans="1:20">
      <c r="A939" t="str">
        <v>OOCL</v>
      </c>
      <c r="B939" t="str">
        <v>AbidjanJakarta40</v>
      </c>
      <c r="C939" t="str">
        <v>IVC</v>
      </c>
      <c r="D939" t="str">
        <v>Abidjan</v>
      </c>
      <c r="E939" t="str">
        <v>Jakarta</v>
      </c>
      <c r="F939">
        <v>40</v>
      </c>
      <c r="G939">
        <v>900</v>
      </c>
      <c r="H939" t="str">
        <v>not included</v>
      </c>
      <c r="I939" s="148" t="str">
        <v>USD</v>
      </c>
      <c r="J939" s="271">
        <v>0</v>
      </c>
      <c r="K939">
        <v>900</v>
      </c>
      <c r="L939">
        <v>41</v>
      </c>
      <c r="M939" s="18">
        <v>45382</v>
      </c>
      <c r="N939">
        <v>0</v>
      </c>
      <c r="O939">
        <v>92949</v>
      </c>
      <c r="P939">
        <v>0</v>
      </c>
      <c r="Q939">
        <v>92949</v>
      </c>
      <c r="S939" s="271">
        <f t="shared" ca="1" si="28"/>
        <v>0</v>
      </c>
      <c r="T939" s="271">
        <f t="shared" si="29"/>
        <v>900</v>
      </c>
    </row>
    <row r="940" spans="1:20">
      <c r="A940" t="str">
        <v>OOCL</v>
      </c>
      <c r="B940" t="str">
        <v>AbidjanPasir Gudang40</v>
      </c>
      <c r="C940" t="str">
        <v>IVC</v>
      </c>
      <c r="D940" t="str">
        <v>Abidjan</v>
      </c>
      <c r="E940" t="str">
        <v>Pasir Gudang</v>
      </c>
      <c r="F940">
        <v>40</v>
      </c>
      <c r="G940">
        <v>900</v>
      </c>
      <c r="H940" t="str">
        <v>not included</v>
      </c>
      <c r="I940" s="148" t="str">
        <v>USD</v>
      </c>
      <c r="J940" s="271">
        <v>0</v>
      </c>
      <c r="K940">
        <v>900</v>
      </c>
      <c r="L940">
        <v>38</v>
      </c>
      <c r="M940" s="18">
        <v>45382</v>
      </c>
      <c r="N940">
        <v>0</v>
      </c>
      <c r="O940">
        <v>92949</v>
      </c>
      <c r="P940">
        <v>0</v>
      </c>
      <c r="Q940">
        <v>92949</v>
      </c>
      <c r="S940" s="271">
        <f t="shared" ca="1" si="28"/>
        <v>0</v>
      </c>
      <c r="T940" s="271">
        <f t="shared" si="29"/>
        <v>900</v>
      </c>
    </row>
    <row r="941" spans="1:20">
      <c r="A941" t="str">
        <v>OOCL</v>
      </c>
      <c r="B941" t="str">
        <v>AbidjanPort Klang40</v>
      </c>
      <c r="C941" t="str">
        <v>IVC</v>
      </c>
      <c r="D941" t="str">
        <v>Abidjan</v>
      </c>
      <c r="E941" t="str">
        <v>Port Klang</v>
      </c>
      <c r="F941">
        <v>40</v>
      </c>
      <c r="G941">
        <v>900</v>
      </c>
      <c r="H941" t="str">
        <v>not included</v>
      </c>
      <c r="I941" s="148" t="str">
        <v>USD</v>
      </c>
      <c r="J941" s="271">
        <v>0</v>
      </c>
      <c r="K941">
        <v>900</v>
      </c>
      <c r="L941">
        <v>31</v>
      </c>
      <c r="M941" s="18">
        <v>45382</v>
      </c>
      <c r="N941">
        <v>0</v>
      </c>
      <c r="O941">
        <v>92949</v>
      </c>
      <c r="P941">
        <v>0</v>
      </c>
      <c r="Q941">
        <v>92949</v>
      </c>
      <c r="S941" s="271">
        <f t="shared" ca="1" si="28"/>
        <v>0</v>
      </c>
      <c r="T941" s="271">
        <f t="shared" si="29"/>
        <v>900</v>
      </c>
    </row>
    <row r="942" spans="1:20">
      <c r="A942" t="str">
        <v>OOCL</v>
      </c>
      <c r="B942" t="str">
        <v>AbidjanBatam40</v>
      </c>
      <c r="C942" t="str">
        <v>IVC</v>
      </c>
      <c r="D942" t="str">
        <v>Abidjan</v>
      </c>
      <c r="E942" t="str">
        <v>Batam</v>
      </c>
      <c r="F942">
        <v>40</v>
      </c>
      <c r="G942">
        <v>1400</v>
      </c>
      <c r="H942" t="str">
        <v>not included</v>
      </c>
      <c r="I942" s="148" t="str">
        <v>USD</v>
      </c>
      <c r="J942" s="271">
        <v>0</v>
      </c>
      <c r="K942">
        <v>1400</v>
      </c>
      <c r="L942">
        <v>31</v>
      </c>
      <c r="M942" s="18">
        <v>45382</v>
      </c>
      <c r="N942">
        <v>0</v>
      </c>
      <c r="O942">
        <v>92949</v>
      </c>
      <c r="P942">
        <v>0</v>
      </c>
      <c r="Q942">
        <v>92949</v>
      </c>
      <c r="S942" s="271">
        <f t="shared" ca="1" si="28"/>
        <v>0</v>
      </c>
      <c r="T942" s="271">
        <f t="shared" si="29"/>
        <v>1400</v>
      </c>
    </row>
    <row r="943" spans="1:20">
      <c r="A943" t="str">
        <v>OOCL</v>
      </c>
      <c r="B943" t="str">
        <v>AbidjanPTP40</v>
      </c>
      <c r="C943" t="str">
        <v>IVC</v>
      </c>
      <c r="D943" t="str">
        <v>Abidjan</v>
      </c>
      <c r="E943" t="str">
        <v>PTP</v>
      </c>
      <c r="F943">
        <v>40</v>
      </c>
      <c r="G943">
        <v>900</v>
      </c>
      <c r="H943" t="str">
        <v>not included</v>
      </c>
      <c r="I943" s="148" t="str">
        <v>USD</v>
      </c>
      <c r="J943" s="271">
        <v>0</v>
      </c>
      <c r="K943">
        <v>900</v>
      </c>
      <c r="L943">
        <v>34</v>
      </c>
      <c r="M943" s="18">
        <v>45382</v>
      </c>
      <c r="N943">
        <v>0</v>
      </c>
      <c r="O943">
        <v>92949</v>
      </c>
      <c r="P943">
        <v>0</v>
      </c>
      <c r="Q943">
        <v>92949</v>
      </c>
      <c r="S943" s="271">
        <f t="shared" ca="1" si="28"/>
        <v>0</v>
      </c>
      <c r="T943" s="271">
        <f t="shared" si="29"/>
        <v>900</v>
      </c>
    </row>
    <row r="944" spans="1:20">
      <c r="A944" t="str">
        <v>OOCL</v>
      </c>
      <c r="B944" t="str">
        <v>AbidjanAmsterdam20</v>
      </c>
      <c r="C944" t="str">
        <v>IVC</v>
      </c>
      <c r="D944" t="str">
        <v>Abidjan</v>
      </c>
      <c r="E944" t="str">
        <v>Amsterdam</v>
      </c>
      <c r="F944">
        <v>20</v>
      </c>
      <c r="G944">
        <v>825</v>
      </c>
      <c r="H944" t="str">
        <v>not included</v>
      </c>
      <c r="I944" s="148" t="str">
        <v>EUR</v>
      </c>
      <c r="J944" s="271">
        <v>0</v>
      </c>
      <c r="K944">
        <v>825</v>
      </c>
      <c r="L944">
        <v>32</v>
      </c>
      <c r="M944" s="18">
        <v>45382</v>
      </c>
      <c r="N944">
        <v>0</v>
      </c>
      <c r="O944">
        <v>92949</v>
      </c>
      <c r="P944">
        <v>0</v>
      </c>
      <c r="Q944">
        <v>92949</v>
      </c>
      <c r="S944" s="271">
        <f t="shared" ca="1" si="28"/>
        <v>0</v>
      </c>
      <c r="T944" s="271">
        <f t="shared" si="29"/>
        <v>825</v>
      </c>
    </row>
    <row r="945" spans="1:20">
      <c r="A945" t="str">
        <v>OOCL</v>
      </c>
      <c r="B945" t="str">
        <v>AbidjanAmsterdam40</v>
      </c>
      <c r="C945" t="str">
        <v>IVC</v>
      </c>
      <c r="D945" t="str">
        <v>Abidjan</v>
      </c>
      <c r="E945" t="str">
        <v>Amsterdam</v>
      </c>
      <c r="F945">
        <v>40</v>
      </c>
      <c r="G945">
        <v>950</v>
      </c>
      <c r="H945" t="str">
        <v>not included</v>
      </c>
      <c r="I945" s="148" t="str">
        <v>EUR</v>
      </c>
      <c r="J945" s="271">
        <v>0</v>
      </c>
      <c r="K945">
        <v>950</v>
      </c>
      <c r="L945">
        <v>32</v>
      </c>
      <c r="M945" s="18">
        <v>45382</v>
      </c>
      <c r="N945">
        <v>0</v>
      </c>
      <c r="O945">
        <v>92949</v>
      </c>
      <c r="P945">
        <v>0</v>
      </c>
      <c r="Q945">
        <v>92949</v>
      </c>
      <c r="S945" s="271">
        <f t="shared" ca="1" si="28"/>
        <v>0</v>
      </c>
      <c r="T945" s="271">
        <f t="shared" si="29"/>
        <v>950</v>
      </c>
    </row>
    <row r="946" spans="1:20">
      <c r="A946" t="str">
        <v>OOCL</v>
      </c>
      <c r="B946" t="str">
        <v>AbidjanAntwerp20</v>
      </c>
      <c r="C946" t="str">
        <v>IVC</v>
      </c>
      <c r="D946" t="str">
        <v>Abidjan</v>
      </c>
      <c r="E946" t="str">
        <v>Antwerp</v>
      </c>
      <c r="F946">
        <v>20</v>
      </c>
      <c r="G946">
        <v>625</v>
      </c>
      <c r="H946" t="str">
        <v>not included</v>
      </c>
      <c r="I946" s="148" t="str">
        <v>EUR</v>
      </c>
      <c r="J946" s="271">
        <v>0</v>
      </c>
      <c r="K946">
        <v>625</v>
      </c>
      <c r="L946">
        <v>30</v>
      </c>
      <c r="M946" s="18">
        <v>45382</v>
      </c>
      <c r="N946">
        <v>0</v>
      </c>
      <c r="O946">
        <v>92949</v>
      </c>
      <c r="P946">
        <v>0</v>
      </c>
      <c r="Q946">
        <v>92949</v>
      </c>
      <c r="S946" s="271">
        <f t="shared" ca="1" si="28"/>
        <v>0</v>
      </c>
      <c r="T946" s="271">
        <f t="shared" si="29"/>
        <v>625</v>
      </c>
    </row>
    <row r="947" spans="1:20">
      <c r="A947" t="str">
        <v>OOCL</v>
      </c>
      <c r="B947" t="str">
        <v>AbidjanAntwerp40</v>
      </c>
      <c r="C947" t="str">
        <v>IVC</v>
      </c>
      <c r="D947" t="str">
        <v>Abidjan</v>
      </c>
      <c r="E947" t="str">
        <v>Antwerp</v>
      </c>
      <c r="F947">
        <v>40</v>
      </c>
      <c r="G947">
        <v>850</v>
      </c>
      <c r="H947" t="str">
        <v>not included</v>
      </c>
      <c r="I947" s="148" t="str">
        <v>EUR</v>
      </c>
      <c r="J947" s="271">
        <v>0</v>
      </c>
      <c r="K947">
        <v>850</v>
      </c>
      <c r="L947">
        <v>30</v>
      </c>
      <c r="M947" s="18">
        <v>45382</v>
      </c>
      <c r="N947">
        <v>0</v>
      </c>
      <c r="O947">
        <v>92949</v>
      </c>
      <c r="P947">
        <v>0</v>
      </c>
      <c r="Q947">
        <v>92949</v>
      </c>
      <c r="S947" s="271">
        <f t="shared" ca="1" si="28"/>
        <v>0</v>
      </c>
      <c r="T947" s="271">
        <f t="shared" si="29"/>
        <v>850</v>
      </c>
    </row>
    <row r="948" spans="1:20">
      <c r="A948" t="str">
        <v>OOCL</v>
      </c>
      <c r="B948" t="str">
        <v>AbidjanBarcelona40</v>
      </c>
      <c r="C948" t="str">
        <v>IVC</v>
      </c>
      <c r="D948" t="str">
        <v>Abidjan</v>
      </c>
      <c r="E948" t="str">
        <v>Barcelona</v>
      </c>
      <c r="F948">
        <v>40</v>
      </c>
      <c r="G948">
        <v>800</v>
      </c>
      <c r="H948" t="str">
        <v>not included</v>
      </c>
      <c r="I948" s="148" t="str">
        <v>EUR</v>
      </c>
      <c r="J948" s="271">
        <v>0</v>
      </c>
      <c r="K948">
        <v>800</v>
      </c>
      <c r="L948">
        <v>13</v>
      </c>
      <c r="M948" s="18">
        <v>45382</v>
      </c>
      <c r="N948">
        <v>0</v>
      </c>
      <c r="O948">
        <v>92949</v>
      </c>
      <c r="P948">
        <v>0</v>
      </c>
      <c r="Q948">
        <v>92949</v>
      </c>
      <c r="S948" s="271">
        <f t="shared" ca="1" si="28"/>
        <v>0</v>
      </c>
      <c r="T948" s="271">
        <f t="shared" si="29"/>
        <v>800</v>
      </c>
    </row>
    <row r="949" spans="1:20">
      <c r="A949" t="str">
        <v>OOCL</v>
      </c>
      <c r="B949" t="str">
        <v>AbidjanHamburg20</v>
      </c>
      <c r="C949" t="str">
        <v>IVC</v>
      </c>
      <c r="D949" t="str">
        <v>Abidjan</v>
      </c>
      <c r="E949" t="str">
        <v>Hamburg</v>
      </c>
      <c r="F949">
        <v>20</v>
      </c>
      <c r="G949">
        <v>625</v>
      </c>
      <c r="H949" t="str">
        <v>not included</v>
      </c>
      <c r="I949" s="148" t="str">
        <v>EUR</v>
      </c>
      <c r="J949" s="271">
        <v>0</v>
      </c>
      <c r="K949">
        <v>625</v>
      </c>
      <c r="L949">
        <v>13</v>
      </c>
      <c r="M949" s="18">
        <v>45382</v>
      </c>
      <c r="N949">
        <v>0</v>
      </c>
      <c r="O949">
        <v>92949</v>
      </c>
      <c r="P949">
        <v>0</v>
      </c>
      <c r="Q949">
        <v>92949</v>
      </c>
      <c r="S949" s="271">
        <f t="shared" ca="1" si="28"/>
        <v>0</v>
      </c>
      <c r="T949" s="271">
        <f t="shared" si="29"/>
        <v>625</v>
      </c>
    </row>
    <row r="950" spans="1:20">
      <c r="A950" t="str">
        <v>OOCL</v>
      </c>
      <c r="B950" t="str">
        <v>AbidjanHamburg40</v>
      </c>
      <c r="C950" t="str">
        <v>IVC</v>
      </c>
      <c r="D950" t="str">
        <v>Abidjan</v>
      </c>
      <c r="E950" t="str">
        <v>Hamburg</v>
      </c>
      <c r="F950">
        <v>40</v>
      </c>
      <c r="G950">
        <v>850</v>
      </c>
      <c r="H950" t="str">
        <v>not included</v>
      </c>
      <c r="I950" s="148" t="str">
        <v>EUR</v>
      </c>
      <c r="J950" s="271">
        <v>0</v>
      </c>
      <c r="K950">
        <v>850</v>
      </c>
      <c r="L950">
        <v>13</v>
      </c>
      <c r="M950" s="18">
        <v>45382</v>
      </c>
      <c r="N950">
        <v>0</v>
      </c>
      <c r="O950">
        <v>92949</v>
      </c>
      <c r="P950">
        <v>0</v>
      </c>
      <c r="Q950">
        <v>92949</v>
      </c>
      <c r="S950" s="271">
        <f t="shared" ca="1" si="28"/>
        <v>0</v>
      </c>
      <c r="T950" s="271">
        <f t="shared" si="29"/>
        <v>850</v>
      </c>
    </row>
    <row r="951" spans="1:20">
      <c r="A951" t="str">
        <v>OOCL</v>
      </c>
      <c r="B951" t="str">
        <v>AbidjanValencia40</v>
      </c>
      <c r="C951" t="str">
        <v>IVC</v>
      </c>
      <c r="D951" t="str">
        <v>Abidjan</v>
      </c>
      <c r="E951" t="str">
        <v>Valencia</v>
      </c>
      <c r="F951">
        <v>40</v>
      </c>
      <c r="G951">
        <v>750</v>
      </c>
      <c r="H951" t="str">
        <v>not included</v>
      </c>
      <c r="I951" s="148" t="str">
        <v>EUR</v>
      </c>
      <c r="J951" s="271">
        <v>0</v>
      </c>
      <c r="K951">
        <v>750</v>
      </c>
      <c r="L951">
        <v>9</v>
      </c>
      <c r="M951" s="18">
        <v>45382</v>
      </c>
      <c r="N951">
        <v>0</v>
      </c>
      <c r="O951">
        <v>92949</v>
      </c>
      <c r="P951">
        <v>0</v>
      </c>
      <c r="Q951">
        <v>92949</v>
      </c>
      <c r="S951" s="271">
        <f t="shared" ca="1" si="28"/>
        <v>0</v>
      </c>
      <c r="T951" s="271">
        <f t="shared" si="29"/>
        <v>750</v>
      </c>
    </row>
    <row r="952" spans="1:20">
      <c r="A952" t="str">
        <v>OOCL</v>
      </c>
      <c r="B952" t="str">
        <v>AbidjanTallin40</v>
      </c>
      <c r="C952" t="str">
        <v>IVC</v>
      </c>
      <c r="D952" t="str">
        <v>Abidjan</v>
      </c>
      <c r="E952" t="str">
        <v>Tallin</v>
      </c>
      <c r="F952">
        <v>40</v>
      </c>
      <c r="G952">
        <v>1300</v>
      </c>
      <c r="H952" t="str">
        <v>not included</v>
      </c>
      <c r="I952" s="148" t="str">
        <v>EUR</v>
      </c>
      <c r="J952" s="271">
        <v>0</v>
      </c>
      <c r="K952">
        <v>1300</v>
      </c>
      <c r="L952">
        <v>35</v>
      </c>
      <c r="M952" s="18">
        <v>45382</v>
      </c>
      <c r="N952">
        <v>0</v>
      </c>
      <c r="O952">
        <v>92949</v>
      </c>
      <c r="P952">
        <v>0</v>
      </c>
      <c r="Q952">
        <v>92949</v>
      </c>
      <c r="S952" s="271">
        <f t="shared" ca="1" si="28"/>
        <v>0</v>
      </c>
      <c r="T952" s="271">
        <f t="shared" si="29"/>
        <v>1300</v>
      </c>
    </row>
    <row r="953" spans="1:20">
      <c r="A953" t="str">
        <v>OOCL</v>
      </c>
      <c r="B953" t="str">
        <v>AbidjanAmbarli40</v>
      </c>
      <c r="C953" t="str">
        <v>IVC</v>
      </c>
      <c r="D953" t="str">
        <v>Abidjan</v>
      </c>
      <c r="E953" t="str">
        <v>Ambarli</v>
      </c>
      <c r="F953">
        <v>40</v>
      </c>
      <c r="G953">
        <v>975</v>
      </c>
      <c r="H953" t="str">
        <v>not included</v>
      </c>
      <c r="I953" s="148" t="str">
        <v>EUR</v>
      </c>
      <c r="J953" s="271">
        <v>0</v>
      </c>
      <c r="K953">
        <v>975</v>
      </c>
      <c r="L953">
        <v>35</v>
      </c>
      <c r="M953" s="18">
        <v>45382</v>
      </c>
      <c r="N953">
        <v>0</v>
      </c>
      <c r="O953">
        <v>92949</v>
      </c>
      <c r="P953">
        <v>0</v>
      </c>
      <c r="Q953">
        <v>0</v>
      </c>
      <c r="S953" s="271">
        <f t="shared" ca="1" si="28"/>
        <v>0</v>
      </c>
      <c r="T953" s="271">
        <f t="shared" si="29"/>
        <v>975</v>
      </c>
    </row>
    <row r="954" spans="1:20">
      <c r="A954" t="str">
        <v>OOCL</v>
      </c>
      <c r="B954" t="str">
        <v>ApapaAmsterdam20</v>
      </c>
      <c r="C954" t="str">
        <v>NIG</v>
      </c>
      <c r="D954" t="str">
        <v>Apapa</v>
      </c>
      <c r="E954" t="str">
        <v>Amsterdam</v>
      </c>
      <c r="F954">
        <v>20</v>
      </c>
      <c r="G954">
        <v>1000</v>
      </c>
      <c r="H954" t="str">
        <v>not included</v>
      </c>
      <c r="I954" s="148" t="str">
        <v>EUR</v>
      </c>
      <c r="J954" s="271">
        <v>0</v>
      </c>
      <c r="K954">
        <v>1000</v>
      </c>
      <c r="L954">
        <v>45</v>
      </c>
      <c r="M954" s="18">
        <v>45382</v>
      </c>
      <c r="N954">
        <v>0</v>
      </c>
      <c r="O954">
        <v>92949</v>
      </c>
      <c r="P954">
        <v>0</v>
      </c>
      <c r="Q954">
        <v>92949</v>
      </c>
      <c r="S954" s="271">
        <f t="shared" ca="1" si="28"/>
        <v>0</v>
      </c>
      <c r="T954" s="271">
        <f t="shared" si="29"/>
        <v>1000</v>
      </c>
    </row>
    <row r="955" spans="1:20">
      <c r="A955" t="str">
        <v>OOCL</v>
      </c>
      <c r="B955" t="str">
        <v>ApapaAmsterdam40</v>
      </c>
      <c r="C955" t="str">
        <v>NIG</v>
      </c>
      <c r="D955" t="str">
        <v>Apapa</v>
      </c>
      <c r="E955" t="str">
        <v>Amsterdam</v>
      </c>
      <c r="F955">
        <v>40</v>
      </c>
      <c r="G955">
        <v>1100</v>
      </c>
      <c r="H955" t="str">
        <v>not included</v>
      </c>
      <c r="I955" s="148" t="str">
        <v>EUR</v>
      </c>
      <c r="J955" s="271">
        <v>0</v>
      </c>
      <c r="K955">
        <v>1100</v>
      </c>
      <c r="L955">
        <v>45</v>
      </c>
      <c r="M955" s="18">
        <v>45382</v>
      </c>
      <c r="N955">
        <v>0</v>
      </c>
      <c r="O955">
        <v>92949</v>
      </c>
      <c r="P955">
        <v>0</v>
      </c>
      <c r="Q955">
        <v>92949</v>
      </c>
      <c r="S955" s="271">
        <f t="shared" ca="1" si="28"/>
        <v>0</v>
      </c>
      <c r="T955" s="271">
        <f t="shared" si="29"/>
        <v>1100</v>
      </c>
    </row>
    <row r="956" spans="1:20">
      <c r="A956" t="str">
        <v>OOCL</v>
      </c>
      <c r="B956" t="str">
        <v>ApapaAntwerp20</v>
      </c>
      <c r="C956" t="str">
        <v>NIG</v>
      </c>
      <c r="D956" t="str">
        <v>Apapa</v>
      </c>
      <c r="E956" t="str">
        <v>Antwerp</v>
      </c>
      <c r="F956">
        <v>20</v>
      </c>
      <c r="G956">
        <v>800</v>
      </c>
      <c r="H956" t="str">
        <v>not included</v>
      </c>
      <c r="I956" s="148" t="str">
        <v>EUR</v>
      </c>
      <c r="J956" s="271">
        <v>0</v>
      </c>
      <c r="K956">
        <v>800</v>
      </c>
      <c r="L956">
        <v>40</v>
      </c>
      <c r="M956" s="18">
        <v>45382</v>
      </c>
      <c r="N956">
        <v>0</v>
      </c>
      <c r="O956">
        <v>92949</v>
      </c>
      <c r="P956">
        <v>0</v>
      </c>
      <c r="Q956">
        <v>92949</v>
      </c>
      <c r="S956" s="271">
        <f t="shared" ca="1" si="28"/>
        <v>0</v>
      </c>
      <c r="T956" s="271">
        <f t="shared" si="29"/>
        <v>800</v>
      </c>
    </row>
    <row r="957" spans="1:20">
      <c r="A957" t="str">
        <v>OOCL</v>
      </c>
      <c r="B957" t="str">
        <v>ApapaAntwerp40</v>
      </c>
      <c r="C957" t="str">
        <v>NIG</v>
      </c>
      <c r="D957" t="str">
        <v>Apapa</v>
      </c>
      <c r="E957" t="str">
        <v>Antwerp</v>
      </c>
      <c r="F957">
        <v>40</v>
      </c>
      <c r="G957">
        <v>1000</v>
      </c>
      <c r="H957" t="str">
        <v>not included</v>
      </c>
      <c r="I957" s="148" t="str">
        <v>EUR</v>
      </c>
      <c r="J957" s="271">
        <v>0</v>
      </c>
      <c r="K957">
        <v>1000</v>
      </c>
      <c r="L957">
        <v>40</v>
      </c>
      <c r="M957" s="18">
        <v>45382</v>
      </c>
      <c r="N957">
        <v>0</v>
      </c>
      <c r="O957">
        <v>92949</v>
      </c>
      <c r="P957">
        <v>0</v>
      </c>
      <c r="Q957">
        <v>92949</v>
      </c>
      <c r="S957" s="271">
        <f t="shared" ca="1" si="28"/>
        <v>0</v>
      </c>
      <c r="T957" s="271">
        <f t="shared" si="29"/>
        <v>1000</v>
      </c>
    </row>
    <row r="958" spans="1:20">
      <c r="A958" t="str">
        <v>OOCL</v>
      </c>
      <c r="B958" t="str">
        <v>ApapaValencia40</v>
      </c>
      <c r="C958" t="str">
        <v>NIG</v>
      </c>
      <c r="D958" t="str">
        <v>Apapa</v>
      </c>
      <c r="E958" t="str">
        <v>Valencia</v>
      </c>
      <c r="F958">
        <v>40</v>
      </c>
      <c r="G958">
        <v>950</v>
      </c>
      <c r="H958" t="str">
        <v>not included</v>
      </c>
      <c r="I958" s="148" t="str">
        <v>EUR</v>
      </c>
      <c r="J958" s="271">
        <v>0</v>
      </c>
      <c r="K958">
        <v>950</v>
      </c>
      <c r="L958">
        <v>40</v>
      </c>
      <c r="M958" s="18">
        <v>45382</v>
      </c>
      <c r="N958">
        <v>0</v>
      </c>
      <c r="O958">
        <v>92949</v>
      </c>
      <c r="P958">
        <v>0</v>
      </c>
      <c r="Q958">
        <v>92949</v>
      </c>
      <c r="S958" s="271">
        <f t="shared" ca="1" si="28"/>
        <v>0</v>
      </c>
      <c r="T958" s="271">
        <f t="shared" si="29"/>
        <v>950</v>
      </c>
    </row>
    <row r="959" spans="1:20">
      <c r="A959" t="str">
        <v>OOCL</v>
      </c>
      <c r="B959" t="str">
        <v>ApapaBatam40</v>
      </c>
      <c r="C959" t="str">
        <v>NIG</v>
      </c>
      <c r="D959" t="str">
        <v>Apapa</v>
      </c>
      <c r="E959" t="str">
        <v>Batam</v>
      </c>
      <c r="F959">
        <v>40</v>
      </c>
      <c r="G959">
        <v>1600</v>
      </c>
      <c r="H959" t="str">
        <v>not included</v>
      </c>
      <c r="I959" s="148" t="str">
        <v>USD</v>
      </c>
      <c r="J959" s="271">
        <v>0</v>
      </c>
      <c r="K959">
        <v>1600</v>
      </c>
      <c r="L959">
        <v>26</v>
      </c>
      <c r="M959" s="18">
        <v>45382</v>
      </c>
      <c r="N959">
        <v>0</v>
      </c>
      <c r="O959">
        <v>92949</v>
      </c>
      <c r="P959">
        <v>0</v>
      </c>
      <c r="Q959">
        <v>0</v>
      </c>
      <c r="S959" s="271">
        <f t="shared" ca="1" si="28"/>
        <v>0</v>
      </c>
      <c r="T959" s="271">
        <f t="shared" si="29"/>
        <v>1600</v>
      </c>
    </row>
    <row r="960" spans="1:20">
      <c r="A960" t="str">
        <v>OOCL</v>
      </c>
      <c r="B960" t="str">
        <v>ApapaShanghai40</v>
      </c>
      <c r="C960" t="str">
        <v>NIG</v>
      </c>
      <c r="D960" t="str">
        <v>Apapa</v>
      </c>
      <c r="E960" t="str">
        <v>Shanghai</v>
      </c>
      <c r="F960">
        <v>40</v>
      </c>
      <c r="G960">
        <v>750</v>
      </c>
      <c r="H960" t="str">
        <v>not included</v>
      </c>
      <c r="I960" s="148" t="str">
        <v>USD</v>
      </c>
      <c r="J960" s="271">
        <v>0</v>
      </c>
      <c r="K960">
        <v>750</v>
      </c>
      <c r="L960">
        <v>26</v>
      </c>
      <c r="M960" s="18">
        <v>45382</v>
      </c>
      <c r="N960">
        <v>0</v>
      </c>
      <c r="O960">
        <v>92949</v>
      </c>
      <c r="P960">
        <v>0</v>
      </c>
      <c r="Q960">
        <v>0</v>
      </c>
      <c r="S960" s="271">
        <f t="shared" ca="1" si="28"/>
        <v>0</v>
      </c>
      <c r="T960" s="271">
        <f t="shared" si="29"/>
        <v>750</v>
      </c>
    </row>
    <row r="961" spans="1:20">
      <c r="A961" t="str">
        <v>OOCL</v>
      </c>
      <c r="B961" t="str">
        <v>ApapaJakarta40</v>
      </c>
      <c r="C961" t="str">
        <v>NIG</v>
      </c>
      <c r="D961" t="str">
        <v>Apapa</v>
      </c>
      <c r="E961" t="str">
        <v>Jakarta</v>
      </c>
      <c r="F961">
        <v>40</v>
      </c>
      <c r="G961">
        <v>1100</v>
      </c>
      <c r="H961" t="str">
        <v>not included</v>
      </c>
      <c r="I961" s="148" t="str">
        <v>USD</v>
      </c>
      <c r="J961" s="271">
        <v>0</v>
      </c>
      <c r="K961">
        <v>1100</v>
      </c>
      <c r="L961">
        <v>40</v>
      </c>
      <c r="M961" s="18">
        <v>45382</v>
      </c>
      <c r="N961">
        <v>0</v>
      </c>
      <c r="O961">
        <v>92949</v>
      </c>
      <c r="P961">
        <v>0</v>
      </c>
      <c r="Q961">
        <v>92949</v>
      </c>
      <c r="S961" s="271">
        <f t="shared" ca="1" si="28"/>
        <v>0</v>
      </c>
      <c r="T961" s="271">
        <f t="shared" si="29"/>
        <v>1100</v>
      </c>
    </row>
    <row r="962" spans="1:20">
      <c r="A962" t="str">
        <v>OOCL</v>
      </c>
      <c r="B962" t="str">
        <v>ApapaPasir Gudang40</v>
      </c>
      <c r="C962" t="str">
        <v>NIG</v>
      </c>
      <c r="D962" t="str">
        <v>Apapa</v>
      </c>
      <c r="E962" t="str">
        <v>Pasir Gudang</v>
      </c>
      <c r="F962">
        <v>40</v>
      </c>
      <c r="G962">
        <v>1100</v>
      </c>
      <c r="H962" t="str">
        <v>not included</v>
      </c>
      <c r="I962" s="148" t="str">
        <v>USD</v>
      </c>
      <c r="J962" s="271">
        <v>0</v>
      </c>
      <c r="K962">
        <v>1100</v>
      </c>
      <c r="L962">
        <v>37</v>
      </c>
      <c r="M962" s="18">
        <v>45382</v>
      </c>
      <c r="N962">
        <v>0</v>
      </c>
      <c r="O962">
        <v>92949</v>
      </c>
      <c r="P962">
        <v>0</v>
      </c>
      <c r="Q962">
        <v>92949</v>
      </c>
      <c r="S962" s="271">
        <f t="shared" ca="1" si="28"/>
        <v>0</v>
      </c>
      <c r="T962" s="271">
        <f t="shared" si="29"/>
        <v>1100</v>
      </c>
    </row>
    <row r="963" spans="1:20">
      <c r="A963" t="str">
        <v>OOCL</v>
      </c>
      <c r="B963" t="str">
        <v>ApapaPTP40</v>
      </c>
      <c r="C963" t="str">
        <v>NIG</v>
      </c>
      <c r="D963" t="str">
        <v>Apapa</v>
      </c>
      <c r="E963" t="str">
        <v>PTP</v>
      </c>
      <c r="F963">
        <v>40</v>
      </c>
      <c r="G963">
        <v>1100</v>
      </c>
      <c r="H963" t="str">
        <v>not included</v>
      </c>
      <c r="I963" s="148" t="str">
        <v>USD</v>
      </c>
      <c r="J963" s="271">
        <v>0</v>
      </c>
      <c r="K963">
        <v>1100</v>
      </c>
      <c r="L963">
        <v>38</v>
      </c>
      <c r="M963" s="18">
        <v>45382</v>
      </c>
      <c r="N963">
        <v>0</v>
      </c>
      <c r="O963">
        <v>92949</v>
      </c>
      <c r="P963">
        <v>0</v>
      </c>
      <c r="Q963">
        <v>92949</v>
      </c>
      <c r="S963" s="271">
        <f t="shared" ref="S963:S1026" ca="1" si="30">IF(M963&gt;TODAY(),1,0)</f>
        <v>0</v>
      </c>
      <c r="T963" s="271">
        <f t="shared" ref="T963:T1026" si="31">G963+J963</f>
        <v>1100</v>
      </c>
    </row>
    <row r="964" spans="1:20">
      <c r="A964" t="str">
        <v>OOCL</v>
      </c>
      <c r="B964" t="str">
        <v>TemaAmbarli40</v>
      </c>
      <c r="C964" t="str">
        <v>GHA</v>
      </c>
      <c r="D964" t="str">
        <v>Tema</v>
      </c>
      <c r="E964" t="str">
        <v>Ambarli</v>
      </c>
      <c r="F964">
        <v>40</v>
      </c>
      <c r="G964">
        <v>950</v>
      </c>
      <c r="H964" t="str">
        <v>not included</v>
      </c>
      <c r="I964" s="148" t="str">
        <v>EUR</v>
      </c>
      <c r="J964" s="271">
        <v>0</v>
      </c>
      <c r="K964">
        <v>950</v>
      </c>
      <c r="L964">
        <v>35</v>
      </c>
      <c r="M964" s="18">
        <v>45382</v>
      </c>
      <c r="N964">
        <v>0</v>
      </c>
      <c r="O964">
        <v>92949</v>
      </c>
      <c r="P964">
        <v>0</v>
      </c>
      <c r="Q964">
        <v>92949</v>
      </c>
      <c r="S964" s="271">
        <f t="shared" ca="1" si="30"/>
        <v>0</v>
      </c>
      <c r="T964" s="271">
        <f t="shared" si="31"/>
        <v>950</v>
      </c>
    </row>
    <row r="965" spans="1:20">
      <c r="A965" t="str">
        <v>OOCL</v>
      </c>
      <c r="B965" t="str">
        <v>TemaJakarta40</v>
      </c>
      <c r="C965" t="str">
        <v>GHA</v>
      </c>
      <c r="D965" t="str">
        <v>Tema</v>
      </c>
      <c r="E965" t="str">
        <v>Jakarta</v>
      </c>
      <c r="F965">
        <v>40</v>
      </c>
      <c r="G965">
        <v>900</v>
      </c>
      <c r="H965" t="str">
        <v>not included</v>
      </c>
      <c r="I965" s="148" t="str">
        <v>USD</v>
      </c>
      <c r="J965" s="271">
        <v>0</v>
      </c>
      <c r="K965">
        <v>900</v>
      </c>
      <c r="L965">
        <v>35</v>
      </c>
      <c r="M965" s="18">
        <v>45382</v>
      </c>
      <c r="N965">
        <v>0</v>
      </c>
      <c r="O965">
        <v>92949</v>
      </c>
      <c r="P965">
        <v>0</v>
      </c>
      <c r="Q965">
        <v>92949</v>
      </c>
      <c r="S965" s="271">
        <f t="shared" ca="1" si="30"/>
        <v>0</v>
      </c>
      <c r="T965" s="271">
        <f t="shared" si="31"/>
        <v>900</v>
      </c>
    </row>
    <row r="966" spans="1:20">
      <c r="A966" t="str">
        <v>OOCL</v>
      </c>
      <c r="B966" t="str">
        <v>TemaPasir Gudang40</v>
      </c>
      <c r="C966" t="str">
        <v>GHA</v>
      </c>
      <c r="D966" t="str">
        <v>Tema</v>
      </c>
      <c r="E966" t="str">
        <v>Pasir Gudang</v>
      </c>
      <c r="F966">
        <v>40</v>
      </c>
      <c r="G966">
        <v>900</v>
      </c>
      <c r="H966" t="str">
        <v>not included</v>
      </c>
      <c r="I966" s="148" t="str">
        <v>USD</v>
      </c>
      <c r="J966" s="271">
        <v>0</v>
      </c>
      <c r="K966">
        <v>900</v>
      </c>
      <c r="L966">
        <v>32</v>
      </c>
      <c r="M966" s="18">
        <v>45382</v>
      </c>
      <c r="N966">
        <v>0</v>
      </c>
      <c r="O966">
        <v>92949</v>
      </c>
      <c r="P966">
        <v>0</v>
      </c>
      <c r="Q966">
        <v>92949</v>
      </c>
      <c r="S966" s="271">
        <f t="shared" ca="1" si="30"/>
        <v>0</v>
      </c>
      <c r="T966" s="271">
        <f t="shared" si="31"/>
        <v>900</v>
      </c>
    </row>
    <row r="967" spans="1:20">
      <c r="A967" t="str">
        <v>OOCL</v>
      </c>
      <c r="B967" t="str">
        <v>TemaPTP40</v>
      </c>
      <c r="C967" t="str">
        <v>GHA</v>
      </c>
      <c r="D967" t="str">
        <v>Tema</v>
      </c>
      <c r="E967" t="str">
        <v>PTP</v>
      </c>
      <c r="F967">
        <v>40</v>
      </c>
      <c r="G967">
        <v>900</v>
      </c>
      <c r="H967" t="str">
        <v>not included</v>
      </c>
      <c r="I967" s="148" t="str">
        <v>USD</v>
      </c>
      <c r="J967" s="271">
        <v>0</v>
      </c>
      <c r="K967">
        <v>900</v>
      </c>
      <c r="L967">
        <v>35</v>
      </c>
      <c r="M967" s="18">
        <v>45382</v>
      </c>
      <c r="N967">
        <v>0</v>
      </c>
      <c r="O967">
        <v>92949</v>
      </c>
      <c r="P967">
        <v>0</v>
      </c>
      <c r="Q967">
        <v>92949</v>
      </c>
      <c r="S967" s="271">
        <f t="shared" ca="1" si="30"/>
        <v>0</v>
      </c>
      <c r="T967" s="271">
        <f t="shared" si="31"/>
        <v>900</v>
      </c>
    </row>
    <row r="968" spans="1:20">
      <c r="A968" t="str">
        <v>OOCL</v>
      </c>
      <c r="B968" t="str">
        <v>TemaBatam40</v>
      </c>
      <c r="C968" t="str">
        <v>GHA</v>
      </c>
      <c r="D968" t="str">
        <v>Tema</v>
      </c>
      <c r="E968" t="str">
        <v>Batam</v>
      </c>
      <c r="F968">
        <v>40</v>
      </c>
      <c r="G968">
        <v>1400</v>
      </c>
      <c r="H968" t="str">
        <v>not included</v>
      </c>
      <c r="I968" s="148" t="str">
        <v>USD</v>
      </c>
      <c r="J968" s="271">
        <v>0</v>
      </c>
      <c r="K968">
        <v>1400</v>
      </c>
      <c r="L968">
        <v>27</v>
      </c>
      <c r="M968" s="18">
        <v>45382</v>
      </c>
      <c r="N968">
        <v>0</v>
      </c>
      <c r="O968">
        <v>92949</v>
      </c>
      <c r="P968">
        <v>0</v>
      </c>
      <c r="Q968">
        <v>92949</v>
      </c>
      <c r="S968" s="271">
        <f t="shared" ca="1" si="30"/>
        <v>0</v>
      </c>
      <c r="T968" s="271">
        <f t="shared" si="31"/>
        <v>1400</v>
      </c>
    </row>
    <row r="969" spans="1:20">
      <c r="A969" t="str">
        <v>OOCL</v>
      </c>
      <c r="B969" t="str">
        <v>Tin CanAmsterdam20</v>
      </c>
      <c r="C969" t="str">
        <v>NIG</v>
      </c>
      <c r="D969" t="str">
        <v>Tin Can</v>
      </c>
      <c r="E969" t="str">
        <v>Amsterdam</v>
      </c>
      <c r="F969">
        <v>20</v>
      </c>
      <c r="G969">
        <v>1000</v>
      </c>
      <c r="H969" t="str">
        <v>not included</v>
      </c>
      <c r="I969" s="148" t="str">
        <v>EUR</v>
      </c>
      <c r="J969" s="271">
        <v>0</v>
      </c>
      <c r="K969">
        <v>1000</v>
      </c>
      <c r="L969">
        <v>45</v>
      </c>
      <c r="M969" s="18">
        <v>45382</v>
      </c>
      <c r="N969">
        <v>0</v>
      </c>
      <c r="O969">
        <v>92949</v>
      </c>
      <c r="P969">
        <v>0</v>
      </c>
      <c r="Q969">
        <v>92949</v>
      </c>
      <c r="S969" s="271">
        <f t="shared" ca="1" si="30"/>
        <v>0</v>
      </c>
      <c r="T969" s="271">
        <f t="shared" si="31"/>
        <v>1000</v>
      </c>
    </row>
    <row r="970" spans="1:20">
      <c r="A970" t="str">
        <v>OOCL</v>
      </c>
      <c r="B970" t="str">
        <v>Tin CanAmsterdam40</v>
      </c>
      <c r="C970" t="str">
        <v>NIG</v>
      </c>
      <c r="D970" t="str">
        <v>Tin Can</v>
      </c>
      <c r="E970" t="str">
        <v>Amsterdam</v>
      </c>
      <c r="F970">
        <v>40</v>
      </c>
      <c r="G970">
        <v>1100</v>
      </c>
      <c r="H970" t="str">
        <v>not included</v>
      </c>
      <c r="I970" s="148" t="str">
        <v>EUR</v>
      </c>
      <c r="J970" s="271">
        <v>0</v>
      </c>
      <c r="K970">
        <v>1100</v>
      </c>
      <c r="L970">
        <v>45</v>
      </c>
      <c r="M970" s="18">
        <v>45382</v>
      </c>
      <c r="N970">
        <v>0</v>
      </c>
      <c r="O970">
        <v>92949</v>
      </c>
      <c r="P970">
        <v>0</v>
      </c>
      <c r="Q970">
        <v>92949</v>
      </c>
      <c r="S970" s="271">
        <f t="shared" ca="1" si="30"/>
        <v>0</v>
      </c>
      <c r="T970" s="271">
        <f t="shared" si="31"/>
        <v>1100</v>
      </c>
    </row>
    <row r="971" spans="1:20">
      <c r="A971" t="str">
        <v>OOCL</v>
      </c>
      <c r="B971" t="str">
        <v>Tin CanAntwerp20</v>
      </c>
      <c r="C971" t="str">
        <v>NIG</v>
      </c>
      <c r="D971" t="str">
        <v>Tin Can</v>
      </c>
      <c r="E971" t="str">
        <v>Antwerp</v>
      </c>
      <c r="F971">
        <v>20</v>
      </c>
      <c r="G971">
        <v>800</v>
      </c>
      <c r="H971" t="str">
        <v>not included</v>
      </c>
      <c r="I971" s="148" t="str">
        <v>EUR</v>
      </c>
      <c r="J971" s="271">
        <v>0</v>
      </c>
      <c r="K971">
        <v>800</v>
      </c>
      <c r="L971">
        <v>40</v>
      </c>
      <c r="M971" s="18">
        <v>45382</v>
      </c>
      <c r="N971">
        <v>0</v>
      </c>
      <c r="O971">
        <v>92949</v>
      </c>
      <c r="P971">
        <v>0</v>
      </c>
      <c r="Q971">
        <v>92949</v>
      </c>
      <c r="S971" s="271">
        <f t="shared" ca="1" si="30"/>
        <v>0</v>
      </c>
      <c r="T971" s="271">
        <f t="shared" si="31"/>
        <v>800</v>
      </c>
    </row>
    <row r="972" spans="1:20">
      <c r="A972" t="str">
        <v>OOCL</v>
      </c>
      <c r="B972" t="str">
        <v>Tin CanAntwerp40</v>
      </c>
      <c r="C972" t="str">
        <v>NIG</v>
      </c>
      <c r="D972" t="str">
        <v>Tin Can</v>
      </c>
      <c r="E972" t="str">
        <v>Antwerp</v>
      </c>
      <c r="F972">
        <v>40</v>
      </c>
      <c r="G972">
        <v>1000</v>
      </c>
      <c r="H972" t="str">
        <v>not included</v>
      </c>
      <c r="I972" s="148" t="str">
        <v>EUR</v>
      </c>
      <c r="J972" s="271">
        <v>0</v>
      </c>
      <c r="K972">
        <v>1000</v>
      </c>
      <c r="L972">
        <v>40</v>
      </c>
      <c r="M972" s="18">
        <v>45382</v>
      </c>
      <c r="N972">
        <v>0</v>
      </c>
      <c r="O972">
        <v>92949</v>
      </c>
      <c r="P972">
        <v>0</v>
      </c>
      <c r="Q972">
        <v>92949</v>
      </c>
      <c r="S972" s="271">
        <f t="shared" ca="1" si="30"/>
        <v>0</v>
      </c>
      <c r="T972" s="271">
        <f t="shared" si="31"/>
        <v>1000</v>
      </c>
    </row>
    <row r="973" spans="1:20">
      <c r="A973" t="str">
        <v>OOCL</v>
      </c>
      <c r="B973" t="str">
        <v>Tin CanValencia40</v>
      </c>
      <c r="C973" t="str">
        <v>NIG</v>
      </c>
      <c r="D973" t="str">
        <v>Tin Can</v>
      </c>
      <c r="E973" t="str">
        <v>Valencia</v>
      </c>
      <c r="F973">
        <v>40</v>
      </c>
      <c r="G973">
        <v>950</v>
      </c>
      <c r="H973" t="str">
        <v>not included</v>
      </c>
      <c r="I973" s="148" t="str">
        <v>EUR</v>
      </c>
      <c r="J973" s="271">
        <v>0</v>
      </c>
      <c r="K973">
        <v>950</v>
      </c>
      <c r="L973">
        <v>37</v>
      </c>
      <c r="M973" s="18">
        <v>45382</v>
      </c>
      <c r="N973">
        <v>0</v>
      </c>
      <c r="O973">
        <v>92949</v>
      </c>
      <c r="P973">
        <v>0</v>
      </c>
      <c r="Q973">
        <v>0</v>
      </c>
      <c r="S973" s="271">
        <f t="shared" ca="1" si="30"/>
        <v>0</v>
      </c>
      <c r="T973" s="271">
        <f t="shared" si="31"/>
        <v>950</v>
      </c>
    </row>
    <row r="974" spans="1:20">
      <c r="A974" t="str">
        <v>OOCL</v>
      </c>
      <c r="B974" t="str">
        <v>Tin CanJakarta40</v>
      </c>
      <c r="C974" t="str">
        <v>NIG</v>
      </c>
      <c r="D974" t="str">
        <v>Tin Can</v>
      </c>
      <c r="E974" t="str">
        <v>Jakarta</v>
      </c>
      <c r="F974">
        <v>40</v>
      </c>
      <c r="G974">
        <v>1100</v>
      </c>
      <c r="H974" t="str">
        <v>not included</v>
      </c>
      <c r="I974" s="148" t="str">
        <v>USD</v>
      </c>
      <c r="J974" s="271">
        <v>0</v>
      </c>
      <c r="K974">
        <v>1100</v>
      </c>
      <c r="L974">
        <v>37</v>
      </c>
      <c r="M974" s="18">
        <v>45382</v>
      </c>
      <c r="N974">
        <v>0</v>
      </c>
      <c r="O974">
        <v>92949</v>
      </c>
      <c r="P974">
        <v>0</v>
      </c>
      <c r="Q974">
        <v>92949</v>
      </c>
      <c r="S974" s="271">
        <f t="shared" ca="1" si="30"/>
        <v>0</v>
      </c>
      <c r="T974" s="271">
        <f t="shared" si="31"/>
        <v>1100</v>
      </c>
    </row>
    <row r="975" spans="1:20">
      <c r="A975" t="str">
        <v>OOCL</v>
      </c>
      <c r="B975" t="str">
        <v>Tin CanPasir Gudang40</v>
      </c>
      <c r="C975" t="str">
        <v>NIG</v>
      </c>
      <c r="D975" t="str">
        <v>Tin Can</v>
      </c>
      <c r="E975" t="str">
        <v>Pasir Gudang</v>
      </c>
      <c r="F975">
        <v>40</v>
      </c>
      <c r="G975">
        <v>1100</v>
      </c>
      <c r="H975" t="str">
        <v>not included</v>
      </c>
      <c r="I975" s="148" t="str">
        <v>USD</v>
      </c>
      <c r="J975" s="271">
        <v>0</v>
      </c>
      <c r="K975">
        <v>1100</v>
      </c>
      <c r="L975">
        <v>34</v>
      </c>
      <c r="M975" s="18">
        <v>45382</v>
      </c>
      <c r="N975">
        <v>0</v>
      </c>
      <c r="O975">
        <v>92949</v>
      </c>
      <c r="P975">
        <v>0</v>
      </c>
      <c r="Q975">
        <v>92949</v>
      </c>
      <c r="S975" s="271">
        <f t="shared" ca="1" si="30"/>
        <v>0</v>
      </c>
      <c r="T975" s="271">
        <f t="shared" si="31"/>
        <v>1100</v>
      </c>
    </row>
    <row r="976" spans="1:20">
      <c r="A976" t="str">
        <v>OOCL</v>
      </c>
      <c r="B976" t="str">
        <v>Tin CanPTP40</v>
      </c>
      <c r="C976" t="str">
        <v>NIG</v>
      </c>
      <c r="D976" t="str">
        <v>Tin Can</v>
      </c>
      <c r="E976" t="str">
        <v>PTP</v>
      </c>
      <c r="F976">
        <v>40</v>
      </c>
      <c r="G976">
        <v>1100</v>
      </c>
      <c r="H976" t="str">
        <v>not included</v>
      </c>
      <c r="I976" s="148" t="str">
        <v>USD</v>
      </c>
      <c r="J976" s="271">
        <v>0</v>
      </c>
      <c r="K976">
        <v>1100</v>
      </c>
      <c r="L976">
        <v>40</v>
      </c>
      <c r="M976" s="18">
        <v>45382</v>
      </c>
      <c r="N976">
        <v>0</v>
      </c>
      <c r="O976">
        <v>92949</v>
      </c>
      <c r="P976">
        <v>0</v>
      </c>
      <c r="Q976">
        <v>92949</v>
      </c>
      <c r="S976" s="271">
        <f t="shared" ca="1" si="30"/>
        <v>0</v>
      </c>
      <c r="T976" s="271">
        <f t="shared" si="31"/>
        <v>1100</v>
      </c>
    </row>
    <row r="977" spans="1:20">
      <c r="A977" t="str">
        <v>OOCL</v>
      </c>
      <c r="B977" t="str">
        <v>Tin CanShanghai40</v>
      </c>
      <c r="C977" t="str">
        <v>NIG</v>
      </c>
      <c r="D977" t="str">
        <v>Tin Can</v>
      </c>
      <c r="E977" t="str">
        <v>Shanghai</v>
      </c>
      <c r="F977">
        <v>40</v>
      </c>
      <c r="G977">
        <v>750</v>
      </c>
      <c r="H977" t="str">
        <v>not included</v>
      </c>
      <c r="I977" s="148" t="str">
        <v>USD</v>
      </c>
      <c r="J977" s="271">
        <v>0</v>
      </c>
      <c r="K977">
        <v>750</v>
      </c>
      <c r="L977">
        <v>43</v>
      </c>
      <c r="M977" s="18">
        <v>45382</v>
      </c>
      <c r="N977">
        <v>0</v>
      </c>
      <c r="O977">
        <v>92949</v>
      </c>
      <c r="P977">
        <v>0</v>
      </c>
      <c r="Q977">
        <v>92949</v>
      </c>
      <c r="S977" s="271">
        <f t="shared" ca="1" si="30"/>
        <v>0</v>
      </c>
      <c r="T977" s="271">
        <f t="shared" si="31"/>
        <v>750</v>
      </c>
    </row>
    <row r="978" spans="1:20">
      <c r="A978" t="str">
        <v>OOCL</v>
      </c>
      <c r="B978" t="str">
        <v>Tin CanBatam40</v>
      </c>
      <c r="C978" t="str">
        <v>NIG</v>
      </c>
      <c r="D978" t="str">
        <v>Tin Can</v>
      </c>
      <c r="E978" t="str">
        <v>Batam</v>
      </c>
      <c r="F978">
        <v>40</v>
      </c>
      <c r="G978">
        <v>1600</v>
      </c>
      <c r="H978" t="str">
        <v>not included</v>
      </c>
      <c r="I978" s="148" t="str">
        <v>USD</v>
      </c>
      <c r="J978" s="271">
        <v>0</v>
      </c>
      <c r="K978">
        <v>1600</v>
      </c>
      <c r="L978">
        <v>35</v>
      </c>
      <c r="M978" s="18">
        <v>45382</v>
      </c>
      <c r="N978">
        <v>0</v>
      </c>
      <c r="O978">
        <v>92949</v>
      </c>
      <c r="P978">
        <v>0</v>
      </c>
      <c r="Q978">
        <v>92949</v>
      </c>
      <c r="S978" s="271">
        <f t="shared" ca="1" si="30"/>
        <v>0</v>
      </c>
      <c r="T978" s="271">
        <f t="shared" si="31"/>
        <v>1600</v>
      </c>
    </row>
    <row r="979" spans="1:20">
      <c r="A979" t="str">
        <v>OOCL</v>
      </c>
      <c r="B979" t="str">
        <v>TakoradiPasir Gudang40</v>
      </c>
      <c r="C979" t="str">
        <v>GHA</v>
      </c>
      <c r="D979" t="str">
        <v>Takoradi</v>
      </c>
      <c r="E979" t="str">
        <v>Pasir Gudang</v>
      </c>
      <c r="F979">
        <v>40</v>
      </c>
      <c r="G979">
        <v>1200</v>
      </c>
      <c r="H979">
        <v>600</v>
      </c>
      <c r="I979" s="148" t="str">
        <v>USD</v>
      </c>
      <c r="J979" s="271">
        <v>0</v>
      </c>
      <c r="K979">
        <v>1800</v>
      </c>
      <c r="L979">
        <v>35</v>
      </c>
      <c r="M979" s="18">
        <v>45382</v>
      </c>
      <c r="N979">
        <v>1</v>
      </c>
      <c r="O979">
        <v>92949</v>
      </c>
      <c r="P979">
        <v>0</v>
      </c>
      <c r="Q979">
        <v>0</v>
      </c>
      <c r="S979" s="271">
        <f t="shared" ca="1" si="30"/>
        <v>0</v>
      </c>
      <c r="T979" s="271">
        <f t="shared" si="31"/>
        <v>1200</v>
      </c>
    </row>
    <row r="980" spans="1:20">
      <c r="A980" t="str">
        <v>OOCL</v>
      </c>
      <c r="B980" t="str">
        <v>TakoradiPTP40</v>
      </c>
      <c r="C980" t="str">
        <v>GHA</v>
      </c>
      <c r="D980" t="str">
        <v>Takoradi</v>
      </c>
      <c r="E980" t="str">
        <v>PTP</v>
      </c>
      <c r="F980">
        <v>40</v>
      </c>
      <c r="G980">
        <v>1200</v>
      </c>
      <c r="H980">
        <v>600</v>
      </c>
      <c r="I980" s="148" t="str">
        <v>USD</v>
      </c>
      <c r="J980" s="271">
        <v>0</v>
      </c>
      <c r="K980">
        <v>1800</v>
      </c>
      <c r="L980">
        <v>35</v>
      </c>
      <c r="M980" s="18">
        <v>45382</v>
      </c>
      <c r="N980">
        <v>1</v>
      </c>
      <c r="O980">
        <v>92949</v>
      </c>
      <c r="P980">
        <v>0</v>
      </c>
      <c r="Q980">
        <v>0</v>
      </c>
      <c r="S980" s="271">
        <f t="shared" ca="1" si="30"/>
        <v>0</v>
      </c>
      <c r="T980" s="271">
        <f t="shared" si="31"/>
        <v>1200</v>
      </c>
    </row>
    <row r="981" spans="1:20">
      <c r="A981" t="str">
        <v>OOCL</v>
      </c>
      <c r="B981" t="str">
        <v>TakoradiJakarta40</v>
      </c>
      <c r="C981" t="str">
        <v>GHA</v>
      </c>
      <c r="D981" t="str">
        <v>Takoradi</v>
      </c>
      <c r="E981" t="str">
        <v>Jakarta</v>
      </c>
      <c r="F981">
        <v>40</v>
      </c>
      <c r="G981">
        <v>1200</v>
      </c>
      <c r="H981">
        <v>600</v>
      </c>
      <c r="I981" s="148" t="str">
        <v>USD</v>
      </c>
      <c r="J981" s="271">
        <v>0</v>
      </c>
      <c r="K981">
        <v>1800</v>
      </c>
      <c r="L981">
        <v>35</v>
      </c>
      <c r="M981" s="18">
        <v>45382</v>
      </c>
      <c r="N981">
        <v>1</v>
      </c>
      <c r="O981">
        <v>92949</v>
      </c>
      <c r="P981">
        <v>0</v>
      </c>
      <c r="Q981">
        <v>0</v>
      </c>
      <c r="S981" s="271">
        <f t="shared" ca="1" si="30"/>
        <v>0</v>
      </c>
      <c r="T981" s="271">
        <f t="shared" si="31"/>
        <v>1200</v>
      </c>
    </row>
    <row r="982" spans="1:20">
      <c r="A982" t="str">
        <v>OOCL</v>
      </c>
      <c r="B982" t="str">
        <v>TakoradiBatam40</v>
      </c>
      <c r="C982" t="str">
        <v>GHA</v>
      </c>
      <c r="D982" t="str">
        <v>Takoradi</v>
      </c>
      <c r="E982" t="str">
        <v>Batam</v>
      </c>
      <c r="F982">
        <v>40</v>
      </c>
      <c r="G982">
        <v>1700</v>
      </c>
      <c r="H982">
        <v>600</v>
      </c>
      <c r="I982" s="148" t="str">
        <v>USD</v>
      </c>
      <c r="J982" s="271">
        <v>0</v>
      </c>
      <c r="K982">
        <v>2300</v>
      </c>
      <c r="L982">
        <v>35</v>
      </c>
      <c r="M982" s="18">
        <v>45382</v>
      </c>
      <c r="N982">
        <v>1</v>
      </c>
      <c r="O982">
        <v>92949</v>
      </c>
      <c r="P982">
        <v>0</v>
      </c>
      <c r="Q982">
        <v>0</v>
      </c>
      <c r="S982" s="271">
        <f t="shared" ca="1" si="30"/>
        <v>0</v>
      </c>
      <c r="T982" s="271">
        <f t="shared" si="31"/>
        <v>1700</v>
      </c>
    </row>
    <row r="983" spans="1:20">
      <c r="A983" t="str">
        <v>OOCL</v>
      </c>
      <c r="B983" t="str">
        <v>TemaPasir Gudang20</v>
      </c>
      <c r="C983" t="str">
        <v>GHA</v>
      </c>
      <c r="D983" t="str">
        <v>Tema</v>
      </c>
      <c r="E983" t="str">
        <v>Pasir Gudang</v>
      </c>
      <c r="F983">
        <v>20</v>
      </c>
      <c r="G983">
        <v>800</v>
      </c>
      <c r="H983" t="str">
        <v>not included</v>
      </c>
      <c r="I983" s="148" t="str">
        <v>USD</v>
      </c>
      <c r="J983" s="271">
        <v>0</v>
      </c>
      <c r="K983">
        <v>800</v>
      </c>
      <c r="L983">
        <v>32</v>
      </c>
      <c r="M983" s="18">
        <v>45382</v>
      </c>
      <c r="N983">
        <v>0</v>
      </c>
      <c r="O983">
        <v>92949</v>
      </c>
      <c r="P983">
        <v>0</v>
      </c>
      <c r="Q983">
        <v>92949</v>
      </c>
      <c r="S983" s="271">
        <f t="shared" ca="1" si="30"/>
        <v>0</v>
      </c>
      <c r="T983" s="271">
        <f t="shared" si="31"/>
        <v>800</v>
      </c>
    </row>
    <row r="984" spans="1:20">
      <c r="A984" t="str">
        <v>OOCL</v>
      </c>
      <c r="B984" t="str">
        <v>TemaSingapore20</v>
      </c>
      <c r="C984" t="str">
        <v>GHA</v>
      </c>
      <c r="D984" t="str">
        <v>Tema</v>
      </c>
      <c r="E984" t="str">
        <v>Singapore</v>
      </c>
      <c r="F984">
        <v>20</v>
      </c>
      <c r="G984">
        <v>700</v>
      </c>
      <c r="H984" t="str">
        <v>not included</v>
      </c>
      <c r="I984" s="148" t="str">
        <v>USD</v>
      </c>
      <c r="J984" s="271">
        <v>0</v>
      </c>
      <c r="K984">
        <v>700</v>
      </c>
      <c r="L984">
        <v>32</v>
      </c>
      <c r="M984" s="18">
        <v>45382</v>
      </c>
      <c r="N984">
        <v>0</v>
      </c>
      <c r="O984">
        <v>92949</v>
      </c>
      <c r="P984">
        <v>0</v>
      </c>
      <c r="Q984">
        <v>0</v>
      </c>
      <c r="S984" s="271">
        <f t="shared" ca="1" si="30"/>
        <v>0</v>
      </c>
      <c r="T984" s="271">
        <f t="shared" si="31"/>
        <v>700</v>
      </c>
    </row>
    <row r="985" spans="1:20">
      <c r="A985" t="str">
        <v>OOCL</v>
      </c>
      <c r="B985" t="str">
        <v>TemaPTP20</v>
      </c>
      <c r="C985" t="str">
        <v>GHA</v>
      </c>
      <c r="D985" t="str">
        <v>Tema</v>
      </c>
      <c r="E985" t="str">
        <v>PTP</v>
      </c>
      <c r="F985">
        <v>20</v>
      </c>
      <c r="G985">
        <v>800</v>
      </c>
      <c r="H985" t="str">
        <v>not included</v>
      </c>
      <c r="I985" s="148" t="str">
        <v>USD</v>
      </c>
      <c r="J985" s="271">
        <v>0</v>
      </c>
      <c r="K985">
        <v>800</v>
      </c>
      <c r="L985">
        <v>32</v>
      </c>
      <c r="M985" s="18">
        <v>45382</v>
      </c>
      <c r="N985">
        <v>0</v>
      </c>
      <c r="O985">
        <v>92949</v>
      </c>
      <c r="P985">
        <v>0</v>
      </c>
      <c r="Q985">
        <v>0</v>
      </c>
      <c r="S985" s="271">
        <f t="shared" ca="1" si="30"/>
        <v>0</v>
      </c>
      <c r="T985" s="271">
        <f t="shared" si="31"/>
        <v>800</v>
      </c>
    </row>
    <row r="986" spans="1:20">
      <c r="A986" t="str">
        <v>OOCL</v>
      </c>
      <c r="B986" t="str">
        <v>TemaJakarta20</v>
      </c>
      <c r="C986" t="str">
        <v>GHA</v>
      </c>
      <c r="D986" t="str">
        <v>Tema</v>
      </c>
      <c r="E986" t="str">
        <v>Jakarta</v>
      </c>
      <c r="F986">
        <v>20</v>
      </c>
      <c r="G986">
        <v>800</v>
      </c>
      <c r="H986" t="str">
        <v>not included</v>
      </c>
      <c r="I986" s="148" t="str">
        <v>USD</v>
      </c>
      <c r="J986" s="271">
        <v>0</v>
      </c>
      <c r="K986">
        <v>800</v>
      </c>
      <c r="L986">
        <v>32</v>
      </c>
      <c r="M986" s="18">
        <v>45382</v>
      </c>
      <c r="N986">
        <v>0</v>
      </c>
      <c r="O986">
        <v>92949</v>
      </c>
      <c r="P986">
        <v>0</v>
      </c>
      <c r="Q986">
        <v>0</v>
      </c>
      <c r="S986" s="271">
        <f t="shared" ca="1" si="30"/>
        <v>0</v>
      </c>
      <c r="T986" s="271">
        <f t="shared" si="31"/>
        <v>800</v>
      </c>
    </row>
    <row r="987" spans="1:20">
      <c r="A987" t="str">
        <v>STS_MSC</v>
      </c>
      <c r="B987" t="str">
        <v>AbidjanAmsterdam20</v>
      </c>
      <c r="C987" t="str">
        <v>IVC</v>
      </c>
      <c r="D987" t="str">
        <v>Abidjan</v>
      </c>
      <c r="E987" t="str">
        <v>Amsterdam</v>
      </c>
      <c r="F987">
        <v>20</v>
      </c>
      <c r="G987">
        <v>487</v>
      </c>
      <c r="H987" t="str">
        <v>not included</v>
      </c>
      <c r="I987" s="148" t="str">
        <v>EUR</v>
      </c>
      <c r="J987" s="271">
        <v>0</v>
      </c>
      <c r="K987">
        <v>487</v>
      </c>
      <c r="L987" t="str">
        <v>20 days</v>
      </c>
      <c r="M987" s="18">
        <v>45657</v>
      </c>
      <c r="N987">
        <v>0</v>
      </c>
      <c r="O987" t="str">
        <v>MSC</v>
      </c>
      <c r="P987" t="str">
        <v>14 CD combined</v>
      </c>
      <c r="Q987" t="str">
        <v>14 CD free storage</v>
      </c>
      <c r="S987" s="271">
        <f t="shared" ca="1" si="30"/>
        <v>0</v>
      </c>
      <c r="T987" s="271">
        <f t="shared" si="31"/>
        <v>487</v>
      </c>
    </row>
    <row r="988" spans="1:20">
      <c r="A988" t="str">
        <v>STS_Grimaldi</v>
      </c>
      <c r="B988" t="str">
        <v>AbidjanAmsterdam20</v>
      </c>
      <c r="C988" t="str">
        <v>IVC</v>
      </c>
      <c r="D988" t="str">
        <v>Abidjan</v>
      </c>
      <c r="E988" t="str">
        <v>Amsterdam</v>
      </c>
      <c r="F988">
        <v>20</v>
      </c>
      <c r="G988">
        <v>796</v>
      </c>
      <c r="H988">
        <v>135</v>
      </c>
      <c r="I988" s="148" t="str">
        <v>EUR</v>
      </c>
      <c r="J988" s="271">
        <v>0</v>
      </c>
      <c r="K988">
        <v>931</v>
      </c>
      <c r="L988" t="str">
        <v>13 days</v>
      </c>
      <c r="M988" s="18">
        <v>45657</v>
      </c>
      <c r="N988">
        <v>1</v>
      </c>
      <c r="O988" t="str">
        <v>Grimaldi</v>
      </c>
      <c r="P988" t="str">
        <v>15 CD Combined</v>
      </c>
      <c r="Q988" t="str">
        <v>free storage 14 CD</v>
      </c>
      <c r="S988" s="271">
        <f t="shared" ca="1" si="30"/>
        <v>0</v>
      </c>
      <c r="T988" s="271">
        <f t="shared" si="31"/>
        <v>796</v>
      </c>
    </row>
    <row r="989" spans="1:20">
      <c r="A989" t="str">
        <v>STS_OOCL</v>
      </c>
      <c r="B989" t="str">
        <v>AbidjanAmsterdam20</v>
      </c>
      <c r="C989" t="str">
        <v>IVC</v>
      </c>
      <c r="D989" t="str">
        <v>Abidjan</v>
      </c>
      <c r="E989" t="str">
        <v>Amsterdam</v>
      </c>
      <c r="F989">
        <v>20</v>
      </c>
      <c r="G989">
        <v>783</v>
      </c>
      <c r="H989" t="str">
        <v>not included</v>
      </c>
      <c r="I989" s="148" t="str">
        <v>EUR</v>
      </c>
      <c r="J989" s="271">
        <v>0</v>
      </c>
      <c r="K989">
        <v>783</v>
      </c>
      <c r="L989" t="str">
        <v>25 days</v>
      </c>
      <c r="M989" s="18">
        <v>45657</v>
      </c>
      <c r="N989">
        <v>0</v>
      </c>
      <c r="O989" t="str">
        <v>OOCL</v>
      </c>
      <c r="P989" t="str">
        <v>14 CD combined</v>
      </c>
      <c r="Q989" t="str">
        <v>storage free time 5 CD</v>
      </c>
      <c r="S989" s="271">
        <f t="shared" ca="1" si="30"/>
        <v>0</v>
      </c>
      <c r="T989" s="271">
        <f t="shared" si="31"/>
        <v>783</v>
      </c>
    </row>
    <row r="990" spans="1:20">
      <c r="A990" t="str">
        <v>STS_Hapag-Lloyd</v>
      </c>
      <c r="B990" t="str">
        <v>AbidjanAmsterdam20</v>
      </c>
      <c r="C990" t="str">
        <v>IVC</v>
      </c>
      <c r="D990" t="str">
        <v>Abidjan</v>
      </c>
      <c r="E990" t="str">
        <v>Amsterdam</v>
      </c>
      <c r="F990">
        <v>20</v>
      </c>
      <c r="G990">
        <v>827</v>
      </c>
      <c r="H990">
        <v>80</v>
      </c>
      <c r="I990" s="148" t="str">
        <v>EUR</v>
      </c>
      <c r="J990" s="271">
        <v>0</v>
      </c>
      <c r="K990">
        <v>907</v>
      </c>
      <c r="L990" t="str">
        <v>30 days</v>
      </c>
      <c r="M990" s="18">
        <v>45657</v>
      </c>
      <c r="N990">
        <v>1</v>
      </c>
      <c r="O990" t="str">
        <v>Hapag-Lloyd</v>
      </c>
      <c r="P990" t="str">
        <v>4 CD</v>
      </c>
      <c r="Q990" t="str">
        <v>10 CD</v>
      </c>
      <c r="S990" s="271">
        <f t="shared" ca="1" si="30"/>
        <v>0</v>
      </c>
      <c r="T990" s="271">
        <f t="shared" si="31"/>
        <v>827</v>
      </c>
    </row>
    <row r="991" spans="1:20">
      <c r="A991" t="str">
        <v>STS_ONE</v>
      </c>
      <c r="B991" t="str">
        <v>AbidjanAmsterdam20</v>
      </c>
      <c r="C991" t="str">
        <v>IVC</v>
      </c>
      <c r="D991" t="str">
        <v>Abidjan</v>
      </c>
      <c r="E991" t="str">
        <v>Amsterdam</v>
      </c>
      <c r="F991">
        <v>20</v>
      </c>
      <c r="G991">
        <v>913</v>
      </c>
      <c r="H991" t="str">
        <v>not included</v>
      </c>
      <c r="I991" s="148" t="str">
        <v>EUR</v>
      </c>
      <c r="J991" s="271">
        <v>0</v>
      </c>
      <c r="K991">
        <v>913</v>
      </c>
      <c r="L991" t="str">
        <v>26 days</v>
      </c>
      <c r="M991" s="18">
        <v>45657</v>
      </c>
      <c r="N991">
        <v>0</v>
      </c>
      <c r="O991" t="str">
        <v>ONE</v>
      </c>
      <c r="P991" t="str">
        <v>14 CD</v>
      </c>
      <c r="Q991" t="str">
        <v>14 CD</v>
      </c>
      <c r="S991" s="271">
        <f t="shared" ca="1" si="30"/>
        <v>0</v>
      </c>
      <c r="T991" s="271">
        <f t="shared" si="31"/>
        <v>913</v>
      </c>
    </row>
    <row r="992" spans="1:20">
      <c r="A992" t="str">
        <v>STS_ONE</v>
      </c>
      <c r="B992" t="str">
        <v>AbidjanAmsterdam40</v>
      </c>
      <c r="C992" t="str">
        <v>IVC</v>
      </c>
      <c r="D992" t="str">
        <v>Abidjan</v>
      </c>
      <c r="E992" t="str">
        <v>Amsterdam</v>
      </c>
      <c r="F992">
        <v>40</v>
      </c>
      <c r="G992">
        <v>831</v>
      </c>
      <c r="H992" t="str">
        <v>not included</v>
      </c>
      <c r="I992" s="148" t="str">
        <v>EUR</v>
      </c>
      <c r="J992" s="271">
        <v>0</v>
      </c>
      <c r="K992">
        <v>831</v>
      </c>
      <c r="L992" t="str">
        <v>26 days</v>
      </c>
      <c r="M992" s="18">
        <v>45657</v>
      </c>
      <c r="N992">
        <v>0</v>
      </c>
      <c r="O992" t="str">
        <v>ONE</v>
      </c>
      <c r="P992" t="str">
        <v>14 CD</v>
      </c>
      <c r="Q992" t="str">
        <v>14 CD</v>
      </c>
      <c r="S992" s="271">
        <f t="shared" ca="1" si="30"/>
        <v>0</v>
      </c>
      <c r="T992" s="271">
        <f t="shared" si="31"/>
        <v>831</v>
      </c>
    </row>
    <row r="993" spans="1:20">
      <c r="A993" t="str">
        <v>STS_MSC</v>
      </c>
      <c r="B993" t="str">
        <v>AbidjanAmsterdam40</v>
      </c>
      <c r="C993" t="str">
        <v>IVC</v>
      </c>
      <c r="D993" t="str">
        <v>Abidjan</v>
      </c>
      <c r="E993" t="str">
        <v>Amsterdam</v>
      </c>
      <c r="F993">
        <v>40</v>
      </c>
      <c r="G993">
        <v>759</v>
      </c>
      <c r="H993" t="str">
        <v>not included</v>
      </c>
      <c r="I993" s="148" t="str">
        <v>EUR</v>
      </c>
      <c r="J993" s="271">
        <v>0</v>
      </c>
      <c r="K993">
        <v>759</v>
      </c>
      <c r="L993" t="str">
        <v>20 days</v>
      </c>
      <c r="M993" s="18">
        <v>45657</v>
      </c>
      <c r="N993">
        <v>0</v>
      </c>
      <c r="O993" t="str">
        <v>MSC</v>
      </c>
      <c r="P993" t="str">
        <v>14 CD combined</v>
      </c>
      <c r="Q993" t="str">
        <v>14 CD free storage</v>
      </c>
      <c r="S993" s="271">
        <f t="shared" ca="1" si="30"/>
        <v>0</v>
      </c>
      <c r="T993" s="271">
        <f t="shared" si="31"/>
        <v>759</v>
      </c>
    </row>
    <row r="994" spans="1:20">
      <c r="A994" t="str">
        <v>STS_OOCL</v>
      </c>
      <c r="B994" t="str">
        <v>AbidjanAmsterdam40</v>
      </c>
      <c r="C994" t="str">
        <v>IVC</v>
      </c>
      <c r="D994" t="str">
        <v>Abidjan</v>
      </c>
      <c r="E994" t="str">
        <v>Amsterdam</v>
      </c>
      <c r="F994">
        <v>40</v>
      </c>
      <c r="G994">
        <v>841</v>
      </c>
      <c r="H994" t="str">
        <v>not included</v>
      </c>
      <c r="I994" s="148" t="str">
        <v>EUR</v>
      </c>
      <c r="J994" s="271">
        <v>0</v>
      </c>
      <c r="K994">
        <v>841</v>
      </c>
      <c r="L994" t="str">
        <v>25 days</v>
      </c>
      <c r="M994" s="18">
        <v>45657</v>
      </c>
      <c r="N994">
        <v>0</v>
      </c>
      <c r="O994" t="str">
        <v>OOCL</v>
      </c>
      <c r="P994" t="str">
        <v>14 CD combined</v>
      </c>
      <c r="Q994" t="str">
        <v>storage free time 5 CD</v>
      </c>
      <c r="S994" s="271">
        <f t="shared" ca="1" si="30"/>
        <v>0</v>
      </c>
      <c r="T994" s="271">
        <f t="shared" si="31"/>
        <v>841</v>
      </c>
    </row>
    <row r="995" spans="1:20">
      <c r="A995" t="str">
        <v>STS_Grimaldi</v>
      </c>
      <c r="B995" t="str">
        <v>AbidjanAmsterdam40</v>
      </c>
      <c r="C995" t="str">
        <v>IVC</v>
      </c>
      <c r="D995" t="str">
        <v>Abidjan</v>
      </c>
      <c r="E995" t="str">
        <v>Amsterdam</v>
      </c>
      <c r="F995">
        <v>40</v>
      </c>
      <c r="G995">
        <v>1277</v>
      </c>
      <c r="H995">
        <v>135</v>
      </c>
      <c r="I995" s="148" t="str">
        <v>EUR</v>
      </c>
      <c r="J995" s="271">
        <v>0</v>
      </c>
      <c r="K995">
        <v>1412</v>
      </c>
      <c r="L995" t="str">
        <v>13 days</v>
      </c>
      <c r="M995" s="18">
        <v>45657</v>
      </c>
      <c r="N995">
        <v>1</v>
      </c>
      <c r="O995" t="str">
        <v>Grimaldi</v>
      </c>
      <c r="P995" t="str">
        <v>15 CD Combined</v>
      </c>
      <c r="Q995" t="str">
        <v>free storage 14 CD</v>
      </c>
      <c r="S995" s="271">
        <f t="shared" ca="1" si="30"/>
        <v>0</v>
      </c>
      <c r="T995" s="271">
        <f t="shared" si="31"/>
        <v>1277</v>
      </c>
    </row>
    <row r="996" spans="1:20">
      <c r="A996" t="str">
        <v>STS_Hapag-Lloyd</v>
      </c>
      <c r="B996" t="str">
        <v>AbidjanAmsterdam40</v>
      </c>
      <c r="C996" t="str">
        <v>IVC</v>
      </c>
      <c r="D996" t="str">
        <v>Abidjan</v>
      </c>
      <c r="E996" t="str">
        <v>Amsterdam</v>
      </c>
      <c r="F996">
        <v>40</v>
      </c>
      <c r="G996">
        <v>959</v>
      </c>
      <c r="H996">
        <v>140</v>
      </c>
      <c r="I996" s="148" t="str">
        <v>EUR</v>
      </c>
      <c r="J996" s="271">
        <v>0</v>
      </c>
      <c r="K996">
        <v>1099</v>
      </c>
      <c r="L996" t="str">
        <v>30 days</v>
      </c>
      <c r="M996" s="18">
        <v>45657</v>
      </c>
      <c r="N996">
        <v>1</v>
      </c>
      <c r="O996" t="str">
        <v>Hapag-Lloyd</v>
      </c>
      <c r="P996" t="str">
        <v>4 CD</v>
      </c>
      <c r="Q996" t="str">
        <v>10 CD</v>
      </c>
      <c r="S996" s="271">
        <f t="shared" ca="1" si="30"/>
        <v>0</v>
      </c>
      <c r="T996" s="271">
        <f t="shared" si="31"/>
        <v>959</v>
      </c>
    </row>
    <row r="997" spans="1:20">
      <c r="A997" t="str">
        <v>STS_ONE</v>
      </c>
      <c r="B997" t="str">
        <v>AbidjanAntwerp20</v>
      </c>
      <c r="C997" t="str">
        <v>IVC</v>
      </c>
      <c r="D997" t="str">
        <v>Abidjan</v>
      </c>
      <c r="E997" t="str">
        <v>Antwerp</v>
      </c>
      <c r="F997">
        <v>20</v>
      </c>
      <c r="G997">
        <v>638</v>
      </c>
      <c r="H997" t="str">
        <v>not included</v>
      </c>
      <c r="I997" s="148" t="str">
        <v>EUR</v>
      </c>
      <c r="J997" s="271">
        <v>0</v>
      </c>
      <c r="K997">
        <v>638</v>
      </c>
      <c r="L997" t="str">
        <v>25 days</v>
      </c>
      <c r="M997" s="18">
        <v>45657</v>
      </c>
      <c r="N997">
        <v>0</v>
      </c>
      <c r="O997" t="str">
        <v>ONE</v>
      </c>
      <c r="P997" t="str">
        <v>7 CD</v>
      </c>
      <c r="Q997" t="str">
        <v>7 CD</v>
      </c>
      <c r="S997" s="271">
        <f t="shared" ca="1" si="30"/>
        <v>0</v>
      </c>
      <c r="T997" s="271">
        <f t="shared" si="31"/>
        <v>638</v>
      </c>
    </row>
    <row r="998" spans="1:20">
      <c r="A998" t="str">
        <v>STS_ONE</v>
      </c>
      <c r="B998" t="str">
        <v>AbidjanAntwerp40</v>
      </c>
      <c r="C998" t="str">
        <v>IVC</v>
      </c>
      <c r="D998" t="str">
        <v>Abidjan</v>
      </c>
      <c r="E998" t="str">
        <v>Antwerp</v>
      </c>
      <c r="F998">
        <v>40</v>
      </c>
      <c r="G998">
        <v>651</v>
      </c>
      <c r="H998" t="str">
        <v>not included</v>
      </c>
      <c r="I998" s="148" t="str">
        <v>EUR</v>
      </c>
      <c r="J998" s="271">
        <v>0</v>
      </c>
      <c r="K998">
        <v>651</v>
      </c>
      <c r="L998" t="str">
        <v>25 days</v>
      </c>
      <c r="M998" s="18">
        <v>45657</v>
      </c>
      <c r="N998">
        <v>0</v>
      </c>
      <c r="O998" t="str">
        <v>ONE</v>
      </c>
      <c r="P998" t="str">
        <v>7 CD</v>
      </c>
      <c r="Q998" t="str">
        <v>7 CD</v>
      </c>
      <c r="S998" s="271">
        <f t="shared" ca="1" si="30"/>
        <v>0</v>
      </c>
      <c r="T998" s="271">
        <f t="shared" si="31"/>
        <v>651</v>
      </c>
    </row>
    <row r="999" spans="1:20">
      <c r="A999" t="str">
        <v>STS_MSC</v>
      </c>
      <c r="B999" t="str">
        <v>AbidjanAntwerp20</v>
      </c>
      <c r="C999" t="str">
        <v>IVC</v>
      </c>
      <c r="D999" t="str">
        <v>Abidjan</v>
      </c>
      <c r="E999" t="str">
        <v>Antwerp</v>
      </c>
      <c r="F999">
        <v>20</v>
      </c>
      <c r="G999">
        <v>387</v>
      </c>
      <c r="H999" t="str">
        <v>not included</v>
      </c>
      <c r="I999" s="148" t="str">
        <v>EUR</v>
      </c>
      <c r="J999" s="271">
        <v>0</v>
      </c>
      <c r="K999">
        <v>387</v>
      </c>
      <c r="L999">
        <v>0</v>
      </c>
      <c r="M999" s="18">
        <v>45657</v>
      </c>
      <c r="N999">
        <v>0</v>
      </c>
      <c r="O999" t="str">
        <v>MSC</v>
      </c>
      <c r="P999" t="str">
        <v>14 CD combined</v>
      </c>
      <c r="Q999" t="str">
        <v>7 CD free storage</v>
      </c>
      <c r="S999" s="271">
        <f t="shared" ca="1" si="30"/>
        <v>0</v>
      </c>
      <c r="T999" s="271">
        <f t="shared" si="31"/>
        <v>387</v>
      </c>
    </row>
    <row r="1000" spans="1:20">
      <c r="A1000" t="str">
        <v>STS_MSC</v>
      </c>
      <c r="B1000" t="str">
        <v>AbidjanAntwerp40</v>
      </c>
      <c r="C1000" t="str">
        <v>IVC</v>
      </c>
      <c r="D1000" t="str">
        <v>Abidjan</v>
      </c>
      <c r="E1000" t="str">
        <v>Antwerp</v>
      </c>
      <c r="F1000">
        <v>40</v>
      </c>
      <c r="G1000">
        <v>559</v>
      </c>
      <c r="H1000" t="str">
        <v>not included</v>
      </c>
      <c r="I1000" s="148" t="str">
        <v>EUR</v>
      </c>
      <c r="J1000" s="271">
        <v>0</v>
      </c>
      <c r="K1000">
        <v>559</v>
      </c>
      <c r="L1000">
        <v>0</v>
      </c>
      <c r="M1000" s="18">
        <v>45657</v>
      </c>
      <c r="N1000">
        <v>0</v>
      </c>
      <c r="O1000" t="str">
        <v>MSC</v>
      </c>
      <c r="P1000" t="str">
        <v>14 CD combined</v>
      </c>
      <c r="Q1000" t="str">
        <v>7 CD free storage</v>
      </c>
      <c r="S1000" s="271">
        <f t="shared" ca="1" si="30"/>
        <v>0</v>
      </c>
      <c r="T1000" s="271">
        <f t="shared" si="31"/>
        <v>559</v>
      </c>
    </row>
    <row r="1001" spans="1:20">
      <c r="A1001" t="str">
        <v>STS_Hapag-Lloyd</v>
      </c>
      <c r="B1001" t="str">
        <v>AbidjanAntwerp20</v>
      </c>
      <c r="C1001" t="str">
        <v>IVC</v>
      </c>
      <c r="D1001" t="str">
        <v>Abidjan</v>
      </c>
      <c r="E1001" t="str">
        <v>Antwerp</v>
      </c>
      <c r="F1001">
        <v>20</v>
      </c>
      <c r="G1001">
        <v>497</v>
      </c>
      <c r="H1001">
        <v>80</v>
      </c>
      <c r="I1001" s="148" t="str">
        <v>EUR</v>
      </c>
      <c r="J1001" s="271">
        <v>0</v>
      </c>
      <c r="K1001">
        <v>577</v>
      </c>
      <c r="L1001" t="str">
        <v>31 days</v>
      </c>
      <c r="M1001" s="18">
        <v>45657</v>
      </c>
      <c r="N1001">
        <v>1</v>
      </c>
      <c r="O1001" t="str">
        <v>Hapag-Lloyd</v>
      </c>
      <c r="P1001" t="str">
        <v>4 CD</v>
      </c>
      <c r="Q1001" t="str">
        <v>10 CD</v>
      </c>
      <c r="S1001" s="271">
        <f t="shared" ca="1" si="30"/>
        <v>0</v>
      </c>
      <c r="T1001" s="271">
        <f t="shared" si="31"/>
        <v>497</v>
      </c>
    </row>
    <row r="1002" spans="1:20">
      <c r="A1002" t="str">
        <v>STS_OOCL</v>
      </c>
      <c r="B1002" t="str">
        <v>AbidjanAntwerp20</v>
      </c>
      <c r="C1002" t="str">
        <v>IVC</v>
      </c>
      <c r="D1002" t="str">
        <v>Abidjan</v>
      </c>
      <c r="E1002" t="str">
        <v>Antwerp</v>
      </c>
      <c r="F1002">
        <v>20</v>
      </c>
      <c r="G1002">
        <v>460</v>
      </c>
      <c r="H1002" t="str">
        <v>not included</v>
      </c>
      <c r="I1002" s="148" t="str">
        <v>EUR</v>
      </c>
      <c r="J1002" s="271">
        <v>0</v>
      </c>
      <c r="K1002">
        <v>460</v>
      </c>
      <c r="L1002" t="str">
        <v>27 days</v>
      </c>
      <c r="M1002" s="18">
        <v>45657</v>
      </c>
      <c r="N1002">
        <v>0</v>
      </c>
      <c r="O1002" t="str">
        <v>OOCL</v>
      </c>
      <c r="P1002" t="str">
        <v>14 CD combined</v>
      </c>
      <c r="Q1002" t="str">
        <v>storage free time 5 CD</v>
      </c>
      <c r="S1002" s="271">
        <f t="shared" ca="1" si="30"/>
        <v>0</v>
      </c>
      <c r="T1002" s="271">
        <f t="shared" si="31"/>
        <v>460</v>
      </c>
    </row>
    <row r="1003" spans="1:20">
      <c r="A1003" t="str">
        <v>STS_OOCL</v>
      </c>
      <c r="B1003" t="str">
        <v>AbidjanAntwerp40</v>
      </c>
      <c r="C1003" t="str">
        <v>IVC</v>
      </c>
      <c r="D1003" t="str">
        <v>Abidjan</v>
      </c>
      <c r="E1003" t="str">
        <v>Antwerp</v>
      </c>
      <c r="F1003">
        <v>40</v>
      </c>
      <c r="G1003">
        <v>590</v>
      </c>
      <c r="H1003" t="str">
        <v>not included</v>
      </c>
      <c r="I1003" s="148" t="str">
        <v>EUR</v>
      </c>
      <c r="J1003" s="271">
        <v>0</v>
      </c>
      <c r="K1003">
        <v>590</v>
      </c>
      <c r="L1003" t="str">
        <v>27 days</v>
      </c>
      <c r="M1003" s="18">
        <v>45657</v>
      </c>
      <c r="N1003">
        <v>0</v>
      </c>
      <c r="O1003" t="str">
        <v>OOCL</v>
      </c>
      <c r="P1003" t="str">
        <v>14 CD combined</v>
      </c>
      <c r="Q1003" t="str">
        <v>storage free time 5 CD</v>
      </c>
      <c r="S1003" s="271">
        <f t="shared" ca="1" si="30"/>
        <v>0</v>
      </c>
      <c r="T1003" s="271">
        <f t="shared" si="31"/>
        <v>590</v>
      </c>
    </row>
    <row r="1004" spans="1:20">
      <c r="A1004" t="str">
        <v>STS_Grimaldi</v>
      </c>
      <c r="B1004" t="str">
        <v>AbidjanAntwerp20</v>
      </c>
      <c r="C1004" t="str">
        <v>IVC</v>
      </c>
      <c r="D1004" t="str">
        <v>Abidjan</v>
      </c>
      <c r="E1004" t="str">
        <v>Antwerp</v>
      </c>
      <c r="F1004">
        <v>20</v>
      </c>
      <c r="G1004">
        <v>876</v>
      </c>
      <c r="H1004" t="str">
        <v>not included</v>
      </c>
      <c r="I1004" s="148" t="str">
        <v>EUR</v>
      </c>
      <c r="J1004" s="271">
        <v>0</v>
      </c>
      <c r="K1004">
        <v>876</v>
      </c>
      <c r="L1004" t="str">
        <v>20 days</v>
      </c>
      <c r="M1004" s="18">
        <v>45657</v>
      </c>
      <c r="N1004">
        <v>0</v>
      </c>
      <c r="O1004" t="str">
        <v>Grimaldi</v>
      </c>
      <c r="P1004" t="str">
        <v>15 CD Combined</v>
      </c>
      <c r="Q1004" t="str">
        <v>10 CD free storage</v>
      </c>
      <c r="S1004" s="271">
        <f t="shared" ca="1" si="30"/>
        <v>0</v>
      </c>
      <c r="T1004" s="271">
        <f t="shared" si="31"/>
        <v>876</v>
      </c>
    </row>
    <row r="1005" spans="1:20">
      <c r="A1005" t="str">
        <v>STS_Hapag-Lloyd</v>
      </c>
      <c r="B1005" t="str">
        <v>AbidjanAntwerp40</v>
      </c>
      <c r="C1005" t="str">
        <v>IVC</v>
      </c>
      <c r="D1005" t="str">
        <v>Abidjan</v>
      </c>
      <c r="E1005" t="str">
        <v>Antwerp</v>
      </c>
      <c r="F1005">
        <v>40</v>
      </c>
      <c r="G1005">
        <v>629</v>
      </c>
      <c r="H1005">
        <v>140</v>
      </c>
      <c r="I1005" s="148" t="str">
        <v>EUR</v>
      </c>
      <c r="J1005" s="271">
        <v>0</v>
      </c>
      <c r="K1005">
        <v>769</v>
      </c>
      <c r="L1005" t="str">
        <v>31 days</v>
      </c>
      <c r="M1005" s="18">
        <v>45657</v>
      </c>
      <c r="N1005">
        <v>1</v>
      </c>
      <c r="O1005" t="str">
        <v>Hapag-Lloyd</v>
      </c>
      <c r="P1005" t="str">
        <v>4 CD</v>
      </c>
      <c r="Q1005" t="str">
        <v>10 CD</v>
      </c>
      <c r="S1005" s="271">
        <f t="shared" ca="1" si="30"/>
        <v>0</v>
      </c>
      <c r="T1005" s="271">
        <f t="shared" si="31"/>
        <v>629</v>
      </c>
    </row>
    <row r="1006" spans="1:20">
      <c r="A1006" t="str">
        <v>STS_Grimaldi</v>
      </c>
      <c r="B1006" t="str">
        <v>AbidjanAntwerp40</v>
      </c>
      <c r="C1006" t="str">
        <v>IVC</v>
      </c>
      <c r="D1006" t="str">
        <v>Abidjan</v>
      </c>
      <c r="E1006" t="str">
        <v>Antwerp</v>
      </c>
      <c r="F1006">
        <v>40</v>
      </c>
      <c r="G1006">
        <v>1177</v>
      </c>
      <c r="H1006">
        <v>135</v>
      </c>
      <c r="I1006" s="148" t="str">
        <v>EUR</v>
      </c>
      <c r="J1006" s="271">
        <v>0</v>
      </c>
      <c r="K1006">
        <v>1312</v>
      </c>
      <c r="L1006" t="str">
        <v>18 days</v>
      </c>
      <c r="M1006" s="18">
        <v>45657</v>
      </c>
      <c r="N1006">
        <v>1</v>
      </c>
      <c r="O1006" t="str">
        <v>Grimaldi</v>
      </c>
      <c r="P1006" t="str">
        <v>15 CD Combined</v>
      </c>
      <c r="Q1006" t="str">
        <v>10 CD free storage</v>
      </c>
      <c r="S1006" s="271">
        <f t="shared" ca="1" si="30"/>
        <v>0</v>
      </c>
      <c r="T1006" s="271">
        <f t="shared" si="31"/>
        <v>1177</v>
      </c>
    </row>
    <row r="1007" spans="1:20">
      <c r="A1007" t="str">
        <v>STS_MSC</v>
      </c>
      <c r="B1007" t="str">
        <v>AbidjanBarcelona20</v>
      </c>
      <c r="C1007" t="str">
        <v>IVC</v>
      </c>
      <c r="D1007" t="str">
        <v>Abidjan</v>
      </c>
      <c r="E1007" t="str">
        <v>Barcelona</v>
      </c>
      <c r="F1007">
        <v>20</v>
      </c>
      <c r="G1007">
        <v>613</v>
      </c>
      <c r="H1007" t="str">
        <v>not included</v>
      </c>
      <c r="I1007" s="148" t="str">
        <v>EUR</v>
      </c>
      <c r="J1007" s="271">
        <v>0</v>
      </c>
      <c r="K1007">
        <v>613</v>
      </c>
      <c r="L1007" t="str">
        <v>25 days</v>
      </c>
      <c r="M1007" s="18">
        <v>45657</v>
      </c>
      <c r="N1007">
        <v>0</v>
      </c>
      <c r="O1007" t="str">
        <v>MSC</v>
      </c>
      <c r="P1007" t="str">
        <v>14 CD combined</v>
      </c>
      <c r="Q1007">
        <v>0</v>
      </c>
      <c r="S1007" s="271">
        <f t="shared" ca="1" si="30"/>
        <v>0</v>
      </c>
      <c r="T1007" s="271">
        <f t="shared" si="31"/>
        <v>613</v>
      </c>
    </row>
    <row r="1008" spans="1:20">
      <c r="A1008" t="str">
        <v>STS_ONE</v>
      </c>
      <c r="B1008" t="str">
        <v>AbidjanBarcelona20</v>
      </c>
      <c r="C1008" t="str">
        <v>IVC</v>
      </c>
      <c r="D1008" t="str">
        <v>Abidjan</v>
      </c>
      <c r="E1008" t="str">
        <v>Barcelona</v>
      </c>
      <c r="F1008">
        <v>20</v>
      </c>
      <c r="G1008">
        <v>838</v>
      </c>
      <c r="H1008" t="str">
        <v>not included</v>
      </c>
      <c r="I1008" s="148" t="str">
        <v>EUR</v>
      </c>
      <c r="J1008" s="271">
        <v>0</v>
      </c>
      <c r="K1008">
        <v>838</v>
      </c>
      <c r="L1008" t="str">
        <v>20 days</v>
      </c>
      <c r="M1008" s="18">
        <v>45657</v>
      </c>
      <c r="N1008">
        <v>0</v>
      </c>
      <c r="O1008" t="str">
        <v>ONE</v>
      </c>
      <c r="P1008" t="str">
        <v>5 CD</v>
      </c>
      <c r="Q1008" t="str">
        <v>14 CD</v>
      </c>
      <c r="S1008" s="271">
        <f t="shared" ca="1" si="30"/>
        <v>0</v>
      </c>
      <c r="T1008" s="271">
        <f t="shared" si="31"/>
        <v>838</v>
      </c>
    </row>
    <row r="1009" spans="1:20">
      <c r="A1009" t="str">
        <v>STS_ONE</v>
      </c>
      <c r="B1009" t="str">
        <v>AbidjanBarcelona40</v>
      </c>
      <c r="C1009" t="str">
        <v>IVC</v>
      </c>
      <c r="D1009" t="str">
        <v>Abidjan</v>
      </c>
      <c r="E1009" t="str">
        <v>Barcelona</v>
      </c>
      <c r="F1009">
        <v>40</v>
      </c>
      <c r="G1009">
        <v>1261</v>
      </c>
      <c r="H1009" t="str">
        <v>not included</v>
      </c>
      <c r="I1009" s="148" t="str">
        <v>EUR</v>
      </c>
      <c r="J1009" s="271">
        <v>0</v>
      </c>
      <c r="K1009">
        <v>1261</v>
      </c>
      <c r="L1009" t="str">
        <v>20 days</v>
      </c>
      <c r="M1009" s="18">
        <v>45657</v>
      </c>
      <c r="N1009">
        <v>0</v>
      </c>
      <c r="O1009" t="str">
        <v>ONE</v>
      </c>
      <c r="P1009" t="str">
        <v>5 CD</v>
      </c>
      <c r="Q1009" t="str">
        <v>14 CD</v>
      </c>
      <c r="S1009" s="271">
        <f t="shared" ca="1" si="30"/>
        <v>0</v>
      </c>
      <c r="T1009" s="271">
        <f t="shared" si="31"/>
        <v>1261</v>
      </c>
    </row>
    <row r="1010" spans="1:20">
      <c r="A1010" t="str">
        <v>STS_MSC</v>
      </c>
      <c r="B1010" t="str">
        <v>AbidjanBarcelona40</v>
      </c>
      <c r="C1010" t="str">
        <v>IVC</v>
      </c>
      <c r="D1010" t="str">
        <v>Abidjan</v>
      </c>
      <c r="E1010" t="str">
        <v>Barcelona</v>
      </c>
      <c r="F1010">
        <v>40</v>
      </c>
      <c r="G1010">
        <v>771</v>
      </c>
      <c r="H1010" t="str">
        <v>not included</v>
      </c>
      <c r="I1010" s="148" t="str">
        <v>EUR</v>
      </c>
      <c r="J1010" s="271">
        <v>0</v>
      </c>
      <c r="K1010">
        <v>771</v>
      </c>
      <c r="L1010" t="str">
        <v>25 days</v>
      </c>
      <c r="M1010" s="18">
        <v>45657</v>
      </c>
      <c r="N1010">
        <v>0</v>
      </c>
      <c r="O1010" t="str">
        <v>MSC</v>
      </c>
      <c r="P1010" t="str">
        <v>14 CD combined</v>
      </c>
      <c r="Q1010">
        <v>0</v>
      </c>
      <c r="S1010" s="271">
        <f t="shared" ca="1" si="30"/>
        <v>0</v>
      </c>
      <c r="T1010" s="271">
        <f t="shared" si="31"/>
        <v>771</v>
      </c>
    </row>
    <row r="1011" spans="1:20">
      <c r="A1011" t="str">
        <v>STS_Hapag-Lloyd</v>
      </c>
      <c r="B1011" t="str">
        <v>AbidjanBarcelona20</v>
      </c>
      <c r="C1011" t="str">
        <v>IVC</v>
      </c>
      <c r="D1011" t="str">
        <v>Abidjan</v>
      </c>
      <c r="E1011" t="str">
        <v>Barcelona</v>
      </c>
      <c r="F1011">
        <v>20</v>
      </c>
      <c r="G1011">
        <v>747</v>
      </c>
      <c r="H1011">
        <v>80</v>
      </c>
      <c r="I1011" s="148" t="str">
        <v>EUR</v>
      </c>
      <c r="J1011" s="271">
        <v>0</v>
      </c>
      <c r="K1011">
        <v>827</v>
      </c>
      <c r="L1011" t="str">
        <v>27 days</v>
      </c>
      <c r="M1011" s="18">
        <v>45657</v>
      </c>
      <c r="N1011">
        <v>1</v>
      </c>
      <c r="O1011" t="str">
        <v>Hapag-Lloyd</v>
      </c>
      <c r="P1011" t="str">
        <v>10 CD combined</v>
      </c>
      <c r="Q1011" t="str">
        <v>subject to port storage</v>
      </c>
      <c r="S1011" s="271">
        <f t="shared" ca="1" si="30"/>
        <v>0</v>
      </c>
      <c r="T1011" s="271">
        <f t="shared" si="31"/>
        <v>747</v>
      </c>
    </row>
    <row r="1012" spans="1:20">
      <c r="A1012" t="str">
        <v>STS_OOCL</v>
      </c>
      <c r="B1012" t="str">
        <v>AbidjanBarcelona20</v>
      </c>
      <c r="C1012" t="str">
        <v>IVC</v>
      </c>
      <c r="D1012" t="str">
        <v>Abidjan</v>
      </c>
      <c r="E1012" t="str">
        <v>Barcelona</v>
      </c>
      <c r="F1012">
        <v>20</v>
      </c>
      <c r="G1012">
        <v>760</v>
      </c>
      <c r="H1012" t="str">
        <v>not included</v>
      </c>
      <c r="I1012" s="148" t="str">
        <v>EUR</v>
      </c>
      <c r="J1012" s="271">
        <v>0</v>
      </c>
      <c r="K1012">
        <v>760</v>
      </c>
      <c r="L1012" t="str">
        <v>16 days</v>
      </c>
      <c r="M1012" s="18">
        <v>45657</v>
      </c>
      <c r="N1012">
        <v>0</v>
      </c>
      <c r="O1012" t="str">
        <v>OOCL</v>
      </c>
      <c r="P1012" t="str">
        <v>14 CD combined</v>
      </c>
      <c r="Q1012" t="str">
        <v>storage free time 5 CD</v>
      </c>
      <c r="S1012" s="271">
        <f t="shared" ca="1" si="30"/>
        <v>0</v>
      </c>
      <c r="T1012" s="271">
        <f t="shared" si="31"/>
        <v>760</v>
      </c>
    </row>
    <row r="1013" spans="1:20">
      <c r="A1013" t="str">
        <v>STS_OOCL</v>
      </c>
      <c r="B1013" t="str">
        <v>AbidjanBarcelona40</v>
      </c>
      <c r="C1013" t="str">
        <v>IVC</v>
      </c>
      <c r="D1013" t="str">
        <v>Abidjan</v>
      </c>
      <c r="E1013" t="str">
        <v>Barcelona</v>
      </c>
      <c r="F1013">
        <v>40</v>
      </c>
      <c r="G1013">
        <v>922</v>
      </c>
      <c r="H1013" t="str">
        <v>not included</v>
      </c>
      <c r="I1013" s="148" t="str">
        <v>EUR</v>
      </c>
      <c r="J1013" s="271">
        <v>0</v>
      </c>
      <c r="K1013">
        <v>922</v>
      </c>
      <c r="L1013" t="str">
        <v>16 days</v>
      </c>
      <c r="M1013" s="18">
        <v>45657</v>
      </c>
      <c r="N1013">
        <v>0</v>
      </c>
      <c r="O1013" t="str">
        <v>OOCL</v>
      </c>
      <c r="P1013" t="str">
        <v>14 CD combined</v>
      </c>
      <c r="Q1013" t="str">
        <v>storage free time 5 CD</v>
      </c>
      <c r="S1013" s="271">
        <f t="shared" ca="1" si="30"/>
        <v>0</v>
      </c>
      <c r="T1013" s="271">
        <f t="shared" si="31"/>
        <v>922</v>
      </c>
    </row>
    <row r="1014" spans="1:20">
      <c r="A1014" t="str">
        <v>STS_Hapag-Lloyd</v>
      </c>
      <c r="B1014" t="str">
        <v>AbidjanBarcelona40</v>
      </c>
      <c r="C1014" t="str">
        <v>IVC</v>
      </c>
      <c r="D1014" t="str">
        <v>Abidjan</v>
      </c>
      <c r="E1014" t="str">
        <v>Barcelona</v>
      </c>
      <c r="F1014">
        <v>40</v>
      </c>
      <c r="G1014">
        <v>914</v>
      </c>
      <c r="H1014">
        <v>140</v>
      </c>
      <c r="I1014" s="148" t="str">
        <v>EUR</v>
      </c>
      <c r="J1014" s="271">
        <v>0</v>
      </c>
      <c r="K1014">
        <v>1054</v>
      </c>
      <c r="L1014" t="str">
        <v>27 days</v>
      </c>
      <c r="M1014" s="18">
        <v>45657</v>
      </c>
      <c r="N1014">
        <v>1</v>
      </c>
      <c r="O1014" t="str">
        <v>Hapag-Lloyd</v>
      </c>
      <c r="P1014" t="str">
        <v>10 CD combined</v>
      </c>
      <c r="Q1014" t="str">
        <v>subject to port storage</v>
      </c>
      <c r="S1014" s="271">
        <f t="shared" ca="1" si="30"/>
        <v>0</v>
      </c>
      <c r="T1014" s="271">
        <f t="shared" si="31"/>
        <v>914</v>
      </c>
    </row>
    <row r="1015" spans="1:20">
      <c r="A1015" t="str">
        <v>STS_OOCL</v>
      </c>
      <c r="B1015" t="str">
        <v>AbidjanBatam20</v>
      </c>
      <c r="C1015" t="str">
        <v>IVC</v>
      </c>
      <c r="D1015" t="str">
        <v>Abidjan</v>
      </c>
      <c r="E1015" t="str">
        <v>Batam</v>
      </c>
      <c r="F1015">
        <v>20</v>
      </c>
      <c r="G1015">
        <v>1215</v>
      </c>
      <c r="H1015" t="str">
        <v>not included</v>
      </c>
      <c r="I1015" s="148" t="str">
        <v>USD</v>
      </c>
      <c r="J1015" s="271">
        <v>0</v>
      </c>
      <c r="K1015">
        <v>1215</v>
      </c>
      <c r="L1015" t="str">
        <v>45 days</v>
      </c>
      <c r="M1015" s="18">
        <v>45657</v>
      </c>
      <c r="N1015">
        <v>0</v>
      </c>
      <c r="O1015" t="str">
        <v>OOCL</v>
      </c>
      <c r="P1015" t="str">
        <v>5 CD</v>
      </c>
      <c r="Q1015" t="str">
        <v>21 CD</v>
      </c>
      <c r="S1015" s="271">
        <f t="shared" ca="1" si="30"/>
        <v>0</v>
      </c>
      <c r="T1015" s="271">
        <f t="shared" si="31"/>
        <v>1215</v>
      </c>
    </row>
    <row r="1016" spans="1:20">
      <c r="A1016" t="str">
        <v>STS_OOCL</v>
      </c>
      <c r="B1016" t="str">
        <v>AbidjanBatam40</v>
      </c>
      <c r="C1016" t="str">
        <v>IVC</v>
      </c>
      <c r="D1016" t="str">
        <v>Abidjan</v>
      </c>
      <c r="E1016" t="str">
        <v>Batam</v>
      </c>
      <c r="F1016">
        <v>40</v>
      </c>
      <c r="G1016">
        <v>1265</v>
      </c>
      <c r="H1016" t="str">
        <v>not included</v>
      </c>
      <c r="I1016" s="148" t="str">
        <v>USD</v>
      </c>
      <c r="J1016" s="271">
        <v>0</v>
      </c>
      <c r="K1016">
        <v>1265</v>
      </c>
      <c r="L1016" t="str">
        <v>45 days</v>
      </c>
      <c r="M1016" s="18">
        <v>45657</v>
      </c>
      <c r="N1016">
        <v>0</v>
      </c>
      <c r="O1016" t="str">
        <v>OOCL</v>
      </c>
      <c r="P1016" t="str">
        <v>5 CD</v>
      </c>
      <c r="Q1016" t="str">
        <v>21 CD</v>
      </c>
      <c r="S1016" s="271">
        <f t="shared" ca="1" si="30"/>
        <v>0</v>
      </c>
      <c r="T1016" s="271">
        <f t="shared" si="31"/>
        <v>1265</v>
      </c>
    </row>
    <row r="1017" spans="1:20">
      <c r="A1017" t="str">
        <v>STS_ONE</v>
      </c>
      <c r="B1017" t="str">
        <v>AbidjanBatam20</v>
      </c>
      <c r="C1017" t="str">
        <v>IVC</v>
      </c>
      <c r="D1017" t="str">
        <v>Abidjan</v>
      </c>
      <c r="E1017" t="str">
        <v>Batam</v>
      </c>
      <c r="F1017">
        <v>20</v>
      </c>
      <c r="G1017">
        <v>895</v>
      </c>
      <c r="H1017" t="str">
        <v>not included</v>
      </c>
      <c r="I1017" s="148" t="str">
        <v>USD</v>
      </c>
      <c r="J1017" s="271">
        <v>0</v>
      </c>
      <c r="K1017">
        <v>895</v>
      </c>
      <c r="L1017" t="str">
        <v>29 days</v>
      </c>
      <c r="M1017" s="18">
        <v>45657</v>
      </c>
      <c r="N1017">
        <v>0</v>
      </c>
      <c r="O1017" t="str">
        <v>ONE</v>
      </c>
      <c r="P1017" t="str">
        <v>21 CD combined</v>
      </c>
      <c r="Q1017" t="str">
        <v xml:space="preserve">Storage by terminal </v>
      </c>
      <c r="S1017" s="271">
        <f t="shared" ca="1" si="30"/>
        <v>0</v>
      </c>
      <c r="T1017" s="271">
        <f t="shared" si="31"/>
        <v>895</v>
      </c>
    </row>
    <row r="1018" spans="1:20">
      <c r="A1018" t="str">
        <v>STS_Hapag-Lloyd</v>
      </c>
      <c r="B1018" t="str">
        <v>AbidjanBatam20</v>
      </c>
      <c r="C1018" t="str">
        <v>IVC</v>
      </c>
      <c r="D1018" t="str">
        <v>Abidjan</v>
      </c>
      <c r="E1018" t="str">
        <v>Batam</v>
      </c>
      <c r="F1018">
        <v>20</v>
      </c>
      <c r="G1018">
        <v>1188</v>
      </c>
      <c r="H1018">
        <v>150</v>
      </c>
      <c r="I1018" s="148" t="str">
        <v>USD</v>
      </c>
      <c r="J1018" s="271">
        <v>0</v>
      </c>
      <c r="K1018">
        <v>1338</v>
      </c>
      <c r="L1018" t="str">
        <v>50 days</v>
      </c>
      <c r="M1018" s="18">
        <v>45657</v>
      </c>
      <c r="N1018">
        <v>1</v>
      </c>
      <c r="O1018" t="str">
        <v>Hapag-Lloyd</v>
      </c>
      <c r="P1018" t="str">
        <v>14 CD combined</v>
      </c>
      <c r="Q1018" t="str">
        <v>subject to port storage</v>
      </c>
      <c r="S1018" s="271">
        <f t="shared" ca="1" si="30"/>
        <v>0</v>
      </c>
      <c r="T1018" s="271">
        <f t="shared" si="31"/>
        <v>1188</v>
      </c>
    </row>
    <row r="1019" spans="1:20">
      <c r="A1019" t="str">
        <v>STS_ONE</v>
      </c>
      <c r="B1019" t="str">
        <v>AbidjanBatam40</v>
      </c>
      <c r="C1019" t="str">
        <v>IVC</v>
      </c>
      <c r="D1019" t="str">
        <v>Abidjan</v>
      </c>
      <c r="E1019" t="str">
        <v>Batam</v>
      </c>
      <c r="F1019">
        <v>40</v>
      </c>
      <c r="G1019">
        <v>1125</v>
      </c>
      <c r="H1019" t="str">
        <v>not included</v>
      </c>
      <c r="I1019" s="148" t="str">
        <v>USD</v>
      </c>
      <c r="J1019" s="271">
        <v>0</v>
      </c>
      <c r="K1019">
        <v>1125</v>
      </c>
      <c r="L1019" t="str">
        <v>29 days</v>
      </c>
      <c r="M1019" s="18">
        <v>45657</v>
      </c>
      <c r="N1019">
        <v>0</v>
      </c>
      <c r="O1019" t="str">
        <v>ONE</v>
      </c>
      <c r="P1019" t="str">
        <v>21 CD combined</v>
      </c>
      <c r="Q1019" t="str">
        <v xml:space="preserve">Storage by terminal </v>
      </c>
      <c r="S1019" s="271">
        <f t="shared" ca="1" si="30"/>
        <v>0</v>
      </c>
      <c r="T1019" s="271">
        <f t="shared" si="31"/>
        <v>1125</v>
      </c>
    </row>
    <row r="1020" spans="1:20">
      <c r="A1020" t="str">
        <v>STS_Hapag-Lloyd</v>
      </c>
      <c r="B1020" t="str">
        <v>AbidjanBatam40</v>
      </c>
      <c r="C1020" t="str">
        <v>IVC</v>
      </c>
      <c r="D1020" t="str">
        <v>Abidjan</v>
      </c>
      <c r="E1020" t="str">
        <v>Batam</v>
      </c>
      <c r="F1020">
        <v>40</v>
      </c>
      <c r="G1020">
        <v>1684</v>
      </c>
      <c r="H1020">
        <v>185</v>
      </c>
      <c r="I1020" s="148" t="str">
        <v>USD</v>
      </c>
      <c r="J1020" s="271">
        <v>0</v>
      </c>
      <c r="K1020">
        <v>1869</v>
      </c>
      <c r="L1020" t="str">
        <v>50 days</v>
      </c>
      <c r="M1020" s="18">
        <v>45657</v>
      </c>
      <c r="N1020">
        <v>1</v>
      </c>
      <c r="O1020" t="str">
        <v>Hapag-Lloyd</v>
      </c>
      <c r="P1020" t="str">
        <v>14 CD combined</v>
      </c>
      <c r="Q1020" t="str">
        <v>subject to port storage</v>
      </c>
      <c r="S1020" s="271">
        <f t="shared" ca="1" si="30"/>
        <v>0</v>
      </c>
      <c r="T1020" s="271">
        <f t="shared" si="31"/>
        <v>1684</v>
      </c>
    </row>
    <row r="1021" spans="1:20">
      <c r="A1021" t="str">
        <v>STS_MSC</v>
      </c>
      <c r="B1021" t="str">
        <v>AbidjanHamburg20</v>
      </c>
      <c r="C1021" t="str">
        <v>IVC</v>
      </c>
      <c r="D1021" t="str">
        <v>Abidjan</v>
      </c>
      <c r="E1021" t="str">
        <v>Hamburg</v>
      </c>
      <c r="F1021">
        <v>20</v>
      </c>
      <c r="G1021">
        <v>507</v>
      </c>
      <c r="H1021" t="str">
        <v>not included</v>
      </c>
      <c r="I1021" s="148" t="str">
        <v>EUR</v>
      </c>
      <c r="J1021" s="271">
        <v>0</v>
      </c>
      <c r="K1021">
        <v>507</v>
      </c>
      <c r="L1021" t="str">
        <v>22 days</v>
      </c>
      <c r="M1021" s="18">
        <v>45657</v>
      </c>
      <c r="N1021">
        <v>0</v>
      </c>
      <c r="O1021" t="str">
        <v>MSC</v>
      </c>
      <c r="P1021" t="str">
        <v>14 CD combined</v>
      </c>
      <c r="Q1021" t="str">
        <v>see remark</v>
      </c>
      <c r="S1021" s="271">
        <f t="shared" ca="1" si="30"/>
        <v>0</v>
      </c>
      <c r="T1021" s="271">
        <f t="shared" si="31"/>
        <v>507</v>
      </c>
    </row>
    <row r="1022" spans="1:20">
      <c r="A1022" t="str">
        <v>STS_MSC</v>
      </c>
      <c r="B1022" t="str">
        <v>AbidjanHamburg40</v>
      </c>
      <c r="C1022" t="str">
        <v>IVC</v>
      </c>
      <c r="D1022" t="str">
        <v>Abidjan</v>
      </c>
      <c r="E1022" t="str">
        <v>Hamburg</v>
      </c>
      <c r="F1022">
        <v>40</v>
      </c>
      <c r="G1022">
        <v>779</v>
      </c>
      <c r="H1022" t="str">
        <v>not included</v>
      </c>
      <c r="I1022" s="148" t="str">
        <v>EUR</v>
      </c>
      <c r="J1022" s="271">
        <v>0</v>
      </c>
      <c r="K1022">
        <v>779</v>
      </c>
      <c r="L1022" t="str">
        <v>22 days</v>
      </c>
      <c r="M1022" s="18">
        <v>45657</v>
      </c>
      <c r="N1022">
        <v>0</v>
      </c>
      <c r="O1022" t="str">
        <v>MSC</v>
      </c>
      <c r="P1022" t="str">
        <v>14 CD combined</v>
      </c>
      <c r="Q1022" t="str">
        <v>see remark</v>
      </c>
      <c r="S1022" s="271">
        <f t="shared" ca="1" si="30"/>
        <v>0</v>
      </c>
      <c r="T1022" s="271">
        <f t="shared" si="31"/>
        <v>779</v>
      </c>
    </row>
    <row r="1023" spans="1:20">
      <c r="A1023" t="str">
        <v>STS_ONE</v>
      </c>
      <c r="B1023" t="str">
        <v>AbidjanHamburg20</v>
      </c>
      <c r="C1023" t="str">
        <v>IVC</v>
      </c>
      <c r="D1023" t="str">
        <v>Abidjan</v>
      </c>
      <c r="E1023" t="str">
        <v>Hamburg</v>
      </c>
      <c r="F1023">
        <v>20</v>
      </c>
      <c r="G1023">
        <v>738</v>
      </c>
      <c r="H1023" t="str">
        <v>not included</v>
      </c>
      <c r="I1023" s="148" t="str">
        <v>EUR</v>
      </c>
      <c r="J1023" s="271">
        <v>0</v>
      </c>
      <c r="K1023">
        <v>738</v>
      </c>
      <c r="L1023" t="str">
        <v>30 days</v>
      </c>
      <c r="M1023" s="18">
        <v>45657</v>
      </c>
      <c r="N1023">
        <v>0</v>
      </c>
      <c r="O1023" t="str">
        <v>ONE</v>
      </c>
      <c r="P1023" t="str">
        <v>5 CD</v>
      </c>
      <c r="Q1023" t="str">
        <v>14 CD</v>
      </c>
      <c r="S1023" s="271">
        <f t="shared" ca="1" si="30"/>
        <v>0</v>
      </c>
      <c r="T1023" s="271">
        <f t="shared" si="31"/>
        <v>738</v>
      </c>
    </row>
    <row r="1024" spans="1:20">
      <c r="A1024" t="str">
        <v>STS_ONE</v>
      </c>
      <c r="B1024" t="str">
        <v>AbidjanHamburg40</v>
      </c>
      <c r="C1024" t="str">
        <v>IVC</v>
      </c>
      <c r="D1024" t="str">
        <v>Abidjan</v>
      </c>
      <c r="E1024" t="str">
        <v>Hamburg</v>
      </c>
      <c r="F1024">
        <v>40</v>
      </c>
      <c r="G1024">
        <v>771</v>
      </c>
      <c r="H1024" t="str">
        <v>not included</v>
      </c>
      <c r="I1024" s="148" t="str">
        <v>EUR</v>
      </c>
      <c r="J1024" s="271">
        <v>0</v>
      </c>
      <c r="K1024">
        <v>771</v>
      </c>
      <c r="L1024" t="str">
        <v>30 days</v>
      </c>
      <c r="M1024" s="18">
        <v>45657</v>
      </c>
      <c r="N1024">
        <v>0</v>
      </c>
      <c r="O1024" t="str">
        <v>ONE</v>
      </c>
      <c r="P1024" t="str">
        <v>5 CD</v>
      </c>
      <c r="Q1024" t="str">
        <v>14 CD</v>
      </c>
      <c r="S1024" s="271">
        <f t="shared" ca="1" si="30"/>
        <v>0</v>
      </c>
      <c r="T1024" s="271">
        <f t="shared" si="31"/>
        <v>771</v>
      </c>
    </row>
    <row r="1025" spans="1:20">
      <c r="A1025" t="str">
        <v>STS_Hapag-Lloyd</v>
      </c>
      <c r="B1025" t="str">
        <v>AbidjanHamburg20</v>
      </c>
      <c r="C1025" t="str">
        <v>IVC</v>
      </c>
      <c r="D1025" t="str">
        <v>Abidjan</v>
      </c>
      <c r="E1025" t="str">
        <v>Hamburg</v>
      </c>
      <c r="F1025">
        <v>20</v>
      </c>
      <c r="G1025">
        <v>645</v>
      </c>
      <c r="H1025">
        <v>80</v>
      </c>
      <c r="I1025" s="148" t="str">
        <v>EUR</v>
      </c>
      <c r="J1025" s="271">
        <v>0</v>
      </c>
      <c r="K1025">
        <v>725</v>
      </c>
      <c r="L1025" t="str">
        <v>28 days</v>
      </c>
      <c r="M1025" s="18">
        <v>45657</v>
      </c>
      <c r="N1025">
        <v>1</v>
      </c>
      <c r="O1025" t="str">
        <v>Hapag-Lloyd</v>
      </c>
      <c r="P1025" t="str">
        <v>4 CD</v>
      </c>
      <c r="Q1025" t="str">
        <v>10 CD</v>
      </c>
      <c r="S1025" s="271">
        <f t="shared" ca="1" si="30"/>
        <v>0</v>
      </c>
      <c r="T1025" s="271">
        <f t="shared" si="31"/>
        <v>645</v>
      </c>
    </row>
    <row r="1026" spans="1:20">
      <c r="A1026" t="str">
        <v>STS_Grimaldi</v>
      </c>
      <c r="B1026" t="str">
        <v>AbidjanHamburg20</v>
      </c>
      <c r="C1026" t="str">
        <v>IVC</v>
      </c>
      <c r="D1026" t="str">
        <v>Abidjan</v>
      </c>
      <c r="E1026" t="str">
        <v>Hamburg</v>
      </c>
      <c r="F1026">
        <v>20</v>
      </c>
      <c r="G1026">
        <v>796</v>
      </c>
      <c r="H1026">
        <v>135</v>
      </c>
      <c r="I1026" s="148" t="str">
        <v>EUR</v>
      </c>
      <c r="J1026" s="271">
        <v>0</v>
      </c>
      <c r="K1026">
        <v>931</v>
      </c>
      <c r="L1026" t="str">
        <v>15 days</v>
      </c>
      <c r="M1026" s="18">
        <v>45657</v>
      </c>
      <c r="N1026">
        <v>1</v>
      </c>
      <c r="O1026" t="str">
        <v>Grimaldi</v>
      </c>
      <c r="P1026" t="str">
        <v>15 CD Combined</v>
      </c>
      <c r="Q1026" t="str">
        <v>3 CD free storage</v>
      </c>
      <c r="S1026" s="271">
        <f t="shared" ca="1" si="30"/>
        <v>0</v>
      </c>
      <c r="T1026" s="271">
        <f t="shared" si="31"/>
        <v>796</v>
      </c>
    </row>
    <row r="1027" spans="1:20">
      <c r="A1027" t="str">
        <v>STS_Grimaldi</v>
      </c>
      <c r="B1027" t="str">
        <v>AbidjanHamburg40</v>
      </c>
      <c r="C1027" t="str">
        <v>IVC</v>
      </c>
      <c r="D1027" t="str">
        <v>Abidjan</v>
      </c>
      <c r="E1027" t="str">
        <v>Hamburg</v>
      </c>
      <c r="F1027">
        <v>40</v>
      </c>
      <c r="G1027">
        <v>1227</v>
      </c>
      <c r="H1027">
        <v>135</v>
      </c>
      <c r="I1027" s="148" t="str">
        <v>EUR</v>
      </c>
      <c r="J1027" s="271">
        <v>0</v>
      </c>
      <c r="K1027">
        <v>1362</v>
      </c>
      <c r="L1027" t="str">
        <v>15 days</v>
      </c>
      <c r="M1027" s="18">
        <v>45657</v>
      </c>
      <c r="N1027">
        <v>1</v>
      </c>
      <c r="O1027" t="str">
        <v>Grimaldi</v>
      </c>
      <c r="P1027" t="str">
        <v>15 CD Combined</v>
      </c>
      <c r="Q1027" t="str">
        <v>3 CD free storage</v>
      </c>
      <c r="S1027" s="271">
        <f t="shared" ref="S1027:S1090" ca="1" si="32">IF(M1027&gt;TODAY(),1,0)</f>
        <v>0</v>
      </c>
      <c r="T1027" s="271">
        <f t="shared" ref="T1027:T1090" si="33">G1027+J1027</f>
        <v>1227</v>
      </c>
    </row>
    <row r="1028" spans="1:20">
      <c r="A1028" t="str">
        <v>STS_OOCL</v>
      </c>
      <c r="B1028" t="str">
        <v>AbidjanHamburg20</v>
      </c>
      <c r="C1028" t="str">
        <v>IVC</v>
      </c>
      <c r="D1028" t="str">
        <v>Abidjan</v>
      </c>
      <c r="E1028" t="str">
        <v>Hamburg</v>
      </c>
      <c r="F1028">
        <v>20</v>
      </c>
      <c r="G1028">
        <v>523</v>
      </c>
      <c r="H1028" t="str">
        <v>not included</v>
      </c>
      <c r="I1028" s="148" t="str">
        <v>EUR</v>
      </c>
      <c r="J1028" s="271">
        <v>0</v>
      </c>
      <c r="K1028">
        <v>523</v>
      </c>
      <c r="L1028" t="str">
        <v>24 days</v>
      </c>
      <c r="M1028" s="18">
        <v>45657</v>
      </c>
      <c r="N1028">
        <v>0</v>
      </c>
      <c r="O1028" t="str">
        <v>OOCL</v>
      </c>
      <c r="P1028" t="str">
        <v>14 CD Combined</v>
      </c>
      <c r="Q1028" t="str">
        <v>storage free time 3 CD</v>
      </c>
      <c r="S1028" s="271">
        <f t="shared" ca="1" si="32"/>
        <v>0</v>
      </c>
      <c r="T1028" s="271">
        <f t="shared" si="33"/>
        <v>523</v>
      </c>
    </row>
    <row r="1029" spans="1:20">
      <c r="A1029" t="str">
        <v>STS_OOCL</v>
      </c>
      <c r="B1029" t="str">
        <v>AbidjanHamburg40</v>
      </c>
      <c r="C1029" t="str">
        <v>IVC</v>
      </c>
      <c r="D1029" t="str">
        <v>Abidjan</v>
      </c>
      <c r="E1029" t="str">
        <v>Hamburg</v>
      </c>
      <c r="F1029">
        <v>40</v>
      </c>
      <c r="G1029">
        <v>701</v>
      </c>
      <c r="H1029" t="str">
        <v>not included</v>
      </c>
      <c r="I1029" s="148" t="str">
        <v>EUR</v>
      </c>
      <c r="J1029" s="271">
        <v>0</v>
      </c>
      <c r="K1029">
        <v>701</v>
      </c>
      <c r="L1029" t="str">
        <v>24 days</v>
      </c>
      <c r="M1029" s="18">
        <v>45657</v>
      </c>
      <c r="N1029">
        <v>0</v>
      </c>
      <c r="O1029" t="str">
        <v>OOCL</v>
      </c>
      <c r="P1029" t="str">
        <v>14 CD Combined</v>
      </c>
      <c r="Q1029" t="str">
        <v>storage free time 3 CD</v>
      </c>
      <c r="S1029" s="271">
        <f t="shared" ca="1" si="32"/>
        <v>0</v>
      </c>
      <c r="T1029" s="271">
        <f t="shared" si="33"/>
        <v>701</v>
      </c>
    </row>
    <row r="1030" spans="1:20">
      <c r="A1030" t="str">
        <v>STS_Hapag-Lloyd</v>
      </c>
      <c r="B1030" t="str">
        <v>AbidjanHamburg40</v>
      </c>
      <c r="C1030" t="str">
        <v>IVC</v>
      </c>
      <c r="D1030" t="str">
        <v>Abidjan</v>
      </c>
      <c r="E1030" t="str">
        <v>Hamburg</v>
      </c>
      <c r="F1030">
        <v>40</v>
      </c>
      <c r="G1030">
        <v>645</v>
      </c>
      <c r="H1030">
        <v>140</v>
      </c>
      <c r="I1030" s="148" t="str">
        <v>EUR</v>
      </c>
      <c r="J1030" s="271">
        <v>0</v>
      </c>
      <c r="K1030">
        <v>785</v>
      </c>
      <c r="L1030" t="str">
        <v>28 days</v>
      </c>
      <c r="M1030" s="18">
        <v>45657</v>
      </c>
      <c r="N1030">
        <v>1</v>
      </c>
      <c r="O1030" t="str">
        <v>Hapag-Lloyd</v>
      </c>
      <c r="P1030" t="str">
        <v>4 CD</v>
      </c>
      <c r="Q1030" t="str">
        <v>10 CD</v>
      </c>
      <c r="S1030" s="271">
        <f t="shared" ca="1" si="32"/>
        <v>0</v>
      </c>
      <c r="T1030" s="271">
        <f t="shared" si="33"/>
        <v>645</v>
      </c>
    </row>
    <row r="1031" spans="1:20">
      <c r="A1031" t="str">
        <v>STS_MSC</v>
      </c>
      <c r="B1031" t="str">
        <v>AbidjanJakarta20</v>
      </c>
      <c r="C1031" t="str">
        <v>IVC</v>
      </c>
      <c r="D1031" t="str">
        <v>Abidjan</v>
      </c>
      <c r="E1031" t="str">
        <v>Jakarta</v>
      </c>
      <c r="F1031">
        <v>20</v>
      </c>
      <c r="G1031">
        <v>732</v>
      </c>
      <c r="H1031" t="str">
        <v>not included</v>
      </c>
      <c r="I1031" s="148" t="str">
        <v>USD</v>
      </c>
      <c r="J1031" s="271">
        <v>0</v>
      </c>
      <c r="K1031">
        <v>732</v>
      </c>
      <c r="L1031" t="str">
        <v>40 days</v>
      </c>
      <c r="M1031" s="18">
        <v>45657</v>
      </c>
      <c r="N1031">
        <v>0</v>
      </c>
      <c r="O1031" t="str">
        <v>MSC</v>
      </c>
      <c r="P1031" t="str">
        <v>14 CD combined</v>
      </c>
      <c r="Q1031">
        <v>0</v>
      </c>
      <c r="S1031" s="271">
        <f t="shared" ca="1" si="32"/>
        <v>0</v>
      </c>
      <c r="T1031" s="271">
        <f t="shared" si="33"/>
        <v>732</v>
      </c>
    </row>
    <row r="1032" spans="1:20">
      <c r="A1032" t="str">
        <v>STS_MSC</v>
      </c>
      <c r="B1032" t="str">
        <v>AbidjanJakarta40</v>
      </c>
      <c r="C1032" t="str">
        <v>IVC</v>
      </c>
      <c r="D1032" t="str">
        <v>Abidjan</v>
      </c>
      <c r="E1032" t="str">
        <v>Jakarta</v>
      </c>
      <c r="F1032">
        <v>40</v>
      </c>
      <c r="G1032">
        <v>1039</v>
      </c>
      <c r="H1032" t="str">
        <v>not included</v>
      </c>
      <c r="I1032" s="148" t="str">
        <v>USD</v>
      </c>
      <c r="J1032" s="271">
        <v>0</v>
      </c>
      <c r="K1032">
        <v>1039</v>
      </c>
      <c r="L1032" t="str">
        <v>40 days</v>
      </c>
      <c r="M1032" s="18">
        <v>45657</v>
      </c>
      <c r="N1032">
        <v>0</v>
      </c>
      <c r="O1032" t="str">
        <v>MSC</v>
      </c>
      <c r="P1032" t="str">
        <v>14 CD combined</v>
      </c>
      <c r="Q1032">
        <v>0</v>
      </c>
      <c r="S1032" s="271">
        <f t="shared" ca="1" si="32"/>
        <v>0</v>
      </c>
      <c r="T1032" s="271">
        <f t="shared" si="33"/>
        <v>1039</v>
      </c>
    </row>
    <row r="1033" spans="1:20">
      <c r="A1033" t="str">
        <v>STS_Hapag-Lloyd</v>
      </c>
      <c r="B1033" t="str">
        <v>AbidjanJakarta20</v>
      </c>
      <c r="C1033" t="str">
        <v>IVC</v>
      </c>
      <c r="D1033" t="str">
        <v>Abidjan</v>
      </c>
      <c r="E1033" t="str">
        <v>Jakarta</v>
      </c>
      <c r="F1033">
        <v>20</v>
      </c>
      <c r="G1033">
        <v>1205</v>
      </c>
      <c r="H1033">
        <v>150</v>
      </c>
      <c r="I1033" s="148" t="str">
        <v>USD</v>
      </c>
      <c r="J1033" s="271">
        <v>0</v>
      </c>
      <c r="K1033">
        <v>1355</v>
      </c>
      <c r="L1033" t="str">
        <v>52 days</v>
      </c>
      <c r="M1033" s="18">
        <v>45657</v>
      </c>
      <c r="N1033">
        <v>1</v>
      </c>
      <c r="O1033" t="str">
        <v>Hapag-Lloyd</v>
      </c>
      <c r="P1033" t="str">
        <v>14 CD combined</v>
      </c>
      <c r="Q1033" t="str">
        <v>subject to port storage</v>
      </c>
      <c r="S1033" s="271">
        <f t="shared" ca="1" si="32"/>
        <v>0</v>
      </c>
      <c r="T1033" s="271">
        <f t="shared" si="33"/>
        <v>1205</v>
      </c>
    </row>
    <row r="1034" spans="1:20">
      <c r="A1034" t="str">
        <v>STS_ONE</v>
      </c>
      <c r="B1034" t="str">
        <v>AbidjanJakarta20</v>
      </c>
      <c r="C1034" t="str">
        <v>IVC</v>
      </c>
      <c r="D1034" t="str">
        <v>Abidjan</v>
      </c>
      <c r="E1034" t="str">
        <v>Jakarta</v>
      </c>
      <c r="F1034">
        <v>20</v>
      </c>
      <c r="G1034">
        <v>771</v>
      </c>
      <c r="H1034" t="str">
        <v>not included</v>
      </c>
      <c r="I1034" s="148" t="str">
        <v>USD</v>
      </c>
      <c r="J1034" s="271">
        <v>0</v>
      </c>
      <c r="K1034">
        <v>771</v>
      </c>
      <c r="L1034" t="str">
        <v>31 days</v>
      </c>
      <c r="M1034" s="18">
        <v>45657</v>
      </c>
      <c r="N1034">
        <v>0</v>
      </c>
      <c r="O1034" t="str">
        <v>ONE</v>
      </c>
      <c r="P1034" t="str">
        <v>21 CD combined</v>
      </c>
      <c r="Q1034" t="str">
        <v xml:space="preserve">Storage by terminal </v>
      </c>
      <c r="S1034" s="271">
        <f t="shared" ca="1" si="32"/>
        <v>0</v>
      </c>
      <c r="T1034" s="271">
        <f t="shared" si="33"/>
        <v>771</v>
      </c>
    </row>
    <row r="1035" spans="1:20">
      <c r="A1035" t="str">
        <v>STS_ONE</v>
      </c>
      <c r="B1035" t="str">
        <v>AbidjanJakarta40</v>
      </c>
      <c r="C1035" t="str">
        <v>IVC</v>
      </c>
      <c r="D1035" t="str">
        <v>Abidjan</v>
      </c>
      <c r="E1035" t="str">
        <v>Jakarta</v>
      </c>
      <c r="F1035">
        <v>40</v>
      </c>
      <c r="G1035">
        <v>805</v>
      </c>
      <c r="H1035" t="str">
        <v>not included</v>
      </c>
      <c r="I1035" s="148" t="str">
        <v>USD</v>
      </c>
      <c r="J1035" s="271">
        <v>0</v>
      </c>
      <c r="K1035">
        <v>805</v>
      </c>
      <c r="L1035" t="str">
        <v>31 days</v>
      </c>
      <c r="M1035" s="18">
        <v>45657</v>
      </c>
      <c r="N1035">
        <v>0</v>
      </c>
      <c r="O1035" t="str">
        <v>ONE</v>
      </c>
      <c r="P1035" t="str">
        <v>21 CD combined</v>
      </c>
      <c r="Q1035" t="str">
        <v xml:space="preserve">Storage by terminal </v>
      </c>
      <c r="S1035" s="271">
        <f t="shared" ca="1" si="32"/>
        <v>0</v>
      </c>
      <c r="T1035" s="271">
        <f t="shared" si="33"/>
        <v>805</v>
      </c>
    </row>
    <row r="1036" spans="1:20">
      <c r="A1036" t="str">
        <v>STS_OOCL</v>
      </c>
      <c r="B1036" t="str">
        <v>AbidjanJakarta40</v>
      </c>
      <c r="C1036" t="str">
        <v>IVC</v>
      </c>
      <c r="D1036" t="str">
        <v>Abidjan</v>
      </c>
      <c r="E1036" t="str">
        <v>Jakarta</v>
      </c>
      <c r="F1036">
        <v>40</v>
      </c>
      <c r="G1036">
        <v>865</v>
      </c>
      <c r="H1036" t="str">
        <v>not included</v>
      </c>
      <c r="I1036" s="148" t="str">
        <v>USD</v>
      </c>
      <c r="J1036" s="271">
        <v>0</v>
      </c>
      <c r="K1036">
        <v>865</v>
      </c>
      <c r="L1036" t="str">
        <v>41 days</v>
      </c>
      <c r="M1036" s="18">
        <v>45657</v>
      </c>
      <c r="N1036">
        <v>0</v>
      </c>
      <c r="O1036" t="str">
        <v>OOCL</v>
      </c>
      <c r="P1036" t="str">
        <v>5 CD</v>
      </c>
      <c r="Q1036" t="str">
        <v>21 CD</v>
      </c>
      <c r="S1036" s="271">
        <f t="shared" ca="1" si="32"/>
        <v>0</v>
      </c>
      <c r="T1036" s="271">
        <f t="shared" si="33"/>
        <v>865</v>
      </c>
    </row>
    <row r="1037" spans="1:20">
      <c r="A1037" t="str">
        <v>STS_OOCL</v>
      </c>
      <c r="B1037" t="str">
        <v>AbidjanJakarta20</v>
      </c>
      <c r="C1037" t="str">
        <v>IVC</v>
      </c>
      <c r="D1037" t="str">
        <v>Abidjan</v>
      </c>
      <c r="E1037" t="str">
        <v>Jakarta</v>
      </c>
      <c r="F1037">
        <v>20</v>
      </c>
      <c r="G1037">
        <v>815</v>
      </c>
      <c r="H1037" t="str">
        <v>not included</v>
      </c>
      <c r="I1037" s="148" t="str">
        <v>USD</v>
      </c>
      <c r="J1037" s="271">
        <v>0</v>
      </c>
      <c r="K1037">
        <v>815</v>
      </c>
      <c r="L1037" t="str">
        <v>41 days</v>
      </c>
      <c r="M1037" s="18">
        <v>45657</v>
      </c>
      <c r="N1037">
        <v>0</v>
      </c>
      <c r="O1037" t="str">
        <v>OOCL</v>
      </c>
      <c r="P1037" t="str">
        <v>5 CD</v>
      </c>
      <c r="Q1037" t="str">
        <v>21 CD</v>
      </c>
      <c r="S1037" s="271">
        <f t="shared" ca="1" si="32"/>
        <v>0</v>
      </c>
      <c r="T1037" s="271">
        <f t="shared" si="33"/>
        <v>815</v>
      </c>
    </row>
    <row r="1038" spans="1:20">
      <c r="A1038" t="str">
        <v>STS_Hapag-Lloyd</v>
      </c>
      <c r="B1038" t="str">
        <v>AbidjanJakarta40</v>
      </c>
      <c r="C1038" t="str">
        <v>IVC</v>
      </c>
      <c r="D1038" t="str">
        <v>Abidjan</v>
      </c>
      <c r="E1038" t="str">
        <v>Jakarta</v>
      </c>
      <c r="F1038">
        <v>40</v>
      </c>
      <c r="G1038">
        <v>1460</v>
      </c>
      <c r="H1038">
        <v>185</v>
      </c>
      <c r="I1038" s="148" t="str">
        <v>USD</v>
      </c>
      <c r="J1038" s="271">
        <v>0</v>
      </c>
      <c r="K1038">
        <v>1645</v>
      </c>
      <c r="L1038" t="str">
        <v>52 days</v>
      </c>
      <c r="M1038" s="18">
        <v>45657</v>
      </c>
      <c r="N1038">
        <v>1</v>
      </c>
      <c r="O1038" t="str">
        <v>Hapag-Lloyd</v>
      </c>
      <c r="P1038" t="str">
        <v>14 CD combined</v>
      </c>
      <c r="Q1038" t="str">
        <v>subject to port storage</v>
      </c>
      <c r="S1038" s="271">
        <f t="shared" ca="1" si="32"/>
        <v>0</v>
      </c>
      <c r="T1038" s="271">
        <f t="shared" si="33"/>
        <v>1460</v>
      </c>
    </row>
    <row r="1039" spans="1:20">
      <c r="A1039" t="str">
        <v>STS_PIL</v>
      </c>
      <c r="B1039" t="str">
        <v>AbidjanJakarta40</v>
      </c>
      <c r="C1039" t="str">
        <v>IVC</v>
      </c>
      <c r="D1039" t="str">
        <v>Abidjan</v>
      </c>
      <c r="E1039" t="str">
        <v>Jakarta</v>
      </c>
      <c r="F1039">
        <v>40</v>
      </c>
      <c r="G1039">
        <v>1665</v>
      </c>
      <c r="H1039" t="str">
        <v>not included</v>
      </c>
      <c r="I1039" s="148" t="str">
        <v>USD</v>
      </c>
      <c r="J1039" s="271">
        <v>0</v>
      </c>
      <c r="K1039">
        <v>1665</v>
      </c>
      <c r="L1039" t="str">
        <v>55 days</v>
      </c>
      <c r="M1039" s="18">
        <v>45657</v>
      </c>
      <c r="N1039">
        <v>0</v>
      </c>
      <c r="O1039" t="str">
        <v>PIL</v>
      </c>
      <c r="P1039" t="str">
        <v>14 CD Combined</v>
      </c>
      <c r="Q1039">
        <v>0</v>
      </c>
      <c r="S1039" s="271">
        <f t="shared" ca="1" si="32"/>
        <v>0</v>
      </c>
      <c r="T1039" s="271">
        <f t="shared" si="33"/>
        <v>1665</v>
      </c>
    </row>
    <row r="1040" spans="1:20">
      <c r="A1040" t="str">
        <v>STS_MSC</v>
      </c>
      <c r="B1040" t="str">
        <v>AbidjanPasir Gudang20</v>
      </c>
      <c r="C1040" t="str">
        <v>IVC</v>
      </c>
      <c r="D1040" t="str">
        <v>Abidjan</v>
      </c>
      <c r="E1040" t="str">
        <v>Pasir Gudang</v>
      </c>
      <c r="F1040">
        <v>20</v>
      </c>
      <c r="G1040">
        <v>967</v>
      </c>
      <c r="H1040" t="str">
        <v>not included</v>
      </c>
      <c r="I1040" s="148" t="str">
        <v>USD</v>
      </c>
      <c r="J1040" s="271">
        <v>0</v>
      </c>
      <c r="K1040">
        <v>967</v>
      </c>
      <c r="L1040" t="str">
        <v>42 days</v>
      </c>
      <c r="M1040" s="18">
        <v>45657</v>
      </c>
      <c r="N1040">
        <v>0</v>
      </c>
      <c r="O1040" t="str">
        <v>MSC</v>
      </c>
      <c r="P1040" t="str">
        <v>14 CD combined</v>
      </c>
      <c r="Q1040">
        <v>0</v>
      </c>
      <c r="S1040" s="271">
        <f t="shared" ca="1" si="32"/>
        <v>0</v>
      </c>
      <c r="T1040" s="271">
        <f t="shared" si="33"/>
        <v>967</v>
      </c>
    </row>
    <row r="1041" spans="1:20">
      <c r="A1041" t="str">
        <v>STS_MSC</v>
      </c>
      <c r="B1041" t="str">
        <v>AbidjanPasir Gudang40</v>
      </c>
      <c r="C1041" t="str">
        <v>IVC</v>
      </c>
      <c r="D1041" t="str">
        <v>Abidjan</v>
      </c>
      <c r="E1041" t="str">
        <v>Pasir Gudang</v>
      </c>
      <c r="F1041">
        <v>40</v>
      </c>
      <c r="G1041">
        <v>1319</v>
      </c>
      <c r="H1041" t="str">
        <v>not included</v>
      </c>
      <c r="I1041" s="148" t="str">
        <v>USD</v>
      </c>
      <c r="J1041" s="271">
        <v>0</v>
      </c>
      <c r="K1041">
        <v>1319</v>
      </c>
      <c r="L1041" t="str">
        <v>42 days</v>
      </c>
      <c r="M1041" s="18">
        <v>45657</v>
      </c>
      <c r="N1041">
        <v>0</v>
      </c>
      <c r="O1041" t="str">
        <v>MSC</v>
      </c>
      <c r="P1041" t="str">
        <v>14 CD combined</v>
      </c>
      <c r="Q1041">
        <v>0</v>
      </c>
      <c r="S1041" s="271">
        <f t="shared" ca="1" si="32"/>
        <v>0</v>
      </c>
      <c r="T1041" s="271">
        <f t="shared" si="33"/>
        <v>1319</v>
      </c>
    </row>
    <row r="1042" spans="1:20">
      <c r="A1042" t="str">
        <v>STS_OOCL</v>
      </c>
      <c r="B1042" t="str">
        <v>AbidjanPasir Gudang20</v>
      </c>
      <c r="C1042" t="str">
        <v>IVC</v>
      </c>
      <c r="D1042" t="str">
        <v>Abidjan</v>
      </c>
      <c r="E1042" t="str">
        <v>Pasir Gudang</v>
      </c>
      <c r="F1042">
        <v>20</v>
      </c>
      <c r="G1042">
        <v>745</v>
      </c>
      <c r="H1042" t="str">
        <v>not included</v>
      </c>
      <c r="I1042" s="148" t="str">
        <v>USD</v>
      </c>
      <c r="J1042" s="271">
        <v>0</v>
      </c>
      <c r="K1042">
        <v>745</v>
      </c>
      <c r="L1042" t="str">
        <v>38 days</v>
      </c>
      <c r="M1042" s="18">
        <v>45657</v>
      </c>
      <c r="N1042">
        <v>0</v>
      </c>
      <c r="O1042" t="str">
        <v>OOCL</v>
      </c>
      <c r="P1042" t="str">
        <v>5 CD</v>
      </c>
      <c r="Q1042" t="str">
        <v>14 CD Combined</v>
      </c>
      <c r="S1042" s="271">
        <f t="shared" ca="1" si="32"/>
        <v>0</v>
      </c>
      <c r="T1042" s="271">
        <f t="shared" si="33"/>
        <v>745</v>
      </c>
    </row>
    <row r="1043" spans="1:20">
      <c r="A1043" t="str">
        <v>STS_OOCL</v>
      </c>
      <c r="B1043" t="str">
        <v>AbidjanPasir Gudang40</v>
      </c>
      <c r="C1043" t="str">
        <v>IVC</v>
      </c>
      <c r="D1043" t="str">
        <v>Abidjan</v>
      </c>
      <c r="E1043" t="str">
        <v>Pasir Gudang</v>
      </c>
      <c r="F1043">
        <v>40</v>
      </c>
      <c r="G1043">
        <v>745</v>
      </c>
      <c r="H1043" t="str">
        <v>not included</v>
      </c>
      <c r="I1043" s="148" t="str">
        <v>USD</v>
      </c>
      <c r="J1043" s="271">
        <v>0</v>
      </c>
      <c r="K1043">
        <v>745</v>
      </c>
      <c r="L1043" t="str">
        <v>38 days</v>
      </c>
      <c r="M1043" s="18">
        <v>45657</v>
      </c>
      <c r="N1043">
        <v>0</v>
      </c>
      <c r="O1043" t="str">
        <v>OOCL</v>
      </c>
      <c r="P1043" t="str">
        <v>5 CD</v>
      </c>
      <c r="Q1043" t="str">
        <v>14 CD Combined</v>
      </c>
      <c r="S1043" s="271">
        <f t="shared" ca="1" si="32"/>
        <v>0</v>
      </c>
      <c r="T1043" s="271">
        <f t="shared" si="33"/>
        <v>745</v>
      </c>
    </row>
    <row r="1044" spans="1:20">
      <c r="A1044" t="str">
        <v>STS_ONE</v>
      </c>
      <c r="B1044" t="str">
        <v>AbidjanPasir Gudang20</v>
      </c>
      <c r="C1044" t="str">
        <v>IVC</v>
      </c>
      <c r="D1044" t="str">
        <v>Abidjan</v>
      </c>
      <c r="E1044" t="str">
        <v>Pasir Gudang</v>
      </c>
      <c r="F1044">
        <v>20</v>
      </c>
      <c r="G1044">
        <v>745</v>
      </c>
      <c r="H1044" t="str">
        <v>not included</v>
      </c>
      <c r="I1044" s="148" t="str">
        <v>USD</v>
      </c>
      <c r="J1044" s="271">
        <v>0</v>
      </c>
      <c r="K1044">
        <v>745</v>
      </c>
      <c r="L1044" t="str">
        <v>30 days</v>
      </c>
      <c r="M1044" s="18">
        <v>45657</v>
      </c>
      <c r="N1044">
        <v>0</v>
      </c>
      <c r="O1044" t="str">
        <v>ONE</v>
      </c>
      <c r="P1044" t="str">
        <v>14 CD Combined</v>
      </c>
      <c r="Q1044" t="str">
        <v xml:space="preserve">Storage by terminal </v>
      </c>
      <c r="S1044" s="271">
        <f t="shared" ca="1" si="32"/>
        <v>0</v>
      </c>
      <c r="T1044" s="271">
        <f t="shared" si="33"/>
        <v>745</v>
      </c>
    </row>
    <row r="1045" spans="1:20">
      <c r="A1045" t="str">
        <v>STS_ONE</v>
      </c>
      <c r="B1045" t="str">
        <v>AbidjanPasir Gudang40</v>
      </c>
      <c r="C1045" t="str">
        <v>IVC</v>
      </c>
      <c r="D1045" t="str">
        <v>Abidjan</v>
      </c>
      <c r="E1045" t="str">
        <v>Pasir Gudang</v>
      </c>
      <c r="F1045">
        <v>40</v>
      </c>
      <c r="G1045">
        <v>1025</v>
      </c>
      <c r="H1045" t="str">
        <v>not included</v>
      </c>
      <c r="I1045" s="148" t="str">
        <v>USD</v>
      </c>
      <c r="J1045" s="271">
        <v>0</v>
      </c>
      <c r="K1045">
        <v>1025</v>
      </c>
      <c r="L1045" t="str">
        <v>30 days</v>
      </c>
      <c r="M1045" s="18">
        <v>45657</v>
      </c>
      <c r="N1045">
        <v>0</v>
      </c>
      <c r="O1045" t="str">
        <v>ONE</v>
      </c>
      <c r="P1045" t="str">
        <v>14 CD Combined</v>
      </c>
      <c r="Q1045" t="str">
        <v xml:space="preserve">Storage by terminal </v>
      </c>
      <c r="S1045" s="271">
        <f t="shared" ca="1" si="32"/>
        <v>0</v>
      </c>
      <c r="T1045" s="271">
        <f t="shared" si="33"/>
        <v>1025</v>
      </c>
    </row>
    <row r="1046" spans="1:20">
      <c r="A1046" t="str">
        <v>STS_Hapag-Lloyd</v>
      </c>
      <c r="B1046" t="str">
        <v>AbidjanPasir Gudang20</v>
      </c>
      <c r="C1046" t="str">
        <v>IVC</v>
      </c>
      <c r="D1046" t="str">
        <v>Abidjan</v>
      </c>
      <c r="E1046" t="str">
        <v>Pasir Gudang</v>
      </c>
      <c r="F1046">
        <v>20</v>
      </c>
      <c r="G1046">
        <v>955</v>
      </c>
      <c r="H1046">
        <v>150</v>
      </c>
      <c r="I1046" s="148" t="str">
        <v>USD</v>
      </c>
      <c r="J1046" s="271">
        <v>0</v>
      </c>
      <c r="K1046">
        <v>1105</v>
      </c>
      <c r="L1046" t="str">
        <v>52 days</v>
      </c>
      <c r="M1046" s="18">
        <v>45657</v>
      </c>
      <c r="N1046">
        <v>1</v>
      </c>
      <c r="O1046" t="str">
        <v>Hapag-Lloyd</v>
      </c>
      <c r="P1046" t="str">
        <v>14 CD combined</v>
      </c>
      <c r="Q1046" t="str">
        <v>subject to port storage</v>
      </c>
      <c r="S1046" s="271">
        <f t="shared" ca="1" si="32"/>
        <v>0</v>
      </c>
      <c r="T1046" s="271">
        <f t="shared" si="33"/>
        <v>955</v>
      </c>
    </row>
    <row r="1047" spans="1:20">
      <c r="A1047" t="str">
        <v>STS_Hapag-Lloyd</v>
      </c>
      <c r="B1047" t="str">
        <v>AbidjanPasir Gudang40</v>
      </c>
      <c r="C1047" t="str">
        <v>IVC</v>
      </c>
      <c r="D1047" t="str">
        <v>Abidjan</v>
      </c>
      <c r="E1047" t="str">
        <v>Pasir Gudang</v>
      </c>
      <c r="F1047">
        <v>40</v>
      </c>
      <c r="G1047">
        <v>1195</v>
      </c>
      <c r="H1047">
        <v>185</v>
      </c>
      <c r="I1047" s="148" t="str">
        <v>USD</v>
      </c>
      <c r="J1047" s="271">
        <v>0</v>
      </c>
      <c r="K1047">
        <v>1380</v>
      </c>
      <c r="L1047" t="str">
        <v>52 days</v>
      </c>
      <c r="M1047" s="18">
        <v>45657</v>
      </c>
      <c r="N1047">
        <v>1</v>
      </c>
      <c r="O1047" t="str">
        <v>Hapag-Lloyd</v>
      </c>
      <c r="P1047" t="str">
        <v>14 CD combined</v>
      </c>
      <c r="Q1047" t="str">
        <v>subject to port storage</v>
      </c>
      <c r="S1047" s="271">
        <f t="shared" ca="1" si="32"/>
        <v>0</v>
      </c>
      <c r="T1047" s="271">
        <f t="shared" si="33"/>
        <v>1195</v>
      </c>
    </row>
    <row r="1048" spans="1:20">
      <c r="A1048" t="str">
        <v>STS_PIL</v>
      </c>
      <c r="B1048" t="str">
        <v>AbidjanPasir Gudang40</v>
      </c>
      <c r="C1048" t="str">
        <v>IVC</v>
      </c>
      <c r="D1048" t="str">
        <v>Abidjan</v>
      </c>
      <c r="E1048" t="str">
        <v>Pasir Gudang</v>
      </c>
      <c r="F1048">
        <v>40</v>
      </c>
      <c r="G1048">
        <v>1665</v>
      </c>
      <c r="H1048" t="str">
        <v>not included</v>
      </c>
      <c r="I1048" s="148" t="str">
        <v>USD</v>
      </c>
      <c r="J1048" s="271">
        <v>0</v>
      </c>
      <c r="K1048">
        <v>1665</v>
      </c>
      <c r="L1048" t="str">
        <v>58 days</v>
      </c>
      <c r="M1048" s="18">
        <v>45657</v>
      </c>
      <c r="N1048">
        <v>0</v>
      </c>
      <c r="O1048" t="str">
        <v>PIL</v>
      </c>
      <c r="P1048" t="str">
        <v>14 CD Combined</v>
      </c>
      <c r="Q1048">
        <v>0</v>
      </c>
      <c r="S1048" s="271">
        <f t="shared" ca="1" si="32"/>
        <v>0</v>
      </c>
      <c r="T1048" s="271">
        <f t="shared" si="33"/>
        <v>1665</v>
      </c>
    </row>
    <row r="1049" spans="1:20">
      <c r="A1049" t="str">
        <v>STS_MSC</v>
      </c>
      <c r="B1049" t="str">
        <v>AbidjanPhiladelphia40</v>
      </c>
      <c r="C1049" t="str">
        <v>IVC</v>
      </c>
      <c r="D1049" t="str">
        <v>Abidjan</v>
      </c>
      <c r="E1049" t="str">
        <v>Philadelphia</v>
      </c>
      <c r="F1049">
        <v>40</v>
      </c>
      <c r="G1049">
        <v>2394</v>
      </c>
      <c r="H1049" t="str">
        <v>not included</v>
      </c>
      <c r="I1049" s="148" t="str">
        <v>USD</v>
      </c>
      <c r="J1049" s="271">
        <v>0</v>
      </c>
      <c r="K1049">
        <v>2394</v>
      </c>
      <c r="L1049" t="str">
        <v xml:space="preserve"> </v>
      </c>
      <c r="M1049" s="18">
        <v>45657</v>
      </c>
      <c r="N1049">
        <v>0</v>
      </c>
      <c r="O1049" t="str">
        <v>MSC</v>
      </c>
      <c r="P1049" t="str">
        <v>7 CD</v>
      </c>
      <c r="Q1049" t="str">
        <v xml:space="preserve">7 CD </v>
      </c>
      <c r="S1049" s="271">
        <f t="shared" ca="1" si="32"/>
        <v>0</v>
      </c>
      <c r="T1049" s="271">
        <f t="shared" si="33"/>
        <v>2394</v>
      </c>
    </row>
    <row r="1050" spans="1:20">
      <c r="A1050" t="str">
        <v>STS_Hapag-Lloyd</v>
      </c>
      <c r="B1050" t="str">
        <v>AbidjanPhiladelphia20</v>
      </c>
      <c r="C1050" t="str">
        <v>IVC</v>
      </c>
      <c r="D1050" t="str">
        <v>Abidjan</v>
      </c>
      <c r="E1050" t="str">
        <v>Philadelphia</v>
      </c>
      <c r="F1050">
        <v>20</v>
      </c>
      <c r="G1050">
        <v>2274</v>
      </c>
      <c r="H1050">
        <v>150</v>
      </c>
      <c r="I1050" s="148" t="str">
        <v>USD</v>
      </c>
      <c r="J1050" s="271">
        <v>0</v>
      </c>
      <c r="K1050">
        <v>2424</v>
      </c>
      <c r="L1050" t="str">
        <v>42 days</v>
      </c>
      <c r="M1050" s="18">
        <v>45657</v>
      </c>
      <c r="N1050">
        <v>1</v>
      </c>
      <c r="O1050" t="str">
        <v>Hapag-Lloyd</v>
      </c>
      <c r="P1050" t="str">
        <v>8 CD</v>
      </c>
      <c r="Q1050" t="str">
        <v>10 CD</v>
      </c>
      <c r="S1050" s="271">
        <f t="shared" ca="1" si="32"/>
        <v>0</v>
      </c>
      <c r="T1050" s="271">
        <f t="shared" si="33"/>
        <v>2274</v>
      </c>
    </row>
    <row r="1051" spans="1:20">
      <c r="A1051" t="str">
        <v>STS_Hapag-Lloyd</v>
      </c>
      <c r="B1051" t="str">
        <v>AbidjanPhiladelphia40</v>
      </c>
      <c r="C1051" t="str">
        <v>IVC</v>
      </c>
      <c r="D1051" t="str">
        <v>Abidjan</v>
      </c>
      <c r="E1051" t="str">
        <v>Philadelphia</v>
      </c>
      <c r="F1051">
        <v>40</v>
      </c>
      <c r="G1051">
        <v>2883</v>
      </c>
      <c r="H1051">
        <v>185</v>
      </c>
      <c r="I1051" s="148" t="str">
        <v>USD</v>
      </c>
      <c r="J1051" s="271">
        <v>0</v>
      </c>
      <c r="K1051">
        <v>3068</v>
      </c>
      <c r="L1051" t="str">
        <v>42 days</v>
      </c>
      <c r="M1051" s="18">
        <v>45657</v>
      </c>
      <c r="N1051">
        <v>1</v>
      </c>
      <c r="O1051" t="str">
        <v>Hapag-Lloyd</v>
      </c>
      <c r="P1051" t="str">
        <v>8 CD</v>
      </c>
      <c r="Q1051" t="str">
        <v>10 CD</v>
      </c>
      <c r="S1051" s="271">
        <f t="shared" ca="1" si="32"/>
        <v>0</v>
      </c>
      <c r="T1051" s="271">
        <f t="shared" si="33"/>
        <v>2883</v>
      </c>
    </row>
    <row r="1052" spans="1:20">
      <c r="A1052" t="str">
        <v>STS_OOCL</v>
      </c>
      <c r="B1052" t="str">
        <v>AbidjanSingapore40</v>
      </c>
      <c r="C1052" t="str">
        <v>IVC</v>
      </c>
      <c r="D1052" t="str">
        <v>Abidjan</v>
      </c>
      <c r="E1052" t="str">
        <v>Singapore</v>
      </c>
      <c r="F1052">
        <v>40</v>
      </c>
      <c r="G1052">
        <v>715</v>
      </c>
      <c r="H1052" t="str">
        <v>not included</v>
      </c>
      <c r="I1052" s="148" t="str">
        <v>USD</v>
      </c>
      <c r="J1052" s="271">
        <v>0</v>
      </c>
      <c r="K1052">
        <v>715</v>
      </c>
      <c r="L1052" t="str">
        <v>32 days</v>
      </c>
      <c r="M1052" s="18">
        <v>45657</v>
      </c>
      <c r="N1052">
        <v>0</v>
      </c>
      <c r="O1052" t="str">
        <v>OOCL</v>
      </c>
      <c r="P1052" t="str">
        <v>3 CD</v>
      </c>
      <c r="Q1052" t="str">
        <v>21 CD</v>
      </c>
      <c r="S1052" s="271">
        <f t="shared" ca="1" si="32"/>
        <v>0</v>
      </c>
      <c r="T1052" s="271">
        <f t="shared" si="33"/>
        <v>715</v>
      </c>
    </row>
    <row r="1053" spans="1:20">
      <c r="A1053" t="str">
        <v>STS_OOCL</v>
      </c>
      <c r="B1053" t="str">
        <v>AbidjanSingapore20</v>
      </c>
      <c r="C1053" t="str">
        <v>IVC</v>
      </c>
      <c r="D1053" t="str">
        <v>Abidjan</v>
      </c>
      <c r="E1053" t="str">
        <v>Singapore</v>
      </c>
      <c r="F1053">
        <v>20</v>
      </c>
      <c r="G1053">
        <v>665</v>
      </c>
      <c r="H1053" t="str">
        <v>not included</v>
      </c>
      <c r="I1053" s="148" t="str">
        <v>USD</v>
      </c>
      <c r="J1053" s="271">
        <v>0</v>
      </c>
      <c r="K1053">
        <v>665</v>
      </c>
      <c r="L1053" t="str">
        <v>32 days</v>
      </c>
      <c r="M1053" s="18">
        <v>45657</v>
      </c>
      <c r="N1053">
        <v>0</v>
      </c>
      <c r="O1053" t="str">
        <v>OOCL</v>
      </c>
      <c r="P1053" t="str">
        <v>3 CD</v>
      </c>
      <c r="Q1053" t="str">
        <v>21 CD</v>
      </c>
      <c r="S1053" s="271">
        <f t="shared" ca="1" si="32"/>
        <v>0</v>
      </c>
      <c r="T1053" s="271">
        <f t="shared" si="33"/>
        <v>665</v>
      </c>
    </row>
    <row r="1054" spans="1:20">
      <c r="A1054" t="str">
        <v>STS_MSC</v>
      </c>
      <c r="B1054" t="str">
        <v>AbidjanSurabaya20</v>
      </c>
      <c r="C1054" t="str">
        <v>IVC</v>
      </c>
      <c r="D1054" t="str">
        <v>Abidjan</v>
      </c>
      <c r="E1054" t="str">
        <v>Surabaya</v>
      </c>
      <c r="F1054">
        <v>20</v>
      </c>
      <c r="G1054">
        <v>797</v>
      </c>
      <c r="H1054" t="str">
        <v>not included</v>
      </c>
      <c r="I1054" s="148" t="str">
        <v>USD</v>
      </c>
      <c r="J1054" s="271">
        <v>0</v>
      </c>
      <c r="K1054">
        <v>797</v>
      </c>
      <c r="L1054" t="str">
        <v>40 days</v>
      </c>
      <c r="M1054" s="18">
        <v>45657</v>
      </c>
      <c r="N1054">
        <v>0</v>
      </c>
      <c r="O1054" t="str">
        <v>MSC</v>
      </c>
      <c r="P1054" t="str">
        <v>14 CD combined</v>
      </c>
      <c r="Q1054">
        <v>0</v>
      </c>
      <c r="S1054" s="271">
        <f t="shared" ca="1" si="32"/>
        <v>0</v>
      </c>
      <c r="T1054" s="271">
        <f t="shared" si="33"/>
        <v>797</v>
      </c>
    </row>
    <row r="1055" spans="1:20">
      <c r="A1055" t="str">
        <v>STS_MSC</v>
      </c>
      <c r="B1055" t="str">
        <v>AbidjanSurabaya40</v>
      </c>
      <c r="C1055" t="str">
        <v>IVC</v>
      </c>
      <c r="D1055" t="str">
        <v>Abidjan</v>
      </c>
      <c r="E1055" t="str">
        <v>Surabaya</v>
      </c>
      <c r="F1055">
        <v>40</v>
      </c>
      <c r="G1055">
        <v>989</v>
      </c>
      <c r="H1055" t="str">
        <v>not included</v>
      </c>
      <c r="I1055" s="148" t="str">
        <v>USD</v>
      </c>
      <c r="J1055" s="271">
        <v>0</v>
      </c>
      <c r="K1055">
        <v>989</v>
      </c>
      <c r="L1055" t="str">
        <v>40 days</v>
      </c>
      <c r="M1055" s="18">
        <v>45657</v>
      </c>
      <c r="N1055">
        <v>0</v>
      </c>
      <c r="O1055" t="str">
        <v>MSC</v>
      </c>
      <c r="P1055" t="str">
        <v>14 CD combined</v>
      </c>
      <c r="Q1055">
        <v>0</v>
      </c>
      <c r="S1055" s="271">
        <f t="shared" ca="1" si="32"/>
        <v>0</v>
      </c>
      <c r="T1055" s="271">
        <f t="shared" si="33"/>
        <v>989</v>
      </c>
    </row>
    <row r="1056" spans="1:20">
      <c r="A1056" t="str">
        <v>STS_ONE</v>
      </c>
      <c r="B1056" t="str">
        <v>AbidjanSurabaya20</v>
      </c>
      <c r="C1056" t="str">
        <v>IVC</v>
      </c>
      <c r="D1056" t="str">
        <v>Abidjan</v>
      </c>
      <c r="E1056" t="str">
        <v>Surabaya</v>
      </c>
      <c r="F1056">
        <v>20</v>
      </c>
      <c r="G1056">
        <v>764</v>
      </c>
      <c r="H1056" t="str">
        <v>not included</v>
      </c>
      <c r="I1056" s="148" t="str">
        <v>USD</v>
      </c>
      <c r="J1056" s="271">
        <v>0</v>
      </c>
      <c r="K1056">
        <v>764</v>
      </c>
      <c r="L1056" t="str">
        <v>33 days</v>
      </c>
      <c r="M1056" s="18">
        <v>45657</v>
      </c>
      <c r="N1056">
        <v>0</v>
      </c>
      <c r="O1056" t="str">
        <v>ONE</v>
      </c>
      <c r="P1056" t="str">
        <v>21 CD combined</v>
      </c>
      <c r="Q1056" t="str">
        <v xml:space="preserve">Storage by terminal </v>
      </c>
      <c r="S1056" s="271">
        <f t="shared" ca="1" si="32"/>
        <v>0</v>
      </c>
      <c r="T1056" s="271">
        <f t="shared" si="33"/>
        <v>764</v>
      </c>
    </row>
    <row r="1057" spans="1:20">
      <c r="A1057" t="str">
        <v>STS_ONE</v>
      </c>
      <c r="B1057" t="str">
        <v>AbidjanSurabaya40</v>
      </c>
      <c r="C1057" t="str">
        <v>IVC</v>
      </c>
      <c r="D1057" t="str">
        <v>Abidjan</v>
      </c>
      <c r="E1057" t="str">
        <v>Surabaya</v>
      </c>
      <c r="F1057">
        <v>40</v>
      </c>
      <c r="G1057">
        <v>940</v>
      </c>
      <c r="H1057" t="str">
        <v>not included</v>
      </c>
      <c r="I1057" s="148" t="str">
        <v>USD</v>
      </c>
      <c r="J1057" s="271">
        <v>0</v>
      </c>
      <c r="K1057">
        <v>940</v>
      </c>
      <c r="L1057" t="str">
        <v>33 days</v>
      </c>
      <c r="M1057" s="18">
        <v>45657</v>
      </c>
      <c r="N1057">
        <v>0</v>
      </c>
      <c r="O1057" t="str">
        <v>ONE</v>
      </c>
      <c r="P1057" t="str">
        <v>21 CD combined</v>
      </c>
      <c r="Q1057" t="str">
        <v xml:space="preserve">Storage by terminal </v>
      </c>
      <c r="S1057" s="271">
        <f t="shared" ca="1" si="32"/>
        <v>0</v>
      </c>
      <c r="T1057" s="271">
        <f t="shared" si="33"/>
        <v>940</v>
      </c>
    </row>
    <row r="1058" spans="1:20">
      <c r="A1058" t="str">
        <v>STS_Hapag-Lloyd</v>
      </c>
      <c r="B1058" t="str">
        <v>AbidjanSurabaya20</v>
      </c>
      <c r="C1058" t="str">
        <v>IVC</v>
      </c>
      <c r="D1058" t="str">
        <v>Abidjan</v>
      </c>
      <c r="E1058" t="str">
        <v>Surabaya</v>
      </c>
      <c r="F1058">
        <v>20</v>
      </c>
      <c r="G1058">
        <v>1255</v>
      </c>
      <c r="H1058">
        <v>150</v>
      </c>
      <c r="I1058" s="148" t="str">
        <v>USD</v>
      </c>
      <c r="J1058" s="271">
        <v>0</v>
      </c>
      <c r="K1058">
        <v>1405</v>
      </c>
      <c r="L1058" t="str">
        <v>50 days</v>
      </c>
      <c r="M1058" s="18">
        <v>45657</v>
      </c>
      <c r="N1058">
        <v>1</v>
      </c>
      <c r="O1058" t="str">
        <v>Hapag-Lloyd</v>
      </c>
      <c r="P1058" t="str">
        <v>14 CD combined</v>
      </c>
      <c r="Q1058" t="str">
        <v>subject to port storage</v>
      </c>
      <c r="S1058" s="271">
        <f t="shared" ca="1" si="32"/>
        <v>0</v>
      </c>
      <c r="T1058" s="271">
        <f t="shared" si="33"/>
        <v>1255</v>
      </c>
    </row>
    <row r="1059" spans="1:20">
      <c r="A1059" t="str">
        <v>STS_OOCL</v>
      </c>
      <c r="B1059" t="str">
        <v>AbidjanSurabaya40</v>
      </c>
      <c r="C1059" t="str">
        <v>IVC</v>
      </c>
      <c r="D1059" t="str">
        <v>Abidjan</v>
      </c>
      <c r="E1059" t="str">
        <v>Surabaya</v>
      </c>
      <c r="F1059">
        <v>40</v>
      </c>
      <c r="G1059">
        <v>865</v>
      </c>
      <c r="H1059" t="str">
        <v>not included</v>
      </c>
      <c r="I1059" s="148" t="str">
        <v>USD</v>
      </c>
      <c r="J1059" s="271">
        <v>0</v>
      </c>
      <c r="K1059">
        <v>865</v>
      </c>
      <c r="L1059" t="str">
        <v>33 days</v>
      </c>
      <c r="M1059" s="18">
        <v>45657</v>
      </c>
      <c r="N1059">
        <v>0</v>
      </c>
      <c r="O1059" t="str">
        <v>OOCL</v>
      </c>
      <c r="P1059" t="str">
        <v>5 CD</v>
      </c>
      <c r="Q1059" t="str">
        <v>21 CD</v>
      </c>
      <c r="S1059" s="271">
        <f t="shared" ca="1" si="32"/>
        <v>0</v>
      </c>
      <c r="T1059" s="271">
        <f t="shared" si="33"/>
        <v>865</v>
      </c>
    </row>
    <row r="1060" spans="1:20">
      <c r="A1060" t="str">
        <v>STS_OOCL</v>
      </c>
      <c r="B1060" t="str">
        <v>AbidjanSurabaya20</v>
      </c>
      <c r="C1060" t="str">
        <v>IVC</v>
      </c>
      <c r="D1060" t="str">
        <v>Abidjan</v>
      </c>
      <c r="E1060" t="str">
        <v>Surabaya</v>
      </c>
      <c r="F1060">
        <v>20</v>
      </c>
      <c r="G1060">
        <v>815</v>
      </c>
      <c r="H1060" t="str">
        <v>not included</v>
      </c>
      <c r="I1060" s="148" t="str">
        <v>USD</v>
      </c>
      <c r="J1060" s="271">
        <v>0</v>
      </c>
      <c r="K1060">
        <v>815</v>
      </c>
      <c r="L1060" t="str">
        <v>33 days</v>
      </c>
      <c r="M1060" s="18">
        <v>45657</v>
      </c>
      <c r="N1060">
        <v>0</v>
      </c>
      <c r="O1060" t="str">
        <v>OOCL</v>
      </c>
      <c r="P1060" t="str">
        <v>5 CD</v>
      </c>
      <c r="Q1060" t="str">
        <v>21 CD</v>
      </c>
      <c r="S1060" s="271">
        <f t="shared" ca="1" si="32"/>
        <v>0</v>
      </c>
      <c r="T1060" s="271">
        <f t="shared" si="33"/>
        <v>815</v>
      </c>
    </row>
    <row r="1061" spans="1:20">
      <c r="A1061" t="str">
        <v>STS_Hapag-Lloyd</v>
      </c>
      <c r="B1061" t="str">
        <v>AbidjanSurabaya40</v>
      </c>
      <c r="C1061" t="str">
        <v>IVC</v>
      </c>
      <c r="D1061" t="str">
        <v>Abidjan</v>
      </c>
      <c r="E1061" t="str">
        <v>Surabaya</v>
      </c>
      <c r="F1061">
        <v>40</v>
      </c>
      <c r="G1061">
        <v>1395</v>
      </c>
      <c r="H1061">
        <v>185</v>
      </c>
      <c r="I1061" s="148" t="str">
        <v>USD</v>
      </c>
      <c r="J1061" s="271">
        <v>0</v>
      </c>
      <c r="K1061">
        <v>1580</v>
      </c>
      <c r="L1061" t="str">
        <v>50 days</v>
      </c>
      <c r="M1061" s="18">
        <v>45657</v>
      </c>
      <c r="N1061">
        <v>1</v>
      </c>
      <c r="O1061" t="str">
        <v>Hapag-Lloyd</v>
      </c>
      <c r="P1061" t="str">
        <v>14 CD combined</v>
      </c>
      <c r="Q1061" t="str">
        <v>subject to port storage</v>
      </c>
      <c r="S1061" s="271">
        <f t="shared" ca="1" si="32"/>
        <v>0</v>
      </c>
      <c r="T1061" s="271">
        <f t="shared" si="33"/>
        <v>1395</v>
      </c>
    </row>
    <row r="1062" spans="1:20">
      <c r="A1062" t="str">
        <v>STS_PIL</v>
      </c>
      <c r="B1062" t="str">
        <v>AbidjanSurabaya40</v>
      </c>
      <c r="C1062" t="str">
        <v>IVC</v>
      </c>
      <c r="D1062" t="str">
        <v>Abidjan</v>
      </c>
      <c r="E1062" t="str">
        <v>Surabaya</v>
      </c>
      <c r="F1062">
        <v>40</v>
      </c>
      <c r="G1062">
        <v>1665</v>
      </c>
      <c r="H1062" t="str">
        <v>not included</v>
      </c>
      <c r="I1062" s="148" t="str">
        <v>USD</v>
      </c>
      <c r="J1062" s="271">
        <v>0</v>
      </c>
      <c r="K1062">
        <v>1665</v>
      </c>
      <c r="L1062" t="str">
        <v>50 days</v>
      </c>
      <c r="M1062" s="18">
        <v>45657</v>
      </c>
      <c r="N1062">
        <v>0</v>
      </c>
      <c r="O1062" t="str">
        <v>PIL</v>
      </c>
      <c r="P1062" t="str">
        <v>14 CD Combined</v>
      </c>
      <c r="Q1062">
        <v>0</v>
      </c>
      <c r="S1062" s="271">
        <f t="shared" ca="1" si="32"/>
        <v>0</v>
      </c>
      <c r="T1062" s="271">
        <f t="shared" si="33"/>
        <v>1665</v>
      </c>
    </row>
    <row r="1063" spans="1:20">
      <c r="A1063" t="str">
        <v>STS_ONE</v>
      </c>
      <c r="B1063" t="str">
        <v>AbidjanTallinn20</v>
      </c>
      <c r="C1063" t="str">
        <v>IVC</v>
      </c>
      <c r="D1063" t="str">
        <v>Abidjan</v>
      </c>
      <c r="E1063" t="str">
        <v>Tallinn</v>
      </c>
      <c r="F1063">
        <v>20</v>
      </c>
      <c r="G1063">
        <v>1288</v>
      </c>
      <c r="H1063" t="str">
        <v>not included</v>
      </c>
      <c r="I1063" s="148" t="str">
        <v xml:space="preserve">EUR </v>
      </c>
      <c r="J1063" s="271">
        <v>0</v>
      </c>
      <c r="K1063">
        <v>1288</v>
      </c>
      <c r="L1063" t="str">
        <v>33 days</v>
      </c>
      <c r="M1063" s="18">
        <v>45657</v>
      </c>
      <c r="N1063">
        <v>0</v>
      </c>
      <c r="O1063" t="str">
        <v>ONE</v>
      </c>
      <c r="P1063" t="str">
        <v>7 CD</v>
      </c>
      <c r="Q1063" t="str">
        <v>14 CD</v>
      </c>
      <c r="S1063" s="271">
        <f t="shared" ca="1" si="32"/>
        <v>0</v>
      </c>
      <c r="T1063" s="271">
        <f t="shared" si="33"/>
        <v>1288</v>
      </c>
    </row>
    <row r="1064" spans="1:20">
      <c r="A1064" t="str">
        <v>STS_ONE</v>
      </c>
      <c r="B1064" t="str">
        <v>AbidjanTallinn40</v>
      </c>
      <c r="C1064" t="str">
        <v>IVC</v>
      </c>
      <c r="D1064" t="str">
        <v>Abidjan</v>
      </c>
      <c r="E1064" t="str">
        <v>Tallinn</v>
      </c>
      <c r="F1064">
        <v>40</v>
      </c>
      <c r="G1064">
        <v>1261</v>
      </c>
      <c r="H1064" t="str">
        <v>not included</v>
      </c>
      <c r="I1064" s="148" t="str">
        <v>EUR</v>
      </c>
      <c r="J1064" s="271">
        <v>0</v>
      </c>
      <c r="K1064">
        <v>1261</v>
      </c>
      <c r="L1064" t="str">
        <v>33 days</v>
      </c>
      <c r="M1064" s="18">
        <v>45657</v>
      </c>
      <c r="N1064">
        <v>0</v>
      </c>
      <c r="O1064" t="str">
        <v>ONE</v>
      </c>
      <c r="P1064" t="str">
        <v>7 CD</v>
      </c>
      <c r="Q1064" t="str">
        <v>14 CD</v>
      </c>
      <c r="S1064" s="271">
        <f t="shared" ca="1" si="32"/>
        <v>0</v>
      </c>
      <c r="T1064" s="271">
        <f t="shared" si="33"/>
        <v>1261</v>
      </c>
    </row>
    <row r="1065" spans="1:20">
      <c r="A1065" t="str">
        <v>STS_Hapag-Lloyd</v>
      </c>
      <c r="B1065" t="str">
        <v>AbidjanTallinn20</v>
      </c>
      <c r="C1065" t="str">
        <v>IVC</v>
      </c>
      <c r="D1065" t="str">
        <v>Abidjan</v>
      </c>
      <c r="E1065" t="str">
        <v>Tallinn</v>
      </c>
      <c r="F1065">
        <v>20</v>
      </c>
      <c r="G1065">
        <v>897</v>
      </c>
      <c r="H1065" t="str">
        <v>not included</v>
      </c>
      <c r="I1065" s="148" t="str">
        <v>EUR</v>
      </c>
      <c r="J1065" s="271">
        <v>0</v>
      </c>
      <c r="K1065">
        <v>897</v>
      </c>
      <c r="L1065" t="str">
        <v>31 days</v>
      </c>
      <c r="M1065" s="18">
        <v>45657</v>
      </c>
      <c r="N1065">
        <v>0</v>
      </c>
      <c r="O1065" t="str">
        <v>Hapag-Lloyd</v>
      </c>
      <c r="P1065" t="str">
        <v>10 CD</v>
      </c>
      <c r="Q1065" t="str">
        <v>21 CD</v>
      </c>
      <c r="S1065" s="271">
        <f t="shared" ca="1" si="32"/>
        <v>0</v>
      </c>
      <c r="T1065" s="271">
        <f t="shared" si="33"/>
        <v>897</v>
      </c>
    </row>
    <row r="1066" spans="1:20">
      <c r="A1066" t="str">
        <v>STS_OOCL</v>
      </c>
      <c r="B1066" t="str">
        <v>AbidjanTallinn20</v>
      </c>
      <c r="C1066" t="str">
        <v>IVC</v>
      </c>
      <c r="D1066" t="str">
        <v>Abidjan</v>
      </c>
      <c r="E1066" t="str">
        <v>Tallinn</v>
      </c>
      <c r="F1066">
        <v>20</v>
      </c>
      <c r="G1066">
        <v>1422</v>
      </c>
      <c r="H1066" t="str">
        <v>not included</v>
      </c>
      <c r="I1066" s="148" t="str">
        <v>EUR</v>
      </c>
      <c r="J1066" s="271">
        <v>0</v>
      </c>
      <c r="K1066">
        <v>1422</v>
      </c>
      <c r="L1066" t="str">
        <v>35 days</v>
      </c>
      <c r="M1066" s="18">
        <v>45657</v>
      </c>
      <c r="N1066">
        <v>0</v>
      </c>
      <c r="O1066" t="str">
        <v>OOCL</v>
      </c>
      <c r="P1066" t="str">
        <v>14 CD combined</v>
      </c>
      <c r="Q1066" t="str">
        <v>storage free time 10 CD</v>
      </c>
      <c r="S1066" s="271">
        <f t="shared" ca="1" si="32"/>
        <v>0</v>
      </c>
      <c r="T1066" s="271">
        <f t="shared" si="33"/>
        <v>1422</v>
      </c>
    </row>
    <row r="1067" spans="1:20">
      <c r="A1067" t="str">
        <v>STS_OOCL</v>
      </c>
      <c r="B1067" t="str">
        <v>AbidjanTallinn40</v>
      </c>
      <c r="C1067" t="str">
        <v>IVC</v>
      </c>
      <c r="D1067" t="str">
        <v>Abidjan</v>
      </c>
      <c r="E1067" t="str">
        <v>Tallinn</v>
      </c>
      <c r="F1067">
        <v>40</v>
      </c>
      <c r="G1067">
        <v>1390</v>
      </c>
      <c r="H1067" t="str">
        <v>not included</v>
      </c>
      <c r="I1067" s="148" t="str">
        <v>EUR</v>
      </c>
      <c r="J1067" s="271">
        <v>0</v>
      </c>
      <c r="K1067">
        <v>1390</v>
      </c>
      <c r="L1067" t="str">
        <v>35 days</v>
      </c>
      <c r="M1067" s="18">
        <v>45657</v>
      </c>
      <c r="N1067">
        <v>0</v>
      </c>
      <c r="O1067" t="str">
        <v>OOCL</v>
      </c>
      <c r="P1067" t="str">
        <v>14 CD combined</v>
      </c>
      <c r="Q1067" t="str">
        <v>storage free time 10 CD</v>
      </c>
      <c r="S1067" s="271">
        <f t="shared" ca="1" si="32"/>
        <v>0</v>
      </c>
      <c r="T1067" s="271">
        <f t="shared" si="33"/>
        <v>1390</v>
      </c>
    </row>
    <row r="1068" spans="1:20">
      <c r="A1068" t="str">
        <v>STS_Hapag-Lloyd</v>
      </c>
      <c r="B1068" t="str">
        <v>AbidjanTallinn40</v>
      </c>
      <c r="C1068" t="str">
        <v>IVC</v>
      </c>
      <c r="D1068" t="str">
        <v>Abidjan</v>
      </c>
      <c r="E1068" t="str">
        <v>Tallinn</v>
      </c>
      <c r="F1068">
        <v>40</v>
      </c>
      <c r="G1068">
        <v>829</v>
      </c>
      <c r="H1068" t="str">
        <v>not included</v>
      </c>
      <c r="I1068" s="148" t="str">
        <v>EUR</v>
      </c>
      <c r="J1068" s="271">
        <v>0</v>
      </c>
      <c r="K1068">
        <v>829</v>
      </c>
      <c r="L1068" t="str">
        <v>31 days</v>
      </c>
      <c r="M1068" s="18">
        <v>45657</v>
      </c>
      <c r="N1068">
        <v>0</v>
      </c>
      <c r="O1068" t="str">
        <v>Hapag-Lloyd</v>
      </c>
      <c r="P1068" t="str">
        <v>10 CD</v>
      </c>
      <c r="Q1068" t="str">
        <v>21 CD</v>
      </c>
      <c r="S1068" s="271">
        <f t="shared" ca="1" si="32"/>
        <v>0</v>
      </c>
      <c r="T1068" s="271">
        <f t="shared" si="33"/>
        <v>829</v>
      </c>
    </row>
    <row r="1069" spans="1:20">
      <c r="A1069" t="str">
        <v>STS_Grimaldi</v>
      </c>
      <c r="B1069" t="str">
        <v>AbidjanValencia40</v>
      </c>
      <c r="C1069" t="str">
        <v>IVC</v>
      </c>
      <c r="D1069" t="str">
        <v>Abidjan</v>
      </c>
      <c r="E1069" t="str">
        <v>Valencia</v>
      </c>
      <c r="F1069">
        <v>40</v>
      </c>
      <c r="G1069">
        <v>1227</v>
      </c>
      <c r="H1069">
        <v>135</v>
      </c>
      <c r="I1069" s="148" t="str">
        <v>EUR</v>
      </c>
      <c r="J1069" s="271">
        <v>0</v>
      </c>
      <c r="K1069">
        <v>1362</v>
      </c>
      <c r="L1069" t="str">
        <v>21 days</v>
      </c>
      <c r="M1069" s="18">
        <v>45657</v>
      </c>
      <c r="N1069">
        <v>1</v>
      </c>
      <c r="O1069" t="str">
        <v>Grimaldi</v>
      </c>
      <c r="P1069" t="str">
        <v>15 CD Combined</v>
      </c>
      <c r="Q1069" t="str">
        <v>subject to port storage</v>
      </c>
      <c r="S1069" s="271">
        <f t="shared" ca="1" si="32"/>
        <v>0</v>
      </c>
      <c r="T1069" s="271">
        <f t="shared" si="33"/>
        <v>1227</v>
      </c>
    </row>
    <row r="1070" spans="1:20">
      <c r="A1070" t="str">
        <v>STS_Hapag-Lloyd</v>
      </c>
      <c r="B1070" t="str">
        <v>AbidjanValencia20</v>
      </c>
      <c r="C1070" t="str">
        <v>IVC</v>
      </c>
      <c r="D1070" t="str">
        <v>Abidjan</v>
      </c>
      <c r="E1070" t="str">
        <v>Valencia</v>
      </c>
      <c r="F1070">
        <v>20</v>
      </c>
      <c r="G1070">
        <v>717</v>
      </c>
      <c r="H1070">
        <v>150</v>
      </c>
      <c r="I1070" s="148" t="str">
        <v>EUR</v>
      </c>
      <c r="J1070" s="271">
        <v>0</v>
      </c>
      <c r="K1070">
        <v>867</v>
      </c>
      <c r="L1070" t="str">
        <v>19 days</v>
      </c>
      <c r="M1070" s="18">
        <v>45657</v>
      </c>
      <c r="N1070">
        <v>1</v>
      </c>
      <c r="O1070" t="str">
        <v>Hapag-Lloyd</v>
      </c>
      <c r="P1070" t="str">
        <v>10 CD combined</v>
      </c>
      <c r="Q1070" t="str">
        <v>subject to port storage</v>
      </c>
      <c r="S1070" s="271">
        <f t="shared" ca="1" si="32"/>
        <v>0</v>
      </c>
      <c r="T1070" s="271">
        <f t="shared" si="33"/>
        <v>717</v>
      </c>
    </row>
    <row r="1071" spans="1:20">
      <c r="A1071" t="str">
        <v>STS_Messina</v>
      </c>
      <c r="B1071" t="str">
        <v>AbidjanValencia20</v>
      </c>
      <c r="C1071" t="str">
        <v>IVC</v>
      </c>
      <c r="D1071" t="str">
        <v>Abidjan</v>
      </c>
      <c r="E1071" t="str">
        <v>Valencia</v>
      </c>
      <c r="F1071">
        <v>20</v>
      </c>
      <c r="G1071">
        <v>706</v>
      </c>
      <c r="H1071" t="str">
        <v>not included</v>
      </c>
      <c r="I1071" s="148" t="str">
        <v>EUR</v>
      </c>
      <c r="J1071" s="271">
        <v>0</v>
      </c>
      <c r="K1071">
        <v>706</v>
      </c>
      <c r="L1071" t="str">
        <v>12 days</v>
      </c>
      <c r="M1071" s="18">
        <v>45657</v>
      </c>
      <c r="N1071">
        <v>0</v>
      </c>
      <c r="O1071" t="str">
        <v>Messina</v>
      </c>
      <c r="P1071" t="str">
        <v>14 CD combined</v>
      </c>
      <c r="Q1071">
        <v>0</v>
      </c>
      <c r="S1071" s="271">
        <f t="shared" ca="1" si="32"/>
        <v>0</v>
      </c>
      <c r="T1071" s="271">
        <f t="shared" si="33"/>
        <v>706</v>
      </c>
    </row>
    <row r="1072" spans="1:20">
      <c r="A1072" t="str">
        <v>STS_Grimaldi</v>
      </c>
      <c r="B1072" t="str">
        <v>AbidjanValencia20</v>
      </c>
      <c r="C1072" t="str">
        <v>IVC</v>
      </c>
      <c r="D1072" t="str">
        <v>Abidjan</v>
      </c>
      <c r="E1072" t="str">
        <v>Valencia</v>
      </c>
      <c r="F1072">
        <v>20</v>
      </c>
      <c r="G1072">
        <v>976</v>
      </c>
      <c r="H1072">
        <v>135</v>
      </c>
      <c r="I1072" s="148" t="str">
        <v>EUR</v>
      </c>
      <c r="J1072" s="271">
        <v>0</v>
      </c>
      <c r="K1072">
        <v>1111</v>
      </c>
      <c r="L1072" t="str">
        <v>20 days</v>
      </c>
      <c r="M1072" s="18">
        <v>45657</v>
      </c>
      <c r="N1072">
        <v>1</v>
      </c>
      <c r="O1072" t="str">
        <v>Grimaldi</v>
      </c>
      <c r="P1072" t="str">
        <v>15 CD Combined</v>
      </c>
      <c r="Q1072" t="str">
        <v>subject to port storage</v>
      </c>
      <c r="S1072" s="271">
        <f t="shared" ca="1" si="32"/>
        <v>0</v>
      </c>
      <c r="T1072" s="271">
        <f t="shared" si="33"/>
        <v>976</v>
      </c>
    </row>
    <row r="1073" spans="1:20">
      <c r="A1073" t="str">
        <v>STS_Grimaldi</v>
      </c>
      <c r="B1073" t="str">
        <v>AbidjanValencia20</v>
      </c>
      <c r="C1073" t="str">
        <v>IVC</v>
      </c>
      <c r="D1073" t="str">
        <v>Abidjan</v>
      </c>
      <c r="E1073" t="str">
        <v>Valencia</v>
      </c>
      <c r="F1073">
        <v>20</v>
      </c>
      <c r="G1073">
        <v>771</v>
      </c>
      <c r="H1073">
        <v>135</v>
      </c>
      <c r="I1073" s="148" t="str">
        <v>EUR</v>
      </c>
      <c r="J1073" s="271">
        <v>0</v>
      </c>
      <c r="K1073">
        <v>906</v>
      </c>
      <c r="L1073" t="str">
        <v>25 days</v>
      </c>
      <c r="M1073" s="18">
        <v>45657</v>
      </c>
      <c r="N1073">
        <v>1</v>
      </c>
      <c r="O1073" t="str">
        <v>Grimaldi</v>
      </c>
      <c r="P1073" t="str">
        <v>15 CD Combined</v>
      </c>
      <c r="Q1073" t="str">
        <v>subject to port storage</v>
      </c>
      <c r="S1073" s="271">
        <f t="shared" ca="1" si="32"/>
        <v>0</v>
      </c>
      <c r="T1073" s="271">
        <f t="shared" si="33"/>
        <v>771</v>
      </c>
    </row>
    <row r="1074" spans="1:20">
      <c r="A1074" t="str">
        <v>STS_OOCL</v>
      </c>
      <c r="B1074" t="str">
        <v>AbidjanValencia20</v>
      </c>
      <c r="C1074" t="str">
        <v>IVC</v>
      </c>
      <c r="D1074" t="str">
        <v>Abidjan</v>
      </c>
      <c r="E1074" t="str">
        <v>Valencia</v>
      </c>
      <c r="F1074">
        <v>20</v>
      </c>
      <c r="G1074">
        <v>760</v>
      </c>
      <c r="H1074" t="str">
        <v>not included</v>
      </c>
      <c r="I1074" s="148" t="str">
        <v>EUR</v>
      </c>
      <c r="J1074" s="271">
        <v>0</v>
      </c>
      <c r="K1074">
        <v>760</v>
      </c>
      <c r="L1074" t="str">
        <v>9 days</v>
      </c>
      <c r="M1074" s="18">
        <v>45657</v>
      </c>
      <c r="N1074">
        <v>0</v>
      </c>
      <c r="O1074" t="str">
        <v>OOCL</v>
      </c>
      <c r="P1074" t="str">
        <v>14 CD combined</v>
      </c>
      <c r="Q1074" t="str">
        <v>storage free time 4 CD</v>
      </c>
      <c r="S1074" s="271">
        <f t="shared" ca="1" si="32"/>
        <v>0</v>
      </c>
      <c r="T1074" s="271">
        <f t="shared" si="33"/>
        <v>760</v>
      </c>
    </row>
    <row r="1075" spans="1:20">
      <c r="A1075" t="str">
        <v>STS_OOCL</v>
      </c>
      <c r="B1075" t="str">
        <v>AbidjanValencia40</v>
      </c>
      <c r="C1075" t="str">
        <v>IVC</v>
      </c>
      <c r="D1075" t="str">
        <v>Abidjan</v>
      </c>
      <c r="E1075" t="str">
        <v>Valencia</v>
      </c>
      <c r="F1075">
        <v>40</v>
      </c>
      <c r="G1075">
        <v>902</v>
      </c>
      <c r="H1075" t="str">
        <v>not included</v>
      </c>
      <c r="I1075" s="148" t="str">
        <v>EUR</v>
      </c>
      <c r="J1075" s="271">
        <v>0</v>
      </c>
      <c r="K1075">
        <v>902</v>
      </c>
      <c r="L1075" t="str">
        <v>9 days</v>
      </c>
      <c r="M1075" s="18">
        <v>45657</v>
      </c>
      <c r="N1075">
        <v>0</v>
      </c>
      <c r="O1075" t="str">
        <v>OOCL</v>
      </c>
      <c r="P1075" t="str">
        <v>14 CD combined</v>
      </c>
      <c r="Q1075" t="str">
        <v>storage free time 4 CD</v>
      </c>
      <c r="S1075" s="271">
        <f t="shared" ca="1" si="32"/>
        <v>0</v>
      </c>
      <c r="T1075" s="271">
        <f t="shared" si="33"/>
        <v>902</v>
      </c>
    </row>
    <row r="1076" spans="1:20">
      <c r="A1076" t="str">
        <v>STS_Hapag-Lloyd</v>
      </c>
      <c r="B1076" t="str">
        <v>AbidjanValencia40</v>
      </c>
      <c r="C1076" t="str">
        <v>IVC</v>
      </c>
      <c r="D1076" t="str">
        <v>Abidjan</v>
      </c>
      <c r="E1076" t="str">
        <v>Valencia</v>
      </c>
      <c r="F1076">
        <v>40</v>
      </c>
      <c r="G1076">
        <v>1279</v>
      </c>
      <c r="H1076">
        <v>185</v>
      </c>
      <c r="I1076" s="148" t="str">
        <v>EUR</v>
      </c>
      <c r="J1076" s="271">
        <v>0</v>
      </c>
      <c r="K1076">
        <v>1464</v>
      </c>
      <c r="L1076" t="str">
        <v>19 days</v>
      </c>
      <c r="M1076" s="18">
        <v>45657</v>
      </c>
      <c r="N1076">
        <v>1</v>
      </c>
      <c r="O1076" t="str">
        <v>Hapag-Lloyd</v>
      </c>
      <c r="P1076" t="str">
        <v>10 CD combined</v>
      </c>
      <c r="Q1076" t="str">
        <v>subject to port storage</v>
      </c>
      <c r="S1076" s="271">
        <f t="shared" ca="1" si="32"/>
        <v>0</v>
      </c>
      <c r="T1076" s="271">
        <f t="shared" si="33"/>
        <v>1279</v>
      </c>
    </row>
    <row r="1077" spans="1:20">
      <c r="A1077" t="str">
        <v>STS_OOCL</v>
      </c>
      <c r="B1077" t="str">
        <v>ApapaAmsterdam20</v>
      </c>
      <c r="C1077" t="str">
        <v>NIG</v>
      </c>
      <c r="D1077" t="str">
        <v>Apapa</v>
      </c>
      <c r="E1077" t="str">
        <v>Amsterdam</v>
      </c>
      <c r="F1077">
        <v>20</v>
      </c>
      <c r="G1077">
        <v>943</v>
      </c>
      <c r="H1077" t="str">
        <v>not included</v>
      </c>
      <c r="I1077" s="148" t="str">
        <v>EUR</v>
      </c>
      <c r="J1077" s="271">
        <v>0</v>
      </c>
      <c r="K1077">
        <v>943</v>
      </c>
      <c r="L1077" t="str">
        <v>38 days</v>
      </c>
      <c r="M1077" s="18">
        <v>45657</v>
      </c>
      <c r="N1077">
        <v>0</v>
      </c>
      <c r="O1077" t="str">
        <v>OOCL</v>
      </c>
      <c r="P1077" t="str">
        <v>14 CD combined</v>
      </c>
      <c r="Q1077" t="str">
        <v>storage free time 5 CD</v>
      </c>
      <c r="S1077" s="271">
        <f t="shared" ca="1" si="32"/>
        <v>0</v>
      </c>
      <c r="T1077" s="271">
        <f t="shared" si="33"/>
        <v>943</v>
      </c>
    </row>
    <row r="1078" spans="1:20">
      <c r="A1078" t="str">
        <v>STS_OOCL</v>
      </c>
      <c r="B1078" t="str">
        <v>ApapaAmsterdam40</v>
      </c>
      <c r="C1078" t="str">
        <v>NIG</v>
      </c>
      <c r="D1078" t="str">
        <v>Apapa</v>
      </c>
      <c r="E1078" t="str">
        <v>Amsterdam</v>
      </c>
      <c r="F1078">
        <v>40</v>
      </c>
      <c r="G1078">
        <v>1348</v>
      </c>
      <c r="H1078" t="str">
        <v>not included</v>
      </c>
      <c r="I1078" s="148" t="str">
        <v>EUR</v>
      </c>
      <c r="J1078" s="271">
        <v>0</v>
      </c>
      <c r="K1078">
        <v>1348</v>
      </c>
      <c r="L1078" t="str">
        <v>38 days</v>
      </c>
      <c r="M1078" s="18">
        <v>45657</v>
      </c>
      <c r="N1078">
        <v>0</v>
      </c>
      <c r="O1078" t="str">
        <v>OOCL</v>
      </c>
      <c r="P1078" t="str">
        <v>14 CD combined</v>
      </c>
      <c r="Q1078" t="str">
        <v>storage free time 5 CD</v>
      </c>
      <c r="S1078" s="271">
        <f t="shared" ca="1" si="32"/>
        <v>0</v>
      </c>
      <c r="T1078" s="271">
        <f t="shared" si="33"/>
        <v>1348</v>
      </c>
    </row>
    <row r="1079" spans="1:20">
      <c r="A1079" t="str">
        <v>STS_Hapag-Lloyd</v>
      </c>
      <c r="B1079" t="str">
        <v>ApapaAmsterdam20</v>
      </c>
      <c r="C1079" t="str">
        <v>NIG</v>
      </c>
      <c r="D1079" t="str">
        <v>Apapa</v>
      </c>
      <c r="E1079" t="str">
        <v>Amsterdam</v>
      </c>
      <c r="F1079">
        <v>20</v>
      </c>
      <c r="G1079">
        <v>947</v>
      </c>
      <c r="H1079">
        <v>95</v>
      </c>
      <c r="I1079" s="148" t="str">
        <v>EUR</v>
      </c>
      <c r="J1079" s="271">
        <v>0</v>
      </c>
      <c r="K1079">
        <v>1042</v>
      </c>
      <c r="L1079" t="str">
        <v>30 days</v>
      </c>
      <c r="M1079" s="18">
        <v>45657</v>
      </c>
      <c r="N1079">
        <v>1</v>
      </c>
      <c r="O1079" t="str">
        <v>Hapag-Lloyd</v>
      </c>
      <c r="P1079" t="str">
        <v xml:space="preserve">14 CD </v>
      </c>
      <c r="Q1079" t="str">
        <v xml:space="preserve">4 CD </v>
      </c>
      <c r="S1079" s="271">
        <f t="shared" ca="1" si="32"/>
        <v>0</v>
      </c>
      <c r="T1079" s="271">
        <f t="shared" si="33"/>
        <v>947</v>
      </c>
    </row>
    <row r="1080" spans="1:20">
      <c r="A1080" t="str">
        <v>STS_Hapag-Lloyd</v>
      </c>
      <c r="B1080" t="str">
        <v>ApapaAmsterdam40</v>
      </c>
      <c r="C1080" t="str">
        <v>NIG</v>
      </c>
      <c r="D1080" t="str">
        <v>Apapa</v>
      </c>
      <c r="E1080" t="str">
        <v>Amsterdam</v>
      </c>
      <c r="F1080">
        <v>40</v>
      </c>
      <c r="G1080">
        <v>1179</v>
      </c>
      <c r="H1080">
        <v>150</v>
      </c>
      <c r="I1080" s="148" t="str">
        <v>EUR</v>
      </c>
      <c r="J1080" s="271">
        <v>0</v>
      </c>
      <c r="K1080">
        <v>1329</v>
      </c>
      <c r="L1080" t="str">
        <v>30 days</v>
      </c>
      <c r="M1080" s="18">
        <v>45657</v>
      </c>
      <c r="N1080">
        <v>1</v>
      </c>
      <c r="O1080" t="str">
        <v>Hapag-Lloyd</v>
      </c>
      <c r="P1080" t="str">
        <v xml:space="preserve">14 CD </v>
      </c>
      <c r="Q1080" t="str">
        <v xml:space="preserve">4 CD </v>
      </c>
      <c r="S1080" s="271">
        <f t="shared" ca="1" si="32"/>
        <v>0</v>
      </c>
      <c r="T1080" s="271">
        <f t="shared" si="33"/>
        <v>1179</v>
      </c>
    </row>
    <row r="1081" spans="1:20">
      <c r="A1081" t="str">
        <v>STS_Hapag-Lloyd</v>
      </c>
      <c r="B1081" t="str">
        <v>ApapaAntwerp20</v>
      </c>
      <c r="C1081" t="str">
        <v>NIG</v>
      </c>
      <c r="D1081" t="str">
        <v>Apapa</v>
      </c>
      <c r="E1081" t="str">
        <v>Antwerp</v>
      </c>
      <c r="F1081">
        <v>20</v>
      </c>
      <c r="G1081">
        <v>722</v>
      </c>
      <c r="H1081">
        <v>95</v>
      </c>
      <c r="I1081" s="148" t="str">
        <v>EUR</v>
      </c>
      <c r="J1081" s="271">
        <v>0</v>
      </c>
      <c r="K1081">
        <v>817</v>
      </c>
      <c r="L1081" t="str">
        <v>29 days</v>
      </c>
      <c r="M1081" s="18">
        <v>45657</v>
      </c>
      <c r="N1081">
        <v>1</v>
      </c>
      <c r="O1081" t="str">
        <v>Hapag-Lloyd</v>
      </c>
      <c r="P1081" t="str">
        <v>4 CD</v>
      </c>
      <c r="Q1081" t="str">
        <v>10 CD</v>
      </c>
      <c r="S1081" s="271">
        <f t="shared" ca="1" si="32"/>
        <v>0</v>
      </c>
      <c r="T1081" s="271">
        <f t="shared" si="33"/>
        <v>722</v>
      </c>
    </row>
    <row r="1082" spans="1:20">
      <c r="A1082" t="str">
        <v>STS_Hapag-Lloyd</v>
      </c>
      <c r="B1082" t="str">
        <v>ApapaAntwerp40</v>
      </c>
      <c r="C1082" t="str">
        <v>NIG</v>
      </c>
      <c r="D1082" t="str">
        <v>Apapa</v>
      </c>
      <c r="E1082" t="str">
        <v>Antwerp</v>
      </c>
      <c r="F1082">
        <v>40</v>
      </c>
      <c r="G1082">
        <v>919</v>
      </c>
      <c r="H1082">
        <v>150</v>
      </c>
      <c r="I1082" s="148" t="str">
        <v>EUR</v>
      </c>
      <c r="J1082" s="271">
        <v>0</v>
      </c>
      <c r="K1082">
        <v>1069</v>
      </c>
      <c r="L1082" t="str">
        <v>29 days</v>
      </c>
      <c r="M1082" s="18">
        <v>45657</v>
      </c>
      <c r="N1082">
        <v>1</v>
      </c>
      <c r="O1082" t="str">
        <v>Hapag-Lloyd</v>
      </c>
      <c r="P1082" t="str">
        <v>4 CD</v>
      </c>
      <c r="Q1082" t="str">
        <v>10 CD</v>
      </c>
      <c r="S1082" s="271">
        <f t="shared" ca="1" si="32"/>
        <v>0</v>
      </c>
      <c r="T1082" s="271">
        <f t="shared" si="33"/>
        <v>919</v>
      </c>
    </row>
    <row r="1083" spans="1:20">
      <c r="A1083" t="str">
        <v>STS_OOCL</v>
      </c>
      <c r="B1083" t="str">
        <v>ApapaAntwerp20</v>
      </c>
      <c r="C1083" t="str">
        <v>NIG</v>
      </c>
      <c r="D1083" t="str">
        <v>Apapa</v>
      </c>
      <c r="E1083" t="str">
        <v>Antwerp</v>
      </c>
      <c r="F1083">
        <v>20</v>
      </c>
      <c r="G1083">
        <v>666</v>
      </c>
      <c r="H1083" t="str">
        <v>not included</v>
      </c>
      <c r="I1083" s="148" t="str">
        <v>EUR</v>
      </c>
      <c r="J1083" s="271">
        <v>0</v>
      </c>
      <c r="K1083">
        <v>666</v>
      </c>
      <c r="L1083" t="str">
        <v>47 days</v>
      </c>
      <c r="M1083" s="18">
        <v>45657</v>
      </c>
      <c r="N1083">
        <v>0</v>
      </c>
      <c r="O1083" t="str">
        <v>OOCL</v>
      </c>
      <c r="P1083" t="str">
        <v>14 CD combined</v>
      </c>
      <c r="Q1083" t="str">
        <v>storage free time 5 CD</v>
      </c>
      <c r="S1083" s="271">
        <f t="shared" ca="1" si="32"/>
        <v>0</v>
      </c>
      <c r="T1083" s="271">
        <f t="shared" si="33"/>
        <v>666</v>
      </c>
    </row>
    <row r="1084" spans="1:20">
      <c r="A1084" t="str">
        <v>STS_OOCL</v>
      </c>
      <c r="B1084" t="str">
        <v>ApapaAntwerp40</v>
      </c>
      <c r="C1084" t="str">
        <v>NIG</v>
      </c>
      <c r="D1084" t="str">
        <v>Apapa</v>
      </c>
      <c r="E1084" t="str">
        <v>Antwerp</v>
      </c>
      <c r="F1084">
        <v>40</v>
      </c>
      <c r="G1084">
        <v>934</v>
      </c>
      <c r="H1084" t="str">
        <v>not included</v>
      </c>
      <c r="I1084" s="148" t="str">
        <v>EUR</v>
      </c>
      <c r="J1084" s="271">
        <v>0</v>
      </c>
      <c r="K1084">
        <v>934</v>
      </c>
      <c r="L1084" t="str">
        <v>47 days</v>
      </c>
      <c r="M1084" s="18">
        <v>45657</v>
      </c>
      <c r="N1084">
        <v>0</v>
      </c>
      <c r="O1084" t="str">
        <v>OOCL</v>
      </c>
      <c r="P1084" t="str">
        <v>14 CD combined</v>
      </c>
      <c r="Q1084" t="str">
        <v>storage free time 5 CD</v>
      </c>
      <c r="S1084" s="271">
        <f t="shared" ca="1" si="32"/>
        <v>0</v>
      </c>
      <c r="T1084" s="271">
        <f t="shared" si="33"/>
        <v>934</v>
      </c>
    </row>
    <row r="1085" spans="1:20">
      <c r="A1085" t="str">
        <v>STS_Hapag-Lloyd</v>
      </c>
      <c r="B1085" t="str">
        <v>ApapaBarcelona20</v>
      </c>
      <c r="C1085" t="str">
        <v>NIG</v>
      </c>
      <c r="D1085" t="str">
        <v>Apapa</v>
      </c>
      <c r="E1085" t="str">
        <v>Barcelona</v>
      </c>
      <c r="F1085">
        <v>20</v>
      </c>
      <c r="G1085">
        <v>747</v>
      </c>
      <c r="H1085">
        <v>95</v>
      </c>
      <c r="I1085" s="148" t="str">
        <v>EUR</v>
      </c>
      <c r="J1085" s="271">
        <v>0</v>
      </c>
      <c r="K1085">
        <v>842</v>
      </c>
      <c r="L1085" t="str">
        <v>26 days</v>
      </c>
      <c r="M1085" s="18">
        <v>45657</v>
      </c>
      <c r="N1085">
        <v>1</v>
      </c>
      <c r="O1085" t="str">
        <v>Hapag-Lloyd</v>
      </c>
      <c r="P1085" t="str">
        <v>10 CD combined</v>
      </c>
      <c r="Q1085" t="str">
        <v>subject to port storage</v>
      </c>
      <c r="S1085" s="271">
        <f t="shared" ca="1" si="32"/>
        <v>0</v>
      </c>
      <c r="T1085" s="271">
        <f t="shared" si="33"/>
        <v>747</v>
      </c>
    </row>
    <row r="1086" spans="1:20">
      <c r="A1086" t="str">
        <v>STS_Hapag-Lloyd</v>
      </c>
      <c r="B1086" t="str">
        <v>ApapaBarcelona40</v>
      </c>
      <c r="C1086" t="str">
        <v>NIG</v>
      </c>
      <c r="D1086" t="str">
        <v>Apapa</v>
      </c>
      <c r="E1086" t="str">
        <v>Barcelona</v>
      </c>
      <c r="F1086">
        <v>40</v>
      </c>
      <c r="G1086">
        <v>879</v>
      </c>
      <c r="H1086">
        <v>150</v>
      </c>
      <c r="I1086" s="148" t="str">
        <v>EUR</v>
      </c>
      <c r="J1086" s="271">
        <v>0</v>
      </c>
      <c r="K1086">
        <v>1029</v>
      </c>
      <c r="L1086" t="str">
        <v>26 days</v>
      </c>
      <c r="M1086" s="18">
        <v>45657</v>
      </c>
      <c r="N1086">
        <v>1</v>
      </c>
      <c r="O1086" t="str">
        <v>Hapag-Lloyd</v>
      </c>
      <c r="P1086" t="str">
        <v>10 CD combined</v>
      </c>
      <c r="Q1086" t="str">
        <v>subject to port storage</v>
      </c>
      <c r="S1086" s="271">
        <f t="shared" ca="1" si="32"/>
        <v>0</v>
      </c>
      <c r="T1086" s="271">
        <f t="shared" si="33"/>
        <v>879</v>
      </c>
    </row>
    <row r="1087" spans="1:20">
      <c r="A1087" t="str">
        <v>STS_OOCL</v>
      </c>
      <c r="B1087" t="str">
        <v>ApapaBatam40</v>
      </c>
      <c r="C1087" t="str">
        <v>NIG</v>
      </c>
      <c r="D1087" t="str">
        <v>Apapa</v>
      </c>
      <c r="E1087" t="str">
        <v>Batam</v>
      </c>
      <c r="F1087">
        <v>40</v>
      </c>
      <c r="G1087">
        <v>1265</v>
      </c>
      <c r="H1087" t="str">
        <v>not included</v>
      </c>
      <c r="I1087" s="148" t="str">
        <v>USD</v>
      </c>
      <c r="J1087" s="271">
        <v>0</v>
      </c>
      <c r="K1087">
        <v>1265</v>
      </c>
      <c r="L1087" t="str">
        <v>37 days</v>
      </c>
      <c r="M1087" s="18">
        <v>45657</v>
      </c>
      <c r="N1087">
        <v>0</v>
      </c>
      <c r="O1087" t="str">
        <v>OOCL</v>
      </c>
      <c r="P1087" t="str">
        <v>5 CD</v>
      </c>
      <c r="Q1087" t="str">
        <v>21 CD</v>
      </c>
      <c r="S1087" s="271">
        <f t="shared" ca="1" si="32"/>
        <v>0</v>
      </c>
      <c r="T1087" s="271">
        <f t="shared" si="33"/>
        <v>1265</v>
      </c>
    </row>
    <row r="1088" spans="1:20">
      <c r="A1088" t="str">
        <v>STS_OOCL</v>
      </c>
      <c r="B1088" t="str">
        <v>ApapaBatam20</v>
      </c>
      <c r="C1088" t="str">
        <v>NIG</v>
      </c>
      <c r="D1088" t="str">
        <v>Apapa</v>
      </c>
      <c r="E1088" t="str">
        <v>Batam</v>
      </c>
      <c r="F1088">
        <v>20</v>
      </c>
      <c r="G1088">
        <v>1165</v>
      </c>
      <c r="H1088" t="str">
        <v>not included</v>
      </c>
      <c r="I1088" s="148" t="str">
        <v>USD</v>
      </c>
      <c r="J1088" s="271">
        <v>0</v>
      </c>
      <c r="K1088">
        <v>1165</v>
      </c>
      <c r="L1088" t="str">
        <v>37 days</v>
      </c>
      <c r="M1088" s="18">
        <v>45657</v>
      </c>
      <c r="N1088">
        <v>0</v>
      </c>
      <c r="O1088" t="str">
        <v>OOCL</v>
      </c>
      <c r="P1088" t="str">
        <v>5 CD</v>
      </c>
      <c r="Q1088" t="str">
        <v>21 CD</v>
      </c>
      <c r="S1088" s="271">
        <f t="shared" ca="1" si="32"/>
        <v>0</v>
      </c>
      <c r="T1088" s="271">
        <f t="shared" si="33"/>
        <v>1165</v>
      </c>
    </row>
    <row r="1089" spans="1:20">
      <c r="A1089" t="str">
        <v>STS_Hapag-Lloyd</v>
      </c>
      <c r="B1089" t="str">
        <v>ApapaBatam20</v>
      </c>
      <c r="C1089" t="str">
        <v>NIG</v>
      </c>
      <c r="D1089" t="str">
        <v>Apapa</v>
      </c>
      <c r="E1089" t="str">
        <v>Batam</v>
      </c>
      <c r="F1089">
        <v>20</v>
      </c>
      <c r="G1089">
        <v>1156</v>
      </c>
      <c r="H1089">
        <v>160</v>
      </c>
      <c r="I1089" s="148" t="str">
        <v>USD</v>
      </c>
      <c r="J1089" s="271">
        <v>0</v>
      </c>
      <c r="K1089">
        <v>1316</v>
      </c>
      <c r="L1089" t="str">
        <v>64 days</v>
      </c>
      <c r="M1089" s="18">
        <v>45657</v>
      </c>
      <c r="N1089">
        <v>1</v>
      </c>
      <c r="O1089" t="str">
        <v>Hapag-Lloyd</v>
      </c>
      <c r="P1089" t="str">
        <v>14 CD combined</v>
      </c>
      <c r="Q1089" t="str">
        <v>subject to port storage</v>
      </c>
      <c r="S1089" s="271">
        <f t="shared" ca="1" si="32"/>
        <v>0</v>
      </c>
      <c r="T1089" s="271">
        <f t="shared" si="33"/>
        <v>1156</v>
      </c>
    </row>
    <row r="1090" spans="1:20">
      <c r="A1090" t="str">
        <v>STS_Hapag-Lloyd</v>
      </c>
      <c r="B1090" t="str">
        <v>ApapaBatam40</v>
      </c>
      <c r="C1090" t="str">
        <v>NIG</v>
      </c>
      <c r="D1090" t="str">
        <v>Apapa</v>
      </c>
      <c r="E1090" t="str">
        <v>Batam</v>
      </c>
      <c r="F1090">
        <v>40</v>
      </c>
      <c r="G1090">
        <v>1511</v>
      </c>
      <c r="H1090">
        <v>195</v>
      </c>
      <c r="I1090" s="148" t="str">
        <v>USD</v>
      </c>
      <c r="J1090" s="271">
        <v>0</v>
      </c>
      <c r="K1090">
        <v>1706</v>
      </c>
      <c r="L1090" t="str">
        <v>64 days</v>
      </c>
      <c r="M1090" s="18">
        <v>45657</v>
      </c>
      <c r="N1090">
        <v>1</v>
      </c>
      <c r="O1090" t="str">
        <v>Hapag-Lloyd</v>
      </c>
      <c r="P1090" t="str">
        <v>14 CD combined</v>
      </c>
      <c r="Q1090" t="str">
        <v>subject to port storage</v>
      </c>
      <c r="S1090" s="271">
        <f t="shared" ca="1" si="32"/>
        <v>0</v>
      </c>
      <c r="T1090" s="271">
        <f t="shared" si="33"/>
        <v>1511</v>
      </c>
    </row>
    <row r="1091" spans="1:20">
      <c r="A1091" t="str">
        <v>STS_Hapag-Lloyd</v>
      </c>
      <c r="B1091" t="str">
        <v>ApapaHamburg20</v>
      </c>
      <c r="C1091" t="str">
        <v>NIG</v>
      </c>
      <c r="D1091" t="str">
        <v>Apapa</v>
      </c>
      <c r="E1091" t="str">
        <v>Hamburg</v>
      </c>
      <c r="F1091">
        <v>20</v>
      </c>
      <c r="G1091">
        <v>732</v>
      </c>
      <c r="H1091">
        <v>95</v>
      </c>
      <c r="I1091" s="148" t="str">
        <v>EUR</v>
      </c>
      <c r="J1091" s="271">
        <v>0</v>
      </c>
      <c r="K1091">
        <v>827</v>
      </c>
      <c r="L1091" t="str">
        <v>24 days</v>
      </c>
      <c r="M1091" s="18">
        <v>45657</v>
      </c>
      <c r="N1091">
        <v>1</v>
      </c>
      <c r="O1091" t="str">
        <v>Hapag-Lloyd</v>
      </c>
      <c r="P1091" t="str">
        <v>4 CD</v>
      </c>
      <c r="Q1091" t="str">
        <v>10 CD</v>
      </c>
      <c r="S1091" s="271">
        <f t="shared" ref="S1091:S1154" ca="1" si="34">IF(M1091&gt;TODAY(),1,0)</f>
        <v>0</v>
      </c>
      <c r="T1091" s="271">
        <f t="shared" ref="T1091:T1154" si="35">G1091+J1091</f>
        <v>732</v>
      </c>
    </row>
    <row r="1092" spans="1:20">
      <c r="A1092" t="str">
        <v>STS_Hapag-Lloyd</v>
      </c>
      <c r="B1092" t="str">
        <v>ApapaHamburg40</v>
      </c>
      <c r="C1092" t="str">
        <v>NIG</v>
      </c>
      <c r="D1092" t="str">
        <v>Apapa</v>
      </c>
      <c r="E1092" t="str">
        <v>Hamburg</v>
      </c>
      <c r="F1092">
        <v>40</v>
      </c>
      <c r="G1092">
        <v>929</v>
      </c>
      <c r="H1092">
        <v>150</v>
      </c>
      <c r="I1092" s="148" t="str">
        <v>EUR</v>
      </c>
      <c r="J1092" s="271">
        <v>0</v>
      </c>
      <c r="K1092">
        <v>1079</v>
      </c>
      <c r="L1092" t="str">
        <v>24 days</v>
      </c>
      <c r="M1092" s="18">
        <v>45657</v>
      </c>
      <c r="N1092">
        <v>1</v>
      </c>
      <c r="O1092" t="str">
        <v>Hapag-Lloyd</v>
      </c>
      <c r="P1092" t="str">
        <v>4 CD</v>
      </c>
      <c r="Q1092" t="str">
        <v>10 CD</v>
      </c>
      <c r="S1092" s="271">
        <f t="shared" ca="1" si="34"/>
        <v>0</v>
      </c>
      <c r="T1092" s="271">
        <f t="shared" si="35"/>
        <v>929</v>
      </c>
    </row>
    <row r="1093" spans="1:20">
      <c r="A1093" t="str">
        <v>STS_OOCL</v>
      </c>
      <c r="B1093" t="str">
        <v>ApapaJakarta40</v>
      </c>
      <c r="C1093" t="str">
        <v>NIG</v>
      </c>
      <c r="D1093" t="str">
        <v>Apapa</v>
      </c>
      <c r="E1093" t="str">
        <v>Jakarta</v>
      </c>
      <c r="F1093">
        <v>40</v>
      </c>
      <c r="G1093">
        <v>815</v>
      </c>
      <c r="H1093" t="str">
        <v>not included</v>
      </c>
      <c r="I1093" s="148" t="str">
        <v>USD</v>
      </c>
      <c r="J1093" s="271">
        <v>0</v>
      </c>
      <c r="K1093">
        <v>815</v>
      </c>
      <c r="L1093" t="str">
        <v>40 days</v>
      </c>
      <c r="M1093" s="18">
        <v>45657</v>
      </c>
      <c r="N1093">
        <v>0</v>
      </c>
      <c r="O1093" t="str">
        <v>OOCL</v>
      </c>
      <c r="P1093" t="str">
        <v>5 CD</v>
      </c>
      <c r="Q1093" t="str">
        <v>21 CD</v>
      </c>
      <c r="S1093" s="271">
        <f t="shared" ca="1" si="34"/>
        <v>0</v>
      </c>
      <c r="T1093" s="271">
        <f t="shared" si="35"/>
        <v>815</v>
      </c>
    </row>
    <row r="1094" spans="1:20">
      <c r="A1094" t="str">
        <v>STS_OOCL</v>
      </c>
      <c r="B1094" t="str">
        <v>ApapaJakarta20</v>
      </c>
      <c r="C1094" t="str">
        <v>NIG</v>
      </c>
      <c r="D1094" t="str">
        <v>Apapa</v>
      </c>
      <c r="E1094" t="str">
        <v>Jakarta</v>
      </c>
      <c r="F1094">
        <v>20</v>
      </c>
      <c r="G1094">
        <v>715</v>
      </c>
      <c r="H1094" t="str">
        <v>not included</v>
      </c>
      <c r="I1094" s="148" t="str">
        <v>USD</v>
      </c>
      <c r="J1094" s="271">
        <v>0</v>
      </c>
      <c r="K1094">
        <v>715</v>
      </c>
      <c r="L1094" t="str">
        <v>40 days</v>
      </c>
      <c r="M1094" s="18">
        <v>45657</v>
      </c>
      <c r="N1094">
        <v>0</v>
      </c>
      <c r="O1094" t="str">
        <v>OOCL</v>
      </c>
      <c r="P1094" t="str">
        <v>5 CD</v>
      </c>
      <c r="Q1094" t="str">
        <v>21 CD</v>
      </c>
      <c r="S1094" s="271">
        <f t="shared" ca="1" si="34"/>
        <v>0</v>
      </c>
      <c r="T1094" s="271">
        <f t="shared" si="35"/>
        <v>715</v>
      </c>
    </row>
    <row r="1095" spans="1:20">
      <c r="A1095" t="str">
        <v>STS_Hapag-Lloyd</v>
      </c>
      <c r="B1095" t="str">
        <v>ApapaJakarta20</v>
      </c>
      <c r="C1095" t="str">
        <v>NIG</v>
      </c>
      <c r="D1095" t="str">
        <v>Apapa</v>
      </c>
      <c r="E1095" t="str">
        <v>Jakarta</v>
      </c>
      <c r="F1095">
        <v>20</v>
      </c>
      <c r="G1095">
        <v>997</v>
      </c>
      <c r="H1095">
        <v>160</v>
      </c>
      <c r="I1095" s="148" t="str">
        <v>USD</v>
      </c>
      <c r="J1095" s="271">
        <v>0</v>
      </c>
      <c r="K1095">
        <v>1157</v>
      </c>
      <c r="L1095" t="str">
        <v>67 days</v>
      </c>
      <c r="M1095" s="18">
        <v>45657</v>
      </c>
      <c r="N1095">
        <v>1</v>
      </c>
      <c r="O1095" t="str">
        <v>Hapag-Lloyd</v>
      </c>
      <c r="P1095" t="str">
        <v>14 CD combined</v>
      </c>
      <c r="Q1095" t="str">
        <v>subject to port storage</v>
      </c>
      <c r="S1095" s="271">
        <f t="shared" ca="1" si="34"/>
        <v>0</v>
      </c>
      <c r="T1095" s="271">
        <f t="shared" si="35"/>
        <v>997</v>
      </c>
    </row>
    <row r="1096" spans="1:20">
      <c r="A1096" t="str">
        <v>STS_Hapag-Lloyd</v>
      </c>
      <c r="B1096" t="str">
        <v>ApapaJakarta40</v>
      </c>
      <c r="C1096" t="str">
        <v>NIG</v>
      </c>
      <c r="D1096" t="str">
        <v>Apapa</v>
      </c>
      <c r="E1096" t="str">
        <v>Jakarta</v>
      </c>
      <c r="F1096">
        <v>40</v>
      </c>
      <c r="G1096">
        <v>1355</v>
      </c>
      <c r="H1096">
        <v>195</v>
      </c>
      <c r="I1096" s="148" t="str">
        <v>USD</v>
      </c>
      <c r="J1096" s="271">
        <v>0</v>
      </c>
      <c r="K1096">
        <v>1550</v>
      </c>
      <c r="L1096" t="str">
        <v>67 days</v>
      </c>
      <c r="M1096" s="18">
        <v>45657</v>
      </c>
      <c r="N1096">
        <v>1</v>
      </c>
      <c r="O1096" t="str">
        <v>Hapag-Lloyd</v>
      </c>
      <c r="P1096" t="str">
        <v>14 CD combined</v>
      </c>
      <c r="Q1096" t="str">
        <v>subject to port storage</v>
      </c>
      <c r="S1096" s="271">
        <f t="shared" ca="1" si="34"/>
        <v>0</v>
      </c>
      <c r="T1096" s="271">
        <f t="shared" si="35"/>
        <v>1355</v>
      </c>
    </row>
    <row r="1097" spans="1:20">
      <c r="A1097" t="str">
        <v>STS_PIL</v>
      </c>
      <c r="B1097" t="str">
        <v>ApapaJakarta40</v>
      </c>
      <c r="C1097" t="str">
        <v>NIG</v>
      </c>
      <c r="D1097" t="str">
        <v>Apapa</v>
      </c>
      <c r="E1097" t="str">
        <v>Jakarta</v>
      </c>
      <c r="F1097">
        <v>40</v>
      </c>
      <c r="G1097">
        <v>1115</v>
      </c>
      <c r="H1097" t="str">
        <v>not included</v>
      </c>
      <c r="I1097" s="148" t="str">
        <v>USD</v>
      </c>
      <c r="J1097" s="271">
        <v>0</v>
      </c>
      <c r="K1097">
        <v>1115</v>
      </c>
      <c r="L1097" t="str">
        <v>40 days</v>
      </c>
      <c r="M1097" s="18">
        <v>45657</v>
      </c>
      <c r="N1097">
        <v>0</v>
      </c>
      <c r="O1097" t="str">
        <v>PIL</v>
      </c>
      <c r="P1097" t="str">
        <v>14 CD Combined</v>
      </c>
      <c r="Q1097">
        <v>0</v>
      </c>
      <c r="S1097" s="271">
        <f t="shared" ca="1" si="34"/>
        <v>0</v>
      </c>
      <c r="T1097" s="271">
        <f t="shared" si="35"/>
        <v>1115</v>
      </c>
    </row>
    <row r="1098" spans="1:20">
      <c r="A1098" t="str">
        <v>STS_OOCL</v>
      </c>
      <c r="B1098" t="str">
        <v>ApapaPasir Gudang40</v>
      </c>
      <c r="C1098" t="str">
        <v>NIG</v>
      </c>
      <c r="D1098" t="str">
        <v>Apapa</v>
      </c>
      <c r="E1098" t="str">
        <v>Pasir Gudang</v>
      </c>
      <c r="F1098">
        <v>40</v>
      </c>
      <c r="G1098">
        <v>715</v>
      </c>
      <c r="H1098" t="str">
        <v>not included</v>
      </c>
      <c r="I1098" s="148" t="str">
        <v>USD</v>
      </c>
      <c r="J1098" s="271">
        <v>0</v>
      </c>
      <c r="K1098">
        <v>715</v>
      </c>
      <c r="L1098" t="str">
        <v>37 days</v>
      </c>
      <c r="M1098" s="18">
        <v>45657</v>
      </c>
      <c r="N1098">
        <v>0</v>
      </c>
      <c r="O1098" t="str">
        <v>OOCL</v>
      </c>
      <c r="P1098" t="str">
        <v>5 CD</v>
      </c>
      <c r="Q1098" t="str">
        <v>21 CD</v>
      </c>
      <c r="S1098" s="271">
        <f t="shared" ca="1" si="34"/>
        <v>0</v>
      </c>
      <c r="T1098" s="271">
        <f t="shared" si="35"/>
        <v>715</v>
      </c>
    </row>
    <row r="1099" spans="1:20">
      <c r="A1099" t="str">
        <v>STS_OOCL</v>
      </c>
      <c r="B1099" t="str">
        <v>ApapaPasir Gudang20</v>
      </c>
      <c r="C1099" t="str">
        <v>NIG</v>
      </c>
      <c r="D1099" t="str">
        <v>Apapa</v>
      </c>
      <c r="E1099" t="str">
        <v>Pasir Gudang</v>
      </c>
      <c r="F1099">
        <v>20</v>
      </c>
      <c r="G1099">
        <v>615</v>
      </c>
      <c r="H1099" t="str">
        <v>not included</v>
      </c>
      <c r="I1099" s="148" t="str">
        <v>USD</v>
      </c>
      <c r="J1099" s="271">
        <v>0</v>
      </c>
      <c r="K1099">
        <v>615</v>
      </c>
      <c r="L1099" t="str">
        <v>37 days</v>
      </c>
      <c r="M1099" s="18">
        <v>45657</v>
      </c>
      <c r="N1099">
        <v>0</v>
      </c>
      <c r="O1099" t="str">
        <v>OOCL</v>
      </c>
      <c r="P1099" t="str">
        <v>5 CD</v>
      </c>
      <c r="Q1099" t="str">
        <v>21 CD</v>
      </c>
      <c r="S1099" s="271">
        <f t="shared" ca="1" si="34"/>
        <v>0</v>
      </c>
      <c r="T1099" s="271">
        <f t="shared" si="35"/>
        <v>615</v>
      </c>
    </row>
    <row r="1100" spans="1:20">
      <c r="A1100" t="str">
        <v>STS_Hapag-Lloyd</v>
      </c>
      <c r="B1100" t="str">
        <v>ApapaPasir Gudang20</v>
      </c>
      <c r="C1100" t="str">
        <v>NIG</v>
      </c>
      <c r="D1100" t="str">
        <v>Apapa</v>
      </c>
      <c r="E1100" t="str">
        <v>Pasir Gudang</v>
      </c>
      <c r="F1100">
        <v>20</v>
      </c>
      <c r="G1100">
        <v>955</v>
      </c>
      <c r="H1100">
        <v>160</v>
      </c>
      <c r="I1100" s="148" t="str">
        <v>USD</v>
      </c>
      <c r="J1100" s="271">
        <v>0</v>
      </c>
      <c r="K1100">
        <v>1115</v>
      </c>
      <c r="L1100" t="str">
        <v>64 days</v>
      </c>
      <c r="M1100" s="18">
        <v>45657</v>
      </c>
      <c r="N1100">
        <v>1</v>
      </c>
      <c r="O1100" t="str">
        <v>Hapag-Lloyd</v>
      </c>
      <c r="P1100" t="str">
        <v>14 CD combined</v>
      </c>
      <c r="Q1100" t="str">
        <v>subject to port storage</v>
      </c>
      <c r="S1100" s="271">
        <f t="shared" ca="1" si="34"/>
        <v>0</v>
      </c>
      <c r="T1100" s="271">
        <f t="shared" si="35"/>
        <v>955</v>
      </c>
    </row>
    <row r="1101" spans="1:20">
      <c r="A1101" t="str">
        <v>STS_Hapag-Lloyd</v>
      </c>
      <c r="B1101" t="str">
        <v>ApapaPasir Gudang40</v>
      </c>
      <c r="C1101" t="str">
        <v>NIG</v>
      </c>
      <c r="D1101" t="str">
        <v>Apapa</v>
      </c>
      <c r="E1101" t="str">
        <v>Pasir Gudang</v>
      </c>
      <c r="F1101">
        <v>40</v>
      </c>
      <c r="G1101">
        <v>1348</v>
      </c>
      <c r="H1101">
        <v>195</v>
      </c>
      <c r="I1101" s="148" t="str">
        <v>USD</v>
      </c>
      <c r="J1101" s="271">
        <v>0</v>
      </c>
      <c r="K1101">
        <v>1543</v>
      </c>
      <c r="L1101" t="str">
        <v>64 days</v>
      </c>
      <c r="M1101" s="18">
        <v>45657</v>
      </c>
      <c r="N1101">
        <v>1</v>
      </c>
      <c r="O1101" t="str">
        <v>Hapag-Lloyd</v>
      </c>
      <c r="P1101" t="str">
        <v>14 CD combined</v>
      </c>
      <c r="Q1101" t="str">
        <v>subject to port storage</v>
      </c>
      <c r="S1101" s="271">
        <f t="shared" ca="1" si="34"/>
        <v>0</v>
      </c>
      <c r="T1101" s="271">
        <f t="shared" si="35"/>
        <v>1348</v>
      </c>
    </row>
    <row r="1102" spans="1:20">
      <c r="A1102" t="str">
        <v>STS_PIL</v>
      </c>
      <c r="B1102" t="str">
        <v>ApapaPasir Gudang40</v>
      </c>
      <c r="C1102" t="str">
        <v>NIG</v>
      </c>
      <c r="D1102" t="str">
        <v>Apapa</v>
      </c>
      <c r="E1102" t="str">
        <v>Pasir Gudang</v>
      </c>
      <c r="F1102">
        <v>40</v>
      </c>
      <c r="G1102">
        <v>1115</v>
      </c>
      <c r="H1102" t="str">
        <v>not included</v>
      </c>
      <c r="I1102" s="148" t="str">
        <v>USD</v>
      </c>
      <c r="J1102" s="271">
        <v>0</v>
      </c>
      <c r="K1102">
        <v>1115</v>
      </c>
      <c r="L1102" t="str">
        <v>38 days</v>
      </c>
      <c r="M1102" s="18">
        <v>45657</v>
      </c>
      <c r="N1102">
        <v>0</v>
      </c>
      <c r="O1102" t="str">
        <v>PIL</v>
      </c>
      <c r="P1102" t="str">
        <v>14 CD Combined</v>
      </c>
      <c r="Q1102">
        <v>0</v>
      </c>
      <c r="S1102" s="271">
        <f t="shared" ca="1" si="34"/>
        <v>0</v>
      </c>
      <c r="T1102" s="271">
        <f t="shared" si="35"/>
        <v>1115</v>
      </c>
    </row>
    <row r="1103" spans="1:20">
      <c r="A1103" t="str">
        <v>STS_Hapag-Lloyd</v>
      </c>
      <c r="B1103" t="str">
        <v>ApapaPhiladelphia,40</v>
      </c>
      <c r="C1103" t="str">
        <v>NIG</v>
      </c>
      <c r="D1103" t="str">
        <v>Apapa</v>
      </c>
      <c r="E1103" t="str">
        <v>Philadelphia,</v>
      </c>
      <c r="F1103">
        <v>40</v>
      </c>
      <c r="G1103">
        <v>2883</v>
      </c>
      <c r="H1103">
        <v>195</v>
      </c>
      <c r="I1103" s="148" t="str">
        <v>USD</v>
      </c>
      <c r="J1103" s="271">
        <v>0</v>
      </c>
      <c r="K1103">
        <v>3078</v>
      </c>
      <c r="L1103" t="str">
        <v>52 days</v>
      </c>
      <c r="M1103" s="18">
        <v>45657</v>
      </c>
      <c r="N1103">
        <v>1</v>
      </c>
      <c r="O1103" t="str">
        <v>Hapag-Lloyd</v>
      </c>
      <c r="P1103" t="str">
        <v>8 CD</v>
      </c>
      <c r="Q1103" t="str">
        <v>10 CD</v>
      </c>
      <c r="S1103" s="271">
        <f t="shared" ca="1" si="34"/>
        <v>0</v>
      </c>
      <c r="T1103" s="271">
        <f t="shared" si="35"/>
        <v>2883</v>
      </c>
    </row>
    <row r="1104" spans="1:20">
      <c r="A1104" t="str">
        <v>STS_Hapag-Lloyd</v>
      </c>
      <c r="B1104" t="str">
        <v>ApapaPhiladelphia,20</v>
      </c>
      <c r="C1104" t="str">
        <v>NIG</v>
      </c>
      <c r="D1104" t="str">
        <v>Apapa</v>
      </c>
      <c r="E1104" t="str">
        <v>Philadelphia,</v>
      </c>
      <c r="F1104">
        <v>20</v>
      </c>
      <c r="G1104">
        <v>2274</v>
      </c>
      <c r="H1104">
        <v>160</v>
      </c>
      <c r="I1104" s="148" t="str">
        <v>USD</v>
      </c>
      <c r="J1104" s="271">
        <v>0</v>
      </c>
      <c r="K1104">
        <v>2434</v>
      </c>
      <c r="L1104" t="str">
        <v>52 days</v>
      </c>
      <c r="M1104" s="18">
        <v>45657</v>
      </c>
      <c r="N1104">
        <v>1</v>
      </c>
      <c r="O1104" t="str">
        <v>Hapag-Lloyd</v>
      </c>
      <c r="P1104" t="str">
        <v>8 CD</v>
      </c>
      <c r="Q1104" t="str">
        <v>10 CD</v>
      </c>
      <c r="S1104" s="271">
        <f t="shared" ca="1" si="34"/>
        <v>0</v>
      </c>
      <c r="T1104" s="271">
        <f t="shared" si="35"/>
        <v>2274</v>
      </c>
    </row>
    <row r="1105" spans="1:20">
      <c r="A1105" t="str">
        <v>STS_OOCL</v>
      </c>
      <c r="B1105" t="str">
        <v>ApapaSingapore40</v>
      </c>
      <c r="C1105" t="str">
        <v>NIG</v>
      </c>
      <c r="D1105" t="str">
        <v>Apapa</v>
      </c>
      <c r="E1105" t="str">
        <v>Singapore</v>
      </c>
      <c r="F1105">
        <v>40</v>
      </c>
      <c r="G1105">
        <v>665</v>
      </c>
      <c r="H1105" t="str">
        <v>not included</v>
      </c>
      <c r="I1105" s="148" t="str">
        <v>USD</v>
      </c>
      <c r="J1105" s="271">
        <v>0</v>
      </c>
      <c r="K1105">
        <v>665</v>
      </c>
      <c r="L1105" t="str">
        <v>31 days</v>
      </c>
      <c r="M1105" s="18">
        <v>45657</v>
      </c>
      <c r="N1105">
        <v>0</v>
      </c>
      <c r="O1105" t="str">
        <v>OOCL</v>
      </c>
      <c r="P1105" t="str">
        <v>3 CD</v>
      </c>
      <c r="Q1105" t="str">
        <v>21 CD</v>
      </c>
      <c r="S1105" s="271">
        <f t="shared" ca="1" si="34"/>
        <v>0</v>
      </c>
      <c r="T1105" s="271">
        <f t="shared" si="35"/>
        <v>665</v>
      </c>
    </row>
    <row r="1106" spans="1:20">
      <c r="A1106" t="str">
        <v>STS_OOCL</v>
      </c>
      <c r="B1106" t="str">
        <v>ApapaSingapore20</v>
      </c>
      <c r="C1106" t="str">
        <v>NIG</v>
      </c>
      <c r="D1106" t="str">
        <v>Apapa</v>
      </c>
      <c r="E1106" t="str">
        <v>Singapore</v>
      </c>
      <c r="F1106">
        <v>20</v>
      </c>
      <c r="G1106">
        <v>565</v>
      </c>
      <c r="H1106" t="str">
        <v>not included</v>
      </c>
      <c r="I1106" s="148" t="str">
        <v>USD</v>
      </c>
      <c r="J1106" s="271">
        <v>0</v>
      </c>
      <c r="K1106">
        <v>565</v>
      </c>
      <c r="L1106" t="str">
        <v>31 days</v>
      </c>
      <c r="M1106" s="18">
        <v>45657</v>
      </c>
      <c r="N1106">
        <v>0</v>
      </c>
      <c r="O1106" t="str">
        <v>OOCL</v>
      </c>
      <c r="P1106" t="str">
        <v>3 CD</v>
      </c>
      <c r="Q1106" t="str">
        <v>21 CD</v>
      </c>
      <c r="S1106" s="271">
        <f t="shared" ca="1" si="34"/>
        <v>0</v>
      </c>
      <c r="T1106" s="271">
        <f t="shared" si="35"/>
        <v>565</v>
      </c>
    </row>
    <row r="1107" spans="1:20">
      <c r="A1107" t="str">
        <v>STS_Hapag-Lloyd</v>
      </c>
      <c r="B1107" t="str">
        <v>ApapaSurabaya20</v>
      </c>
      <c r="C1107" t="str">
        <v>NIG</v>
      </c>
      <c r="D1107" t="str">
        <v>Apapa</v>
      </c>
      <c r="E1107" t="str">
        <v>Surabaya</v>
      </c>
      <c r="F1107">
        <v>20</v>
      </c>
      <c r="G1107">
        <v>974</v>
      </c>
      <c r="H1107">
        <v>160</v>
      </c>
      <c r="I1107" s="148" t="str">
        <v>USD</v>
      </c>
      <c r="J1107" s="271">
        <v>0</v>
      </c>
      <c r="K1107">
        <v>1134</v>
      </c>
      <c r="L1107" t="str">
        <v>65 days</v>
      </c>
      <c r="M1107" s="18">
        <v>45657</v>
      </c>
      <c r="N1107">
        <v>1</v>
      </c>
      <c r="O1107" t="str">
        <v>Hapag-Lloyd</v>
      </c>
      <c r="P1107" t="str">
        <v>14 CD combined</v>
      </c>
      <c r="Q1107" t="str">
        <v>subject to port storage</v>
      </c>
      <c r="S1107" s="271">
        <f t="shared" ca="1" si="34"/>
        <v>0</v>
      </c>
      <c r="T1107" s="271">
        <f t="shared" si="35"/>
        <v>974</v>
      </c>
    </row>
    <row r="1108" spans="1:20">
      <c r="A1108" t="str">
        <v>STS_Hapag-Lloyd</v>
      </c>
      <c r="B1108" t="str">
        <v>ApapaSurabaya40</v>
      </c>
      <c r="C1108" t="str">
        <v>NIG</v>
      </c>
      <c r="D1108" t="str">
        <v>Apapa</v>
      </c>
      <c r="E1108" t="str">
        <v>Surabaya</v>
      </c>
      <c r="F1108">
        <v>40</v>
      </c>
      <c r="G1108">
        <v>1317</v>
      </c>
      <c r="H1108">
        <v>195</v>
      </c>
      <c r="I1108" s="148" t="str">
        <v>USD</v>
      </c>
      <c r="J1108" s="271">
        <v>0</v>
      </c>
      <c r="K1108">
        <v>1512</v>
      </c>
      <c r="L1108" t="str">
        <v>65 days</v>
      </c>
      <c r="M1108" s="18">
        <v>45657</v>
      </c>
      <c r="N1108">
        <v>1</v>
      </c>
      <c r="O1108" t="str">
        <v>Hapag-Lloyd</v>
      </c>
      <c r="P1108" t="str">
        <v>14 CD combined</v>
      </c>
      <c r="Q1108" t="str">
        <v>subject to port storage</v>
      </c>
      <c r="S1108" s="271">
        <f t="shared" ca="1" si="34"/>
        <v>0</v>
      </c>
      <c r="T1108" s="271">
        <f t="shared" si="35"/>
        <v>1317</v>
      </c>
    </row>
    <row r="1109" spans="1:20">
      <c r="A1109" t="str">
        <v>STS_OOCL</v>
      </c>
      <c r="B1109" t="str">
        <v>ApapaSurabaya40</v>
      </c>
      <c r="C1109" t="str">
        <v>NIG</v>
      </c>
      <c r="D1109" t="str">
        <v>Apapa</v>
      </c>
      <c r="E1109" t="str">
        <v>Surabaya</v>
      </c>
      <c r="F1109">
        <v>40</v>
      </c>
      <c r="G1109">
        <v>815</v>
      </c>
      <c r="H1109" t="str">
        <v>not included</v>
      </c>
      <c r="I1109" s="148" t="str">
        <v>USD</v>
      </c>
      <c r="J1109" s="271">
        <v>0</v>
      </c>
      <c r="K1109">
        <v>815</v>
      </c>
      <c r="L1109" t="str">
        <v>29 days</v>
      </c>
      <c r="M1109" s="18">
        <v>45657</v>
      </c>
      <c r="N1109">
        <v>0</v>
      </c>
      <c r="O1109" t="str">
        <v>OOCL</v>
      </c>
      <c r="P1109" t="str">
        <v>5 CD</v>
      </c>
      <c r="Q1109" t="str">
        <v>21 CD</v>
      </c>
      <c r="S1109" s="271">
        <f t="shared" ca="1" si="34"/>
        <v>0</v>
      </c>
      <c r="T1109" s="271">
        <f t="shared" si="35"/>
        <v>815</v>
      </c>
    </row>
    <row r="1110" spans="1:20">
      <c r="A1110" t="str">
        <v>STS_OOCL</v>
      </c>
      <c r="B1110" t="str">
        <v>ApapaSurabaya20</v>
      </c>
      <c r="C1110" t="str">
        <v>NIG</v>
      </c>
      <c r="D1110" t="str">
        <v>Apapa</v>
      </c>
      <c r="E1110" t="str">
        <v>Surabaya</v>
      </c>
      <c r="F1110">
        <v>20</v>
      </c>
      <c r="G1110">
        <v>715</v>
      </c>
      <c r="H1110" t="str">
        <v>not included</v>
      </c>
      <c r="I1110" s="148" t="str">
        <v>USD</v>
      </c>
      <c r="J1110" s="271">
        <v>0</v>
      </c>
      <c r="K1110">
        <v>715</v>
      </c>
      <c r="L1110" t="str">
        <v>29 days</v>
      </c>
      <c r="M1110" s="18">
        <v>45657</v>
      </c>
      <c r="N1110">
        <v>0</v>
      </c>
      <c r="O1110" t="str">
        <v>OOCL</v>
      </c>
      <c r="P1110" t="str">
        <v>5 CD</v>
      </c>
      <c r="Q1110" t="str">
        <v>21 CD</v>
      </c>
      <c r="S1110" s="271">
        <f t="shared" ca="1" si="34"/>
        <v>0</v>
      </c>
      <c r="T1110" s="271">
        <f t="shared" si="35"/>
        <v>715</v>
      </c>
    </row>
    <row r="1111" spans="1:20">
      <c r="A1111" t="str">
        <v>STS_PIL</v>
      </c>
      <c r="B1111" t="str">
        <v>ApapaSurabaya40</v>
      </c>
      <c r="C1111" t="str">
        <v>NIG</v>
      </c>
      <c r="D1111" t="str">
        <v>Apapa</v>
      </c>
      <c r="E1111" t="str">
        <v>Surabaya</v>
      </c>
      <c r="F1111">
        <v>40</v>
      </c>
      <c r="G1111">
        <v>1115</v>
      </c>
      <c r="H1111" t="str">
        <v>not included</v>
      </c>
      <c r="I1111" s="148" t="str">
        <v>USD</v>
      </c>
      <c r="J1111" s="271">
        <v>0</v>
      </c>
      <c r="K1111">
        <v>1115</v>
      </c>
      <c r="L1111" t="str">
        <v>39 days</v>
      </c>
      <c r="M1111" s="18">
        <v>45657</v>
      </c>
      <c r="N1111">
        <v>0</v>
      </c>
      <c r="O1111" t="str">
        <v>PIL</v>
      </c>
      <c r="P1111" t="str">
        <v>14 CD Combined</v>
      </c>
      <c r="Q1111">
        <v>0</v>
      </c>
      <c r="S1111" s="271">
        <f t="shared" ca="1" si="34"/>
        <v>0</v>
      </c>
      <c r="T1111" s="271">
        <f t="shared" si="35"/>
        <v>1115</v>
      </c>
    </row>
    <row r="1112" spans="1:20">
      <c r="A1112" t="str">
        <v>STS_Hapag-Lloyd</v>
      </c>
      <c r="B1112" t="str">
        <v>ApapaTallinn20</v>
      </c>
      <c r="C1112" t="str">
        <v>NIG</v>
      </c>
      <c r="D1112" t="str">
        <v>Apapa</v>
      </c>
      <c r="E1112" t="str">
        <v>Tallinn</v>
      </c>
      <c r="F1112">
        <v>20</v>
      </c>
      <c r="G1112">
        <v>897</v>
      </c>
      <c r="H1112">
        <v>95</v>
      </c>
      <c r="I1112" s="148" t="str">
        <v>EUR</v>
      </c>
      <c r="J1112" s="271">
        <v>0</v>
      </c>
      <c r="K1112">
        <v>992</v>
      </c>
      <c r="L1112" t="str">
        <v>41 days</v>
      </c>
      <c r="M1112" s="18">
        <v>45657</v>
      </c>
      <c r="N1112">
        <v>1</v>
      </c>
      <c r="O1112" t="str">
        <v>Hapag-Lloyd</v>
      </c>
      <c r="P1112" t="str">
        <v>10 CD</v>
      </c>
      <c r="Q1112" t="str">
        <v>21 CD</v>
      </c>
      <c r="S1112" s="271">
        <f t="shared" ca="1" si="34"/>
        <v>0</v>
      </c>
      <c r="T1112" s="271">
        <f t="shared" si="35"/>
        <v>897</v>
      </c>
    </row>
    <row r="1113" spans="1:20">
      <c r="A1113" t="str">
        <v>STS_OOCL</v>
      </c>
      <c r="B1113" t="str">
        <v>ApapaTallinn20</v>
      </c>
      <c r="C1113" t="str">
        <v>NIG</v>
      </c>
      <c r="D1113" t="str">
        <v>Apapa</v>
      </c>
      <c r="E1113" t="str">
        <v>Tallinn</v>
      </c>
      <c r="F1113">
        <v>20</v>
      </c>
      <c r="G1113">
        <v>1081</v>
      </c>
      <c r="H1113" t="str">
        <v>not included</v>
      </c>
      <c r="I1113" s="148" t="str">
        <v>EUR</v>
      </c>
      <c r="J1113" s="271">
        <v>0</v>
      </c>
      <c r="K1113">
        <v>1081</v>
      </c>
      <c r="L1113" t="str">
        <v>60 days</v>
      </c>
      <c r="M1113" s="18">
        <v>45657</v>
      </c>
      <c r="N1113">
        <v>0</v>
      </c>
      <c r="O1113" t="str">
        <v>OOCL</v>
      </c>
      <c r="P1113" t="str">
        <v>14 CD combined</v>
      </c>
      <c r="Q1113" t="str">
        <v>storage free time 10 CD</v>
      </c>
      <c r="S1113" s="271">
        <f t="shared" ca="1" si="34"/>
        <v>0</v>
      </c>
      <c r="T1113" s="271">
        <f t="shared" si="35"/>
        <v>1081</v>
      </c>
    </row>
    <row r="1114" spans="1:20">
      <c r="A1114" t="str">
        <v>STS_Hapag-Lloyd</v>
      </c>
      <c r="B1114" t="str">
        <v>ApapaTallinn40</v>
      </c>
      <c r="C1114" t="str">
        <v>NIG</v>
      </c>
      <c r="D1114" t="str">
        <v>Apapa</v>
      </c>
      <c r="E1114" t="str">
        <v>Tallinn</v>
      </c>
      <c r="F1114">
        <v>40</v>
      </c>
      <c r="G1114">
        <v>979</v>
      </c>
      <c r="H1114">
        <v>150</v>
      </c>
      <c r="I1114" s="148" t="str">
        <v>EUR</v>
      </c>
      <c r="J1114" s="271">
        <v>0</v>
      </c>
      <c r="K1114">
        <v>1129</v>
      </c>
      <c r="L1114" t="str">
        <v>41 days</v>
      </c>
      <c r="M1114" s="18">
        <v>45657</v>
      </c>
      <c r="N1114">
        <v>1</v>
      </c>
      <c r="O1114" t="str">
        <v>Hapag-Lloyd</v>
      </c>
      <c r="P1114" t="str">
        <v>10 CD</v>
      </c>
      <c r="Q1114" t="str">
        <v>21 CD</v>
      </c>
      <c r="S1114" s="271">
        <f t="shared" ca="1" si="34"/>
        <v>0</v>
      </c>
      <c r="T1114" s="271">
        <f t="shared" si="35"/>
        <v>979</v>
      </c>
    </row>
    <row r="1115" spans="1:20">
      <c r="A1115" t="str">
        <v>STS_OOCL</v>
      </c>
      <c r="B1115" t="str">
        <v>ApapaTallinn40</v>
      </c>
      <c r="C1115" t="str">
        <v>NIG</v>
      </c>
      <c r="D1115" t="str">
        <v>Apapa</v>
      </c>
      <c r="E1115" t="str">
        <v>Tallinn</v>
      </c>
      <c r="F1115">
        <v>40</v>
      </c>
      <c r="G1115">
        <v>1482</v>
      </c>
      <c r="H1115" t="str">
        <v>not included</v>
      </c>
      <c r="I1115" s="148" t="str">
        <v>EUR</v>
      </c>
      <c r="J1115" s="271">
        <v>0</v>
      </c>
      <c r="K1115">
        <v>1482</v>
      </c>
      <c r="L1115" t="str">
        <v>60 days</v>
      </c>
      <c r="M1115" s="18">
        <v>45657</v>
      </c>
      <c r="N1115">
        <v>0</v>
      </c>
      <c r="O1115" t="str">
        <v>OOCL</v>
      </c>
      <c r="P1115" t="str">
        <v>14 CD combined</v>
      </c>
      <c r="Q1115" t="str">
        <v>storage free time 10 CD</v>
      </c>
      <c r="S1115" s="271">
        <f t="shared" ca="1" si="34"/>
        <v>0</v>
      </c>
      <c r="T1115" s="271">
        <f t="shared" si="35"/>
        <v>1482</v>
      </c>
    </row>
    <row r="1116" spans="1:20">
      <c r="A1116" t="str">
        <v>STS_OOCL</v>
      </c>
      <c r="B1116" t="str">
        <v>ApapaValencia20</v>
      </c>
      <c r="C1116" t="str">
        <v>NIG</v>
      </c>
      <c r="D1116" t="str">
        <v>Apapa</v>
      </c>
      <c r="E1116" t="str">
        <v>Valencia</v>
      </c>
      <c r="F1116">
        <v>20</v>
      </c>
      <c r="G1116">
        <v>825</v>
      </c>
      <c r="H1116" t="str">
        <v>not included</v>
      </c>
      <c r="I1116" s="148" t="str">
        <v>EUR</v>
      </c>
      <c r="J1116" s="271">
        <v>0</v>
      </c>
      <c r="K1116">
        <v>825</v>
      </c>
      <c r="L1116" t="str">
        <v>22 days</v>
      </c>
      <c r="M1116" s="18">
        <v>45657</v>
      </c>
      <c r="N1116">
        <v>0</v>
      </c>
      <c r="O1116" t="str">
        <v>OOCL</v>
      </c>
      <c r="P1116" t="str">
        <v>14 CD combined</v>
      </c>
      <c r="Q1116" t="str">
        <v>storage free time 10 CD</v>
      </c>
      <c r="S1116" s="271">
        <f t="shared" ca="1" si="34"/>
        <v>0</v>
      </c>
      <c r="T1116" s="271">
        <f t="shared" si="35"/>
        <v>825</v>
      </c>
    </row>
    <row r="1117" spans="1:20">
      <c r="A1117" t="str">
        <v>STS_Hapag-Lloyd</v>
      </c>
      <c r="B1117" t="str">
        <v>ApapaValencia20</v>
      </c>
      <c r="C1117" t="str">
        <v>NIG</v>
      </c>
      <c r="D1117" t="str">
        <v>Apapa</v>
      </c>
      <c r="E1117" t="str">
        <v>Valencia</v>
      </c>
      <c r="F1117">
        <v>20</v>
      </c>
      <c r="G1117">
        <v>697</v>
      </c>
      <c r="H1117">
        <v>160</v>
      </c>
      <c r="I1117" s="148" t="str">
        <v>EUR</v>
      </c>
      <c r="J1117" s="271">
        <v>0</v>
      </c>
      <c r="K1117">
        <v>857</v>
      </c>
      <c r="L1117" t="str">
        <v>21 days</v>
      </c>
      <c r="M1117" s="18">
        <v>45657</v>
      </c>
      <c r="N1117">
        <v>1</v>
      </c>
      <c r="O1117" t="str">
        <v>Hapag-Lloyd</v>
      </c>
      <c r="P1117" t="str">
        <v>10 CD combined</v>
      </c>
      <c r="Q1117" t="str">
        <v>subject to port storage</v>
      </c>
      <c r="S1117" s="271">
        <f t="shared" ca="1" si="34"/>
        <v>0</v>
      </c>
      <c r="T1117" s="271">
        <f t="shared" si="35"/>
        <v>697</v>
      </c>
    </row>
    <row r="1118" spans="1:20">
      <c r="A1118" t="str">
        <v>STS_Hapag-Lloyd</v>
      </c>
      <c r="B1118" t="str">
        <v>ApapaValencia40</v>
      </c>
      <c r="C1118" t="str">
        <v>NIG</v>
      </c>
      <c r="D1118" t="str">
        <v>Apapa</v>
      </c>
      <c r="E1118" t="str">
        <v>Valencia</v>
      </c>
      <c r="F1118">
        <v>40</v>
      </c>
      <c r="G1118">
        <v>1499</v>
      </c>
      <c r="H1118">
        <v>195</v>
      </c>
      <c r="I1118" s="148" t="str">
        <v>EUR</v>
      </c>
      <c r="J1118" s="271">
        <v>0</v>
      </c>
      <c r="K1118">
        <v>1694</v>
      </c>
      <c r="L1118" t="str">
        <v>21 days</v>
      </c>
      <c r="M1118" s="18">
        <v>45657</v>
      </c>
      <c r="N1118">
        <v>1</v>
      </c>
      <c r="O1118" t="str">
        <v>Hapag-Lloyd</v>
      </c>
      <c r="P1118" t="str">
        <v>10 CD combined</v>
      </c>
      <c r="Q1118" t="str">
        <v>subject to port storage</v>
      </c>
      <c r="S1118" s="271">
        <f t="shared" ca="1" si="34"/>
        <v>0</v>
      </c>
      <c r="T1118" s="271">
        <f t="shared" si="35"/>
        <v>1499</v>
      </c>
    </row>
    <row r="1119" spans="1:20">
      <c r="A1119" t="str">
        <v>STS_OOCL</v>
      </c>
      <c r="B1119" t="str">
        <v>ApapaValencia40</v>
      </c>
      <c r="C1119" t="str">
        <v>NIG</v>
      </c>
      <c r="D1119" t="str">
        <v>Apapa</v>
      </c>
      <c r="E1119" t="str">
        <v>Valencia</v>
      </c>
      <c r="F1119">
        <v>40</v>
      </c>
      <c r="G1119">
        <v>1150</v>
      </c>
      <c r="H1119" t="str">
        <v>not included</v>
      </c>
      <c r="I1119" s="148" t="str">
        <v>EUR</v>
      </c>
      <c r="J1119" s="271">
        <v>0</v>
      </c>
      <c r="K1119">
        <v>1150</v>
      </c>
      <c r="L1119" t="str">
        <v>22 days</v>
      </c>
      <c r="M1119" s="18">
        <v>45657</v>
      </c>
      <c r="N1119">
        <v>0</v>
      </c>
      <c r="O1119" t="str">
        <v>OOCL</v>
      </c>
      <c r="P1119" t="str">
        <v>14 CD combined</v>
      </c>
      <c r="Q1119" t="str">
        <v>storage free time 4 CD</v>
      </c>
      <c r="S1119" s="271">
        <f t="shared" ca="1" si="34"/>
        <v>0</v>
      </c>
      <c r="T1119" s="271">
        <f t="shared" si="35"/>
        <v>1150</v>
      </c>
    </row>
    <row r="1120" spans="1:20">
      <c r="A1120" t="str">
        <v>STS_ONE</v>
      </c>
      <c r="B1120" t="str">
        <v>ApapaAmsterdam20</v>
      </c>
      <c r="C1120" t="str">
        <v>NIG</v>
      </c>
      <c r="D1120" t="str">
        <v>Apapa</v>
      </c>
      <c r="E1120" t="str">
        <v>Amsterdam</v>
      </c>
      <c r="F1120">
        <v>20</v>
      </c>
      <c r="G1120">
        <v>1008</v>
      </c>
      <c r="H1120" t="str">
        <v>not included</v>
      </c>
      <c r="I1120" s="148" t="str">
        <v>EUR</v>
      </c>
      <c r="J1120" s="271">
        <v>0</v>
      </c>
      <c r="K1120">
        <v>1008</v>
      </c>
      <c r="L1120" t="str">
        <v>33 days</v>
      </c>
      <c r="M1120" s="18">
        <v>45657</v>
      </c>
      <c r="N1120">
        <v>0</v>
      </c>
      <c r="O1120" t="str">
        <v>ONE</v>
      </c>
      <c r="P1120" t="str">
        <v>14 CD</v>
      </c>
      <c r="Q1120" t="str">
        <v>14 CD</v>
      </c>
      <c r="S1120" s="271">
        <f t="shared" ca="1" si="34"/>
        <v>0</v>
      </c>
      <c r="T1120" s="271">
        <f t="shared" si="35"/>
        <v>1008</v>
      </c>
    </row>
    <row r="1121" spans="1:20">
      <c r="A1121" t="str">
        <v>STS_ONE</v>
      </c>
      <c r="B1121" t="str">
        <v>ApapaAmsterdam40</v>
      </c>
      <c r="C1121" t="str">
        <v>NIG</v>
      </c>
      <c r="D1121" t="str">
        <v>Apapa</v>
      </c>
      <c r="E1121" t="str">
        <v>Amsterdam</v>
      </c>
      <c r="F1121">
        <v>40</v>
      </c>
      <c r="G1121">
        <v>1201</v>
      </c>
      <c r="H1121" t="str">
        <v>not included</v>
      </c>
      <c r="I1121" s="148" t="str">
        <v>EUR</v>
      </c>
      <c r="J1121" s="271">
        <v>0</v>
      </c>
      <c r="K1121">
        <v>1201</v>
      </c>
      <c r="L1121" t="str">
        <v>33 days</v>
      </c>
      <c r="M1121" s="18">
        <v>45657</v>
      </c>
      <c r="N1121">
        <v>0</v>
      </c>
      <c r="O1121" t="str">
        <v>ONE</v>
      </c>
      <c r="P1121" t="str">
        <v>14 CD</v>
      </c>
      <c r="Q1121" t="str">
        <v>14 CD</v>
      </c>
      <c r="S1121" s="271">
        <f t="shared" ca="1" si="34"/>
        <v>0</v>
      </c>
      <c r="T1121" s="271">
        <f t="shared" si="35"/>
        <v>1201</v>
      </c>
    </row>
    <row r="1122" spans="1:20">
      <c r="A1122" t="str">
        <v>STS_ONE</v>
      </c>
      <c r="B1122" t="str">
        <v>ApapaAntwerp40</v>
      </c>
      <c r="C1122" t="str">
        <v>NIG</v>
      </c>
      <c r="D1122" t="str">
        <v>Apapa</v>
      </c>
      <c r="E1122" t="str">
        <v>Antwerp</v>
      </c>
      <c r="F1122">
        <v>40</v>
      </c>
      <c r="G1122">
        <v>851</v>
      </c>
      <c r="H1122" t="str">
        <v>not included</v>
      </c>
      <c r="I1122" s="148" t="str">
        <v>EUR</v>
      </c>
      <c r="J1122" s="271">
        <v>0</v>
      </c>
      <c r="K1122">
        <v>851</v>
      </c>
      <c r="L1122" t="str">
        <v>32 days</v>
      </c>
      <c r="M1122" s="18">
        <v>45657</v>
      </c>
      <c r="N1122">
        <v>0</v>
      </c>
      <c r="O1122" t="str">
        <v>ONE</v>
      </c>
      <c r="P1122" t="str">
        <v>7 CD</v>
      </c>
      <c r="Q1122" t="str">
        <v>7 CD</v>
      </c>
      <c r="S1122" s="271">
        <f t="shared" ca="1" si="34"/>
        <v>0</v>
      </c>
      <c r="T1122" s="271">
        <f t="shared" si="35"/>
        <v>851</v>
      </c>
    </row>
    <row r="1123" spans="1:20">
      <c r="A1123" t="str">
        <v>STS_ONE</v>
      </c>
      <c r="B1123" t="str">
        <v>ApapaBarcelona20</v>
      </c>
      <c r="C1123" t="str">
        <v>NIG</v>
      </c>
      <c r="D1123" t="str">
        <v>Apapa</v>
      </c>
      <c r="E1123" t="str">
        <v>Barcelona</v>
      </c>
      <c r="F1123">
        <v>20</v>
      </c>
      <c r="G1123">
        <v>633</v>
      </c>
      <c r="H1123" t="str">
        <v>not included</v>
      </c>
      <c r="I1123" s="148" t="str">
        <v>EUR</v>
      </c>
      <c r="J1123" s="271">
        <v>0</v>
      </c>
      <c r="K1123">
        <v>633</v>
      </c>
      <c r="L1123" t="str">
        <v>21 days</v>
      </c>
      <c r="M1123" s="18">
        <v>45657</v>
      </c>
      <c r="N1123">
        <v>0</v>
      </c>
      <c r="O1123" t="str">
        <v>ONE</v>
      </c>
      <c r="P1123" t="str">
        <v>5 CD</v>
      </c>
      <c r="Q1123" t="str">
        <v>14 CD</v>
      </c>
      <c r="S1123" s="271">
        <f t="shared" ca="1" si="34"/>
        <v>0</v>
      </c>
      <c r="T1123" s="271">
        <f t="shared" si="35"/>
        <v>633</v>
      </c>
    </row>
    <row r="1124" spans="1:20">
      <c r="A1124" t="str">
        <v>STS_ONE</v>
      </c>
      <c r="B1124" t="str">
        <v>ApapaBarcelona40</v>
      </c>
      <c r="C1124" t="str">
        <v>NIG</v>
      </c>
      <c r="D1124" t="str">
        <v>Apapa</v>
      </c>
      <c r="E1124" t="str">
        <v>Barcelona</v>
      </c>
      <c r="F1124">
        <v>40</v>
      </c>
      <c r="G1124">
        <v>721</v>
      </c>
      <c r="H1124" t="str">
        <v>not included</v>
      </c>
      <c r="I1124" s="148" t="str">
        <v>EUR</v>
      </c>
      <c r="J1124" s="271">
        <v>0</v>
      </c>
      <c r="K1124">
        <v>721</v>
      </c>
      <c r="L1124" t="str">
        <v>21 days</v>
      </c>
      <c r="M1124" s="18">
        <v>45657</v>
      </c>
      <c r="N1124">
        <v>0</v>
      </c>
      <c r="O1124" t="str">
        <v>ONE</v>
      </c>
      <c r="P1124" t="str">
        <v>5 CD</v>
      </c>
      <c r="Q1124" t="str">
        <v>14 CD</v>
      </c>
      <c r="S1124" s="271">
        <f t="shared" ca="1" si="34"/>
        <v>0</v>
      </c>
      <c r="T1124" s="271">
        <f t="shared" si="35"/>
        <v>721</v>
      </c>
    </row>
    <row r="1125" spans="1:20">
      <c r="A1125" t="str">
        <v>STS_ONE</v>
      </c>
      <c r="B1125" t="str">
        <v>ApapaBatam20</v>
      </c>
      <c r="C1125" t="str">
        <v>NIG</v>
      </c>
      <c r="D1125" t="str">
        <v>Apapa</v>
      </c>
      <c r="E1125" t="str">
        <v>Batam</v>
      </c>
      <c r="F1125">
        <v>20</v>
      </c>
      <c r="G1125">
        <v>571</v>
      </c>
      <c r="H1125" t="str">
        <v>not included</v>
      </c>
      <c r="I1125" s="148" t="str">
        <v>USD</v>
      </c>
      <c r="J1125" s="271">
        <v>0</v>
      </c>
      <c r="K1125">
        <v>571</v>
      </c>
      <c r="L1125" t="str">
        <v>38 days</v>
      </c>
      <c r="M1125" s="18">
        <v>45657</v>
      </c>
      <c r="N1125">
        <v>0</v>
      </c>
      <c r="O1125" t="str">
        <v>ONE</v>
      </c>
      <c r="P1125" t="str">
        <v>21 CD combined</v>
      </c>
      <c r="Q1125" t="str">
        <v xml:space="preserve">Storage by terminal </v>
      </c>
      <c r="S1125" s="271">
        <f t="shared" ca="1" si="34"/>
        <v>0</v>
      </c>
      <c r="T1125" s="271">
        <f t="shared" si="35"/>
        <v>571</v>
      </c>
    </row>
    <row r="1126" spans="1:20">
      <c r="A1126" t="str">
        <v>STS_ONE</v>
      </c>
      <c r="B1126" t="str">
        <v>ApapaBatam40</v>
      </c>
      <c r="C1126" t="str">
        <v>NIG</v>
      </c>
      <c r="D1126" t="str">
        <v>Apapa</v>
      </c>
      <c r="E1126" t="str">
        <v>Batam</v>
      </c>
      <c r="F1126">
        <v>40</v>
      </c>
      <c r="G1126">
        <v>877</v>
      </c>
      <c r="H1126" t="str">
        <v>not included</v>
      </c>
      <c r="I1126" s="148" t="str">
        <v>USD</v>
      </c>
      <c r="J1126" s="271">
        <v>0</v>
      </c>
      <c r="K1126">
        <v>877</v>
      </c>
      <c r="L1126" t="str">
        <v>38 days</v>
      </c>
      <c r="M1126" s="18">
        <v>45657</v>
      </c>
      <c r="N1126">
        <v>0</v>
      </c>
      <c r="O1126" t="str">
        <v>ONE</v>
      </c>
      <c r="P1126" t="str">
        <v>21 CD combined</v>
      </c>
      <c r="Q1126" t="str">
        <v xml:space="preserve">Storage by terminal </v>
      </c>
      <c r="S1126" s="271">
        <f t="shared" ca="1" si="34"/>
        <v>0</v>
      </c>
      <c r="T1126" s="271">
        <f t="shared" si="35"/>
        <v>877</v>
      </c>
    </row>
    <row r="1127" spans="1:20">
      <c r="A1127" t="str">
        <v>STS_ONE</v>
      </c>
      <c r="B1127" t="str">
        <v>ApapaHamburg20</v>
      </c>
      <c r="C1127" t="str">
        <v>NIG</v>
      </c>
      <c r="D1127" t="str">
        <v>Apapa</v>
      </c>
      <c r="E1127" t="str">
        <v>Hamburg</v>
      </c>
      <c r="F1127">
        <v>20</v>
      </c>
      <c r="G1127">
        <v>808</v>
      </c>
      <c r="H1127" t="str">
        <v>not included</v>
      </c>
      <c r="I1127" s="148" t="str">
        <v>EUR</v>
      </c>
      <c r="J1127" s="271">
        <v>0</v>
      </c>
      <c r="K1127">
        <v>808</v>
      </c>
      <c r="L1127" t="str">
        <v>33 days</v>
      </c>
      <c r="M1127" s="18">
        <v>45657</v>
      </c>
      <c r="N1127">
        <v>0</v>
      </c>
      <c r="O1127" t="str">
        <v>ONE</v>
      </c>
      <c r="P1127" t="str">
        <v>5 CD</v>
      </c>
      <c r="Q1127" t="str">
        <v>14 CD</v>
      </c>
      <c r="S1127" s="271">
        <f t="shared" ca="1" si="34"/>
        <v>0</v>
      </c>
      <c r="T1127" s="271">
        <f t="shared" si="35"/>
        <v>808</v>
      </c>
    </row>
    <row r="1128" spans="1:20">
      <c r="A1128" t="str">
        <v>STS_ONE</v>
      </c>
      <c r="B1128" t="str">
        <v>ApapaHamburg40</v>
      </c>
      <c r="C1128" t="str">
        <v>NIG</v>
      </c>
      <c r="D1128" t="str">
        <v>Apapa</v>
      </c>
      <c r="E1128" t="str">
        <v>Hamburg</v>
      </c>
      <c r="F1128">
        <v>40</v>
      </c>
      <c r="G1128">
        <v>851</v>
      </c>
      <c r="H1128" t="str">
        <v>not included</v>
      </c>
      <c r="I1128" s="148" t="str">
        <v>EUR</v>
      </c>
      <c r="J1128" s="271">
        <v>0</v>
      </c>
      <c r="K1128">
        <v>851</v>
      </c>
      <c r="L1128" t="str">
        <v>33 days</v>
      </c>
      <c r="M1128" s="18">
        <v>45657</v>
      </c>
      <c r="N1128">
        <v>0</v>
      </c>
      <c r="O1128" t="str">
        <v>ONE</v>
      </c>
      <c r="P1128" t="str">
        <v>5 CD</v>
      </c>
      <c r="Q1128" t="str">
        <v>14 CD</v>
      </c>
      <c r="S1128" s="271">
        <f t="shared" ca="1" si="34"/>
        <v>0</v>
      </c>
      <c r="T1128" s="271">
        <f t="shared" si="35"/>
        <v>851</v>
      </c>
    </row>
    <row r="1129" spans="1:20">
      <c r="A1129" t="str">
        <v>STS_ONE</v>
      </c>
      <c r="B1129" t="str">
        <v>ApapaJakarta20</v>
      </c>
      <c r="C1129" t="str">
        <v>NIG</v>
      </c>
      <c r="D1129" t="str">
        <v>Apapa</v>
      </c>
      <c r="E1129" t="str">
        <v>Jakarta</v>
      </c>
      <c r="F1129">
        <v>20</v>
      </c>
      <c r="G1129">
        <v>445</v>
      </c>
      <c r="H1129" t="str">
        <v>not included</v>
      </c>
      <c r="I1129" s="148" t="str">
        <v>USD</v>
      </c>
      <c r="J1129" s="271">
        <v>0</v>
      </c>
      <c r="K1129">
        <v>445</v>
      </c>
      <c r="L1129" t="str">
        <v>38 days</v>
      </c>
      <c r="M1129" s="18">
        <v>45657</v>
      </c>
      <c r="N1129">
        <v>0</v>
      </c>
      <c r="O1129" t="str">
        <v>ONE</v>
      </c>
      <c r="P1129" t="str">
        <v>21 CD combined</v>
      </c>
      <c r="Q1129" t="str">
        <v xml:space="preserve">Storage by terminal </v>
      </c>
      <c r="S1129" s="271">
        <f t="shared" ca="1" si="34"/>
        <v>0</v>
      </c>
      <c r="T1129" s="271">
        <f t="shared" si="35"/>
        <v>445</v>
      </c>
    </row>
    <row r="1130" spans="1:20">
      <c r="A1130" t="str">
        <v>STS_ONE</v>
      </c>
      <c r="B1130" t="str">
        <v>ApapaJakarta40</v>
      </c>
      <c r="C1130" t="str">
        <v>NIG</v>
      </c>
      <c r="D1130" t="str">
        <v>Apapa</v>
      </c>
      <c r="E1130" t="str">
        <v>Jakarta</v>
      </c>
      <c r="F1130">
        <v>40</v>
      </c>
      <c r="G1130">
        <v>827</v>
      </c>
      <c r="H1130" t="str">
        <v>not included</v>
      </c>
      <c r="I1130" s="148" t="str">
        <v>USD</v>
      </c>
      <c r="J1130" s="271">
        <v>0</v>
      </c>
      <c r="K1130">
        <v>827</v>
      </c>
      <c r="L1130" t="str">
        <v>38 days</v>
      </c>
      <c r="M1130" s="18">
        <v>45657</v>
      </c>
      <c r="N1130">
        <v>0</v>
      </c>
      <c r="O1130" t="str">
        <v>ONE</v>
      </c>
      <c r="P1130" t="str">
        <v>21 CD combined</v>
      </c>
      <c r="Q1130" t="str">
        <v xml:space="preserve">Storage by terminal </v>
      </c>
      <c r="S1130" s="271">
        <f t="shared" ca="1" si="34"/>
        <v>0</v>
      </c>
      <c r="T1130" s="271">
        <f t="shared" si="35"/>
        <v>827</v>
      </c>
    </row>
    <row r="1131" spans="1:20">
      <c r="A1131" t="str">
        <v>STS_ONE</v>
      </c>
      <c r="B1131" t="str">
        <v>ApapaPasir Gudang20</v>
      </c>
      <c r="C1131" t="str">
        <v>NIG</v>
      </c>
      <c r="D1131" t="str">
        <v>Apapa</v>
      </c>
      <c r="E1131" t="str">
        <v>Pasir Gudang</v>
      </c>
      <c r="F1131">
        <v>20</v>
      </c>
      <c r="G1131">
        <v>521</v>
      </c>
      <c r="H1131" t="str">
        <v>not included</v>
      </c>
      <c r="I1131" s="148" t="str">
        <v>USD</v>
      </c>
      <c r="J1131" s="271">
        <v>0</v>
      </c>
      <c r="K1131">
        <v>521</v>
      </c>
      <c r="L1131" t="str">
        <v>34 days</v>
      </c>
      <c r="M1131" s="18">
        <v>45657</v>
      </c>
      <c r="N1131">
        <v>0</v>
      </c>
      <c r="O1131" t="str">
        <v>ONE</v>
      </c>
      <c r="P1131" t="str">
        <v>14 CD Combined</v>
      </c>
      <c r="Q1131" t="str">
        <v xml:space="preserve">Storage by terminal </v>
      </c>
      <c r="S1131" s="271">
        <f t="shared" ca="1" si="34"/>
        <v>0</v>
      </c>
      <c r="T1131" s="271">
        <f t="shared" si="35"/>
        <v>521</v>
      </c>
    </row>
    <row r="1132" spans="1:20">
      <c r="A1132" t="str">
        <v>STS_ONE</v>
      </c>
      <c r="B1132" t="str">
        <v>ApapaPasir Gudang40</v>
      </c>
      <c r="C1132" t="str">
        <v>NIG</v>
      </c>
      <c r="D1132" t="str">
        <v>Apapa</v>
      </c>
      <c r="E1132" t="str">
        <v>Pasir Gudang</v>
      </c>
      <c r="F1132">
        <v>40</v>
      </c>
      <c r="G1132">
        <v>877</v>
      </c>
      <c r="H1132" t="str">
        <v>not included</v>
      </c>
      <c r="I1132" s="148" t="str">
        <v>USD</v>
      </c>
      <c r="J1132" s="271">
        <v>0</v>
      </c>
      <c r="K1132">
        <v>877</v>
      </c>
      <c r="L1132" t="str">
        <v>34 days</v>
      </c>
      <c r="M1132" s="18">
        <v>45657</v>
      </c>
      <c r="N1132">
        <v>0</v>
      </c>
      <c r="O1132" t="str">
        <v>ONE</v>
      </c>
      <c r="P1132" t="str">
        <v>14 CD Combined</v>
      </c>
      <c r="Q1132" t="str">
        <v xml:space="preserve">Storage by terminal </v>
      </c>
      <c r="S1132" s="271">
        <f t="shared" ca="1" si="34"/>
        <v>0</v>
      </c>
      <c r="T1132" s="271">
        <f t="shared" si="35"/>
        <v>877</v>
      </c>
    </row>
    <row r="1133" spans="1:20">
      <c r="A1133" t="str">
        <v>STS_ONE</v>
      </c>
      <c r="B1133" t="str">
        <v>ApapaSurabaya20</v>
      </c>
      <c r="C1133" t="str">
        <v>NIG</v>
      </c>
      <c r="D1133" t="str">
        <v>Apapa</v>
      </c>
      <c r="E1133" t="str">
        <v>Surabaya</v>
      </c>
      <c r="F1133">
        <v>20</v>
      </c>
      <c r="G1133">
        <v>571</v>
      </c>
      <c r="H1133" t="str">
        <v>not included</v>
      </c>
      <c r="I1133" s="148" t="str">
        <v>USD</v>
      </c>
      <c r="J1133" s="271">
        <v>0</v>
      </c>
      <c r="K1133">
        <v>571</v>
      </c>
      <c r="L1133" t="str">
        <v>37 days</v>
      </c>
      <c r="M1133" s="18">
        <v>45657</v>
      </c>
      <c r="N1133">
        <v>0</v>
      </c>
      <c r="O1133" t="str">
        <v>ONE</v>
      </c>
      <c r="P1133" t="str">
        <v>21 CD combined</v>
      </c>
      <c r="Q1133" t="str">
        <v xml:space="preserve">Storage by terminal </v>
      </c>
      <c r="S1133" s="271">
        <f t="shared" ca="1" si="34"/>
        <v>0</v>
      </c>
      <c r="T1133" s="271">
        <f t="shared" si="35"/>
        <v>571</v>
      </c>
    </row>
    <row r="1134" spans="1:20">
      <c r="A1134" t="str">
        <v>STS_ONE</v>
      </c>
      <c r="B1134" t="str">
        <v>ApapaSurabaya40</v>
      </c>
      <c r="C1134" t="str">
        <v>NIG</v>
      </c>
      <c r="D1134" t="str">
        <v>Apapa</v>
      </c>
      <c r="E1134" t="str">
        <v>Surabaya</v>
      </c>
      <c r="F1134">
        <v>40</v>
      </c>
      <c r="G1134">
        <v>877</v>
      </c>
      <c r="H1134" t="str">
        <v>not included</v>
      </c>
      <c r="I1134" s="148" t="str">
        <v>USD</v>
      </c>
      <c r="J1134" s="271">
        <v>0</v>
      </c>
      <c r="K1134">
        <v>877</v>
      </c>
      <c r="L1134" t="str">
        <v>37 days</v>
      </c>
      <c r="M1134" s="18">
        <v>45657</v>
      </c>
      <c r="N1134">
        <v>0</v>
      </c>
      <c r="O1134" t="str">
        <v>ONE</v>
      </c>
      <c r="P1134" t="str">
        <v>21 CD combined</v>
      </c>
      <c r="Q1134" t="str">
        <v xml:space="preserve">Storage by terminal </v>
      </c>
      <c r="S1134" s="271">
        <f t="shared" ca="1" si="34"/>
        <v>0</v>
      </c>
      <c r="T1134" s="271">
        <f t="shared" si="35"/>
        <v>877</v>
      </c>
    </row>
    <row r="1135" spans="1:20">
      <c r="A1135" t="str">
        <v>STS_ONE</v>
      </c>
      <c r="B1135" t="str">
        <v>ApapaTallinn20</v>
      </c>
      <c r="C1135" t="str">
        <v>NIG</v>
      </c>
      <c r="D1135" t="str">
        <v>Apapa</v>
      </c>
      <c r="E1135" t="str">
        <v>Tallinn</v>
      </c>
      <c r="F1135">
        <v>20</v>
      </c>
      <c r="G1135">
        <v>993</v>
      </c>
      <c r="H1135" t="str">
        <v>not included</v>
      </c>
      <c r="I1135" s="148" t="str">
        <v xml:space="preserve">EUR </v>
      </c>
      <c r="J1135" s="271">
        <v>0</v>
      </c>
      <c r="K1135">
        <v>993</v>
      </c>
      <c r="L1135" t="str">
        <v>41 days</v>
      </c>
      <c r="M1135" s="18">
        <v>45657</v>
      </c>
      <c r="N1135">
        <v>0</v>
      </c>
      <c r="O1135" t="str">
        <v>ONE</v>
      </c>
      <c r="P1135" t="str">
        <v>7 CD</v>
      </c>
      <c r="Q1135" t="str">
        <v>14 CD</v>
      </c>
      <c r="S1135" s="271">
        <f t="shared" ca="1" si="34"/>
        <v>0</v>
      </c>
      <c r="T1135" s="271">
        <f t="shared" si="35"/>
        <v>993</v>
      </c>
    </row>
    <row r="1136" spans="1:20">
      <c r="A1136" t="str">
        <v>STS_ONE</v>
      </c>
      <c r="B1136" t="str">
        <v>ApapaTallinn40</v>
      </c>
      <c r="C1136" t="str">
        <v>NIG</v>
      </c>
      <c r="D1136" t="str">
        <v>Apapa</v>
      </c>
      <c r="E1136" t="str">
        <v>Tallinn</v>
      </c>
      <c r="F1136">
        <v>40</v>
      </c>
      <c r="G1136">
        <v>881</v>
      </c>
      <c r="H1136" t="str">
        <v>not included</v>
      </c>
      <c r="I1136" s="148" t="str">
        <v>EUR</v>
      </c>
      <c r="J1136" s="271">
        <v>0</v>
      </c>
      <c r="K1136">
        <v>881</v>
      </c>
      <c r="L1136" t="str">
        <v>41 days</v>
      </c>
      <c r="M1136" s="18">
        <v>45657</v>
      </c>
      <c r="N1136">
        <v>0</v>
      </c>
      <c r="O1136" t="str">
        <v>ONE</v>
      </c>
      <c r="P1136" t="str">
        <v>7 CD</v>
      </c>
      <c r="Q1136" t="str">
        <v>14 CD</v>
      </c>
      <c r="S1136" s="271">
        <f t="shared" ca="1" si="34"/>
        <v>0</v>
      </c>
      <c r="T1136" s="271">
        <f t="shared" si="35"/>
        <v>881</v>
      </c>
    </row>
    <row r="1137" spans="1:20">
      <c r="A1137" t="str">
        <v>STS_ONE</v>
      </c>
      <c r="B1137" t="str">
        <v>Tin canAmsterdam20</v>
      </c>
      <c r="C1137" t="str">
        <v>NIG</v>
      </c>
      <c r="D1137" t="str">
        <v>Tin can</v>
      </c>
      <c r="E1137" t="str">
        <v>Amsterdam</v>
      </c>
      <c r="F1137">
        <v>20</v>
      </c>
      <c r="G1137">
        <v>1008</v>
      </c>
      <c r="H1137" t="str">
        <v>not included</v>
      </c>
      <c r="I1137" s="148" t="str">
        <v>EUR</v>
      </c>
      <c r="J1137" s="271">
        <v>0</v>
      </c>
      <c r="K1137">
        <v>1008</v>
      </c>
      <c r="L1137" t="str">
        <v>33 days</v>
      </c>
      <c r="M1137" s="18">
        <v>45657</v>
      </c>
      <c r="N1137">
        <v>0</v>
      </c>
      <c r="O1137" t="str">
        <v>ONE</v>
      </c>
      <c r="P1137" t="str">
        <v>14 CD</v>
      </c>
      <c r="Q1137" t="str">
        <v>14 CD</v>
      </c>
      <c r="S1137" s="271">
        <f t="shared" ca="1" si="34"/>
        <v>0</v>
      </c>
      <c r="T1137" s="271">
        <f t="shared" si="35"/>
        <v>1008</v>
      </c>
    </row>
    <row r="1138" spans="1:20">
      <c r="A1138" t="str">
        <v>STS_ONE</v>
      </c>
      <c r="B1138" t="str">
        <v>Tin canAmsterdam40</v>
      </c>
      <c r="C1138" t="str">
        <v>NIG</v>
      </c>
      <c r="D1138" t="str">
        <v>Tin can</v>
      </c>
      <c r="E1138" t="str">
        <v>Amsterdam</v>
      </c>
      <c r="F1138">
        <v>40</v>
      </c>
      <c r="G1138">
        <v>1201</v>
      </c>
      <c r="H1138" t="str">
        <v>not included</v>
      </c>
      <c r="I1138" s="148" t="str">
        <v>EUR</v>
      </c>
      <c r="J1138" s="271">
        <v>0</v>
      </c>
      <c r="K1138">
        <v>1201</v>
      </c>
      <c r="L1138" t="str">
        <v>33 days</v>
      </c>
      <c r="M1138" s="18">
        <v>45657</v>
      </c>
      <c r="N1138">
        <v>0</v>
      </c>
      <c r="O1138" t="str">
        <v>ONE</v>
      </c>
      <c r="P1138" t="str">
        <v>14 CD</v>
      </c>
      <c r="Q1138" t="str">
        <v>14 CD</v>
      </c>
      <c r="S1138" s="271">
        <f t="shared" ca="1" si="34"/>
        <v>0</v>
      </c>
      <c r="T1138" s="271">
        <f t="shared" si="35"/>
        <v>1201</v>
      </c>
    </row>
    <row r="1139" spans="1:20">
      <c r="A1139" t="str">
        <v>STS_ONE</v>
      </c>
      <c r="B1139" t="str">
        <v>Tin canAntwerp40</v>
      </c>
      <c r="C1139" t="str">
        <v>NIG</v>
      </c>
      <c r="D1139" t="str">
        <v>Tin can</v>
      </c>
      <c r="E1139" t="str">
        <v>Antwerp</v>
      </c>
      <c r="F1139">
        <v>40</v>
      </c>
      <c r="G1139">
        <v>851</v>
      </c>
      <c r="H1139" t="str">
        <v>not included</v>
      </c>
      <c r="I1139" s="148" t="str">
        <v>EUR</v>
      </c>
      <c r="J1139" s="271">
        <v>0</v>
      </c>
      <c r="K1139">
        <v>851</v>
      </c>
      <c r="L1139" t="str">
        <v>32 days</v>
      </c>
      <c r="M1139" s="18">
        <v>45657</v>
      </c>
      <c r="N1139">
        <v>0</v>
      </c>
      <c r="O1139" t="str">
        <v>ONE</v>
      </c>
      <c r="P1139" t="str">
        <v>7 CD</v>
      </c>
      <c r="Q1139" t="str">
        <v>7 CD</v>
      </c>
      <c r="S1139" s="271">
        <f t="shared" ca="1" si="34"/>
        <v>0</v>
      </c>
      <c r="T1139" s="271">
        <f t="shared" si="35"/>
        <v>851</v>
      </c>
    </row>
    <row r="1140" spans="1:20">
      <c r="A1140" t="str">
        <v>STS_ONE</v>
      </c>
      <c r="B1140" t="str">
        <v>Tin canBarcelona20</v>
      </c>
      <c r="C1140" t="str">
        <v>NIG</v>
      </c>
      <c r="D1140" t="str">
        <v>Tin can</v>
      </c>
      <c r="E1140" t="str">
        <v>Barcelona</v>
      </c>
      <c r="F1140">
        <v>20</v>
      </c>
      <c r="G1140">
        <v>633</v>
      </c>
      <c r="H1140" t="str">
        <v>not included</v>
      </c>
      <c r="I1140" s="148" t="str">
        <v>EUR</v>
      </c>
      <c r="J1140" s="271">
        <v>0</v>
      </c>
      <c r="K1140">
        <v>633</v>
      </c>
      <c r="L1140" t="str">
        <v>21 days</v>
      </c>
      <c r="M1140" s="18">
        <v>45657</v>
      </c>
      <c r="N1140">
        <v>0</v>
      </c>
      <c r="O1140" t="str">
        <v>ONE</v>
      </c>
      <c r="P1140" t="str">
        <v>5 CD</v>
      </c>
      <c r="Q1140" t="str">
        <v>14 CD</v>
      </c>
      <c r="S1140" s="271">
        <f t="shared" ca="1" si="34"/>
        <v>0</v>
      </c>
      <c r="T1140" s="271">
        <f t="shared" si="35"/>
        <v>633</v>
      </c>
    </row>
    <row r="1141" spans="1:20">
      <c r="A1141" t="str">
        <v>STS_ONE</v>
      </c>
      <c r="B1141" t="str">
        <v>Tin canBarcelona40</v>
      </c>
      <c r="C1141" t="str">
        <v>NIG</v>
      </c>
      <c r="D1141" t="str">
        <v>Tin can</v>
      </c>
      <c r="E1141" t="str">
        <v>Barcelona</v>
      </c>
      <c r="F1141">
        <v>40</v>
      </c>
      <c r="G1141">
        <v>721</v>
      </c>
      <c r="H1141" t="str">
        <v>not included</v>
      </c>
      <c r="I1141" s="148" t="str">
        <v>EUR</v>
      </c>
      <c r="J1141" s="271">
        <v>0</v>
      </c>
      <c r="K1141">
        <v>721</v>
      </c>
      <c r="L1141" t="str">
        <v>21 days</v>
      </c>
      <c r="M1141" s="18">
        <v>45657</v>
      </c>
      <c r="N1141">
        <v>0</v>
      </c>
      <c r="O1141" t="str">
        <v>ONE</v>
      </c>
      <c r="P1141" t="str">
        <v>5 CD</v>
      </c>
      <c r="Q1141" t="str">
        <v>14 CD</v>
      </c>
      <c r="S1141" s="271">
        <f t="shared" ca="1" si="34"/>
        <v>0</v>
      </c>
      <c r="T1141" s="271">
        <f t="shared" si="35"/>
        <v>721</v>
      </c>
    </row>
    <row r="1142" spans="1:20">
      <c r="A1142" t="str">
        <v>STS_ONE</v>
      </c>
      <c r="B1142" t="str">
        <v>Tin canBatam20</v>
      </c>
      <c r="C1142" t="str">
        <v>NIG</v>
      </c>
      <c r="D1142" t="str">
        <v>Tin can</v>
      </c>
      <c r="E1142" t="str">
        <v>Batam</v>
      </c>
      <c r="F1142">
        <v>20</v>
      </c>
      <c r="G1142">
        <v>571</v>
      </c>
      <c r="H1142" t="str">
        <v>not included</v>
      </c>
      <c r="I1142" s="148" t="str">
        <v>USD</v>
      </c>
      <c r="J1142" s="271">
        <v>0</v>
      </c>
      <c r="K1142">
        <v>571</v>
      </c>
      <c r="L1142" t="str">
        <v>38 days</v>
      </c>
      <c r="M1142" s="18">
        <v>45657</v>
      </c>
      <c r="N1142">
        <v>0</v>
      </c>
      <c r="O1142" t="str">
        <v>ONE</v>
      </c>
      <c r="P1142" t="str">
        <v>21 CD combined</v>
      </c>
      <c r="Q1142" t="str">
        <v xml:space="preserve">Storage by terminal </v>
      </c>
      <c r="S1142" s="271">
        <f t="shared" ca="1" si="34"/>
        <v>0</v>
      </c>
      <c r="T1142" s="271">
        <f t="shared" si="35"/>
        <v>571</v>
      </c>
    </row>
    <row r="1143" spans="1:20">
      <c r="A1143" t="str">
        <v>STS_ONE</v>
      </c>
      <c r="B1143" t="str">
        <v>Tin canBatam40</v>
      </c>
      <c r="C1143" t="str">
        <v>NIG</v>
      </c>
      <c r="D1143" t="str">
        <v>Tin can</v>
      </c>
      <c r="E1143" t="str">
        <v>Batam</v>
      </c>
      <c r="F1143">
        <v>40</v>
      </c>
      <c r="G1143">
        <v>877</v>
      </c>
      <c r="H1143" t="str">
        <v>not included</v>
      </c>
      <c r="I1143" s="148" t="str">
        <v>USD</v>
      </c>
      <c r="J1143" s="271">
        <v>0</v>
      </c>
      <c r="K1143">
        <v>877</v>
      </c>
      <c r="L1143" t="str">
        <v>38 days</v>
      </c>
      <c r="M1143" s="18">
        <v>45657</v>
      </c>
      <c r="N1143">
        <v>0</v>
      </c>
      <c r="O1143" t="str">
        <v>ONE</v>
      </c>
      <c r="P1143" t="str">
        <v>21 CD combined</v>
      </c>
      <c r="Q1143" t="str">
        <v xml:space="preserve">Storage by terminal </v>
      </c>
      <c r="S1143" s="271">
        <f t="shared" ca="1" si="34"/>
        <v>0</v>
      </c>
      <c r="T1143" s="271">
        <f t="shared" si="35"/>
        <v>877</v>
      </c>
    </row>
    <row r="1144" spans="1:20">
      <c r="A1144" t="str">
        <v>STS_ONE</v>
      </c>
      <c r="B1144" t="str">
        <v>Tin canHamburg20</v>
      </c>
      <c r="C1144" t="str">
        <v>NIG</v>
      </c>
      <c r="D1144" t="str">
        <v>Tin can</v>
      </c>
      <c r="E1144" t="str">
        <v>Hamburg</v>
      </c>
      <c r="F1144">
        <v>20</v>
      </c>
      <c r="G1144">
        <v>808</v>
      </c>
      <c r="H1144" t="str">
        <v>not included</v>
      </c>
      <c r="I1144" s="148" t="str">
        <v>EUR</v>
      </c>
      <c r="J1144" s="271">
        <v>0</v>
      </c>
      <c r="K1144">
        <v>808</v>
      </c>
      <c r="L1144" t="str">
        <v>33 days</v>
      </c>
      <c r="M1144" s="18">
        <v>45657</v>
      </c>
      <c r="N1144">
        <v>0</v>
      </c>
      <c r="O1144" t="str">
        <v>ONE</v>
      </c>
      <c r="P1144" t="str">
        <v>5 CD</v>
      </c>
      <c r="Q1144" t="str">
        <v>14 CD</v>
      </c>
      <c r="S1144" s="271">
        <f t="shared" ca="1" si="34"/>
        <v>0</v>
      </c>
      <c r="T1144" s="271">
        <f t="shared" si="35"/>
        <v>808</v>
      </c>
    </row>
    <row r="1145" spans="1:20">
      <c r="A1145" t="str">
        <v>STS_ONE</v>
      </c>
      <c r="B1145" t="str">
        <v>Tin canHamburg40</v>
      </c>
      <c r="C1145" t="str">
        <v>NIG</v>
      </c>
      <c r="D1145" t="str">
        <v>Tin can</v>
      </c>
      <c r="E1145" t="str">
        <v>Hamburg</v>
      </c>
      <c r="F1145">
        <v>40</v>
      </c>
      <c r="G1145">
        <v>851</v>
      </c>
      <c r="H1145" t="str">
        <v>not included</v>
      </c>
      <c r="I1145" s="148" t="str">
        <v>EUR</v>
      </c>
      <c r="J1145" s="271">
        <v>0</v>
      </c>
      <c r="K1145">
        <v>851</v>
      </c>
      <c r="L1145" t="str">
        <v>33 days</v>
      </c>
      <c r="M1145" s="18">
        <v>45657</v>
      </c>
      <c r="N1145">
        <v>0</v>
      </c>
      <c r="O1145" t="str">
        <v>ONE</v>
      </c>
      <c r="P1145" t="str">
        <v>5 CD</v>
      </c>
      <c r="Q1145" t="str">
        <v>14 CD</v>
      </c>
      <c r="S1145" s="271">
        <f t="shared" ca="1" si="34"/>
        <v>0</v>
      </c>
      <c r="T1145" s="271">
        <f t="shared" si="35"/>
        <v>851</v>
      </c>
    </row>
    <row r="1146" spans="1:20">
      <c r="A1146" t="str">
        <v>STS_ONE</v>
      </c>
      <c r="B1146" t="str">
        <v>Tin canJakarta20</v>
      </c>
      <c r="C1146" t="str">
        <v>NIG</v>
      </c>
      <c r="D1146" t="str">
        <v>Tin can</v>
      </c>
      <c r="E1146" t="str">
        <v>Jakarta</v>
      </c>
      <c r="F1146">
        <v>20</v>
      </c>
      <c r="G1146">
        <v>445</v>
      </c>
      <c r="H1146" t="str">
        <v>not included</v>
      </c>
      <c r="I1146" s="148" t="str">
        <v>USD</v>
      </c>
      <c r="J1146" s="271">
        <v>0</v>
      </c>
      <c r="K1146">
        <v>445</v>
      </c>
      <c r="L1146" t="str">
        <v>38 days</v>
      </c>
      <c r="M1146" s="18">
        <v>45657</v>
      </c>
      <c r="N1146">
        <v>0</v>
      </c>
      <c r="O1146" t="str">
        <v>ONE</v>
      </c>
      <c r="P1146" t="str">
        <v>21 CD combined</v>
      </c>
      <c r="Q1146" t="str">
        <v xml:space="preserve">Storage by terminal </v>
      </c>
      <c r="S1146" s="271">
        <f t="shared" ca="1" si="34"/>
        <v>0</v>
      </c>
      <c r="T1146" s="271">
        <f t="shared" si="35"/>
        <v>445</v>
      </c>
    </row>
    <row r="1147" spans="1:20">
      <c r="A1147" t="str">
        <v>STS_ONE</v>
      </c>
      <c r="B1147" t="str">
        <v>Tin canJakarta40</v>
      </c>
      <c r="C1147" t="str">
        <v>NIG</v>
      </c>
      <c r="D1147" t="str">
        <v>Tin can</v>
      </c>
      <c r="E1147" t="str">
        <v>Jakarta</v>
      </c>
      <c r="F1147">
        <v>40</v>
      </c>
      <c r="G1147">
        <v>827</v>
      </c>
      <c r="H1147" t="str">
        <v>not included</v>
      </c>
      <c r="I1147" s="148" t="str">
        <v>USD</v>
      </c>
      <c r="J1147" s="271">
        <v>0</v>
      </c>
      <c r="K1147">
        <v>827</v>
      </c>
      <c r="L1147" t="str">
        <v>38 days</v>
      </c>
      <c r="M1147" s="18">
        <v>45657</v>
      </c>
      <c r="N1147">
        <v>0</v>
      </c>
      <c r="O1147" t="str">
        <v>ONE</v>
      </c>
      <c r="P1147" t="str">
        <v>21 CD combined</v>
      </c>
      <c r="Q1147" t="str">
        <v xml:space="preserve">Storage by terminal </v>
      </c>
      <c r="S1147" s="271">
        <f t="shared" ca="1" si="34"/>
        <v>0</v>
      </c>
      <c r="T1147" s="271">
        <f t="shared" si="35"/>
        <v>827</v>
      </c>
    </row>
    <row r="1148" spans="1:20">
      <c r="A1148" t="str">
        <v>STS_ONE</v>
      </c>
      <c r="B1148" t="str">
        <v>Tin canPasir Gudang20</v>
      </c>
      <c r="C1148" t="str">
        <v>NIG</v>
      </c>
      <c r="D1148" t="str">
        <v>Tin can</v>
      </c>
      <c r="E1148" t="str">
        <v>Pasir Gudang</v>
      </c>
      <c r="F1148">
        <v>20</v>
      </c>
      <c r="G1148">
        <v>521</v>
      </c>
      <c r="H1148" t="str">
        <v>not included</v>
      </c>
      <c r="I1148" s="148" t="str">
        <v>USD</v>
      </c>
      <c r="J1148" s="271">
        <v>0</v>
      </c>
      <c r="K1148">
        <v>521</v>
      </c>
      <c r="L1148" t="str">
        <v>34 days</v>
      </c>
      <c r="M1148" s="18">
        <v>45657</v>
      </c>
      <c r="N1148">
        <v>0</v>
      </c>
      <c r="O1148" t="str">
        <v>ONE</v>
      </c>
      <c r="P1148" t="str">
        <v>14 CD Combined</v>
      </c>
      <c r="Q1148" t="str">
        <v xml:space="preserve">Storage by terminal </v>
      </c>
      <c r="S1148" s="271">
        <f t="shared" ca="1" si="34"/>
        <v>0</v>
      </c>
      <c r="T1148" s="271">
        <f t="shared" si="35"/>
        <v>521</v>
      </c>
    </row>
    <row r="1149" spans="1:20">
      <c r="A1149" t="str">
        <v>STS_ONE</v>
      </c>
      <c r="B1149" t="str">
        <v>Tin canPasir Gudang40</v>
      </c>
      <c r="C1149" t="str">
        <v>NIG</v>
      </c>
      <c r="D1149" t="str">
        <v>Tin can</v>
      </c>
      <c r="E1149" t="str">
        <v>Pasir Gudang</v>
      </c>
      <c r="F1149">
        <v>40</v>
      </c>
      <c r="G1149">
        <v>877</v>
      </c>
      <c r="H1149" t="str">
        <v>not included</v>
      </c>
      <c r="I1149" s="148" t="str">
        <v>USD</v>
      </c>
      <c r="J1149" s="271">
        <v>0</v>
      </c>
      <c r="K1149">
        <v>877</v>
      </c>
      <c r="L1149" t="str">
        <v>34 days</v>
      </c>
      <c r="M1149" s="18">
        <v>45657</v>
      </c>
      <c r="N1149">
        <v>0</v>
      </c>
      <c r="O1149" t="str">
        <v>ONE</v>
      </c>
      <c r="P1149" t="str">
        <v>14 CD Combined</v>
      </c>
      <c r="Q1149" t="str">
        <v xml:space="preserve">Storage by terminal </v>
      </c>
      <c r="S1149" s="271">
        <f t="shared" ca="1" si="34"/>
        <v>0</v>
      </c>
      <c r="T1149" s="271">
        <f t="shared" si="35"/>
        <v>877</v>
      </c>
    </row>
    <row r="1150" spans="1:20">
      <c r="A1150" t="str">
        <v>STS_ONE</v>
      </c>
      <c r="B1150" t="str">
        <v>Tin canSurabaya20</v>
      </c>
      <c r="C1150" t="str">
        <v>NIG</v>
      </c>
      <c r="D1150" t="str">
        <v>Tin can</v>
      </c>
      <c r="E1150" t="str">
        <v>Surabaya</v>
      </c>
      <c r="F1150">
        <v>20</v>
      </c>
      <c r="G1150">
        <v>571</v>
      </c>
      <c r="H1150" t="str">
        <v>not included</v>
      </c>
      <c r="I1150" s="148" t="str">
        <v>USD</v>
      </c>
      <c r="J1150" s="271">
        <v>0</v>
      </c>
      <c r="K1150">
        <v>571</v>
      </c>
      <c r="L1150" t="str">
        <v>37 days</v>
      </c>
      <c r="M1150" s="18">
        <v>45657</v>
      </c>
      <c r="N1150">
        <v>0</v>
      </c>
      <c r="O1150" t="str">
        <v>ONE</v>
      </c>
      <c r="P1150" t="str">
        <v>21 CD combined</v>
      </c>
      <c r="Q1150" t="str">
        <v xml:space="preserve">Storage by terminal </v>
      </c>
      <c r="S1150" s="271">
        <f t="shared" ca="1" si="34"/>
        <v>0</v>
      </c>
      <c r="T1150" s="271">
        <f t="shared" si="35"/>
        <v>571</v>
      </c>
    </row>
    <row r="1151" spans="1:20">
      <c r="A1151" t="str">
        <v>STS_ONE</v>
      </c>
      <c r="B1151" t="str">
        <v>Tin canSurabaya40</v>
      </c>
      <c r="C1151" t="str">
        <v>NIG</v>
      </c>
      <c r="D1151" t="str">
        <v>Tin can</v>
      </c>
      <c r="E1151" t="str">
        <v>Surabaya</v>
      </c>
      <c r="F1151">
        <v>40</v>
      </c>
      <c r="G1151">
        <v>877</v>
      </c>
      <c r="H1151" t="str">
        <v>not included</v>
      </c>
      <c r="I1151" s="148" t="str">
        <v>USD</v>
      </c>
      <c r="J1151" s="271">
        <v>0</v>
      </c>
      <c r="K1151">
        <v>877</v>
      </c>
      <c r="L1151" t="str">
        <v>37 days</v>
      </c>
      <c r="M1151" s="18">
        <v>45657</v>
      </c>
      <c r="N1151">
        <v>0</v>
      </c>
      <c r="O1151" t="str">
        <v>ONE</v>
      </c>
      <c r="P1151" t="str">
        <v>21 CD combined</v>
      </c>
      <c r="Q1151" t="str">
        <v xml:space="preserve">Storage by terminal </v>
      </c>
      <c r="S1151" s="271">
        <f t="shared" ca="1" si="34"/>
        <v>0</v>
      </c>
      <c r="T1151" s="271">
        <f t="shared" si="35"/>
        <v>877</v>
      </c>
    </row>
    <row r="1152" spans="1:20">
      <c r="A1152" t="str">
        <v>STS_ONE</v>
      </c>
      <c r="B1152" t="str">
        <v>Tin canTallinn20</v>
      </c>
      <c r="C1152" t="str">
        <v>NIG</v>
      </c>
      <c r="D1152" t="str">
        <v>Tin can</v>
      </c>
      <c r="E1152" t="str">
        <v>Tallinn</v>
      </c>
      <c r="F1152">
        <v>20</v>
      </c>
      <c r="G1152">
        <v>993</v>
      </c>
      <c r="H1152" t="str">
        <v>not included</v>
      </c>
      <c r="I1152" s="148" t="str">
        <v xml:space="preserve">EUR </v>
      </c>
      <c r="J1152" s="271">
        <v>0</v>
      </c>
      <c r="K1152">
        <v>993</v>
      </c>
      <c r="L1152" t="str">
        <v>41 days</v>
      </c>
      <c r="M1152" s="18">
        <v>45657</v>
      </c>
      <c r="N1152">
        <v>0</v>
      </c>
      <c r="O1152" t="str">
        <v>ONE</v>
      </c>
      <c r="P1152" t="str">
        <v>7 CD</v>
      </c>
      <c r="Q1152" t="str">
        <v>14 CD</v>
      </c>
      <c r="S1152" s="271">
        <f t="shared" ca="1" si="34"/>
        <v>0</v>
      </c>
      <c r="T1152" s="271">
        <f t="shared" si="35"/>
        <v>993</v>
      </c>
    </row>
    <row r="1153" spans="1:20">
      <c r="A1153" t="str">
        <v>STS_ONE</v>
      </c>
      <c r="B1153" t="str">
        <v>Tin canTallinn40</v>
      </c>
      <c r="C1153" t="str">
        <v>NIG</v>
      </c>
      <c r="D1153" t="str">
        <v>Tin can</v>
      </c>
      <c r="E1153" t="str">
        <v>Tallinn</v>
      </c>
      <c r="F1153">
        <v>40</v>
      </c>
      <c r="G1153">
        <v>881</v>
      </c>
      <c r="H1153" t="str">
        <v>not included</v>
      </c>
      <c r="I1153" s="148" t="str">
        <v>EUR</v>
      </c>
      <c r="J1153" s="271">
        <v>0</v>
      </c>
      <c r="K1153">
        <v>881</v>
      </c>
      <c r="L1153" t="str">
        <v>41 days</v>
      </c>
      <c r="M1153" s="18">
        <v>45657</v>
      </c>
      <c r="N1153">
        <v>0</v>
      </c>
      <c r="O1153" t="str">
        <v>ONE</v>
      </c>
      <c r="P1153" t="str">
        <v>7 CD</v>
      </c>
      <c r="Q1153" t="str">
        <v>14 CD</v>
      </c>
      <c r="S1153" s="271">
        <f t="shared" ca="1" si="34"/>
        <v>0</v>
      </c>
      <c r="T1153" s="271">
        <f t="shared" si="35"/>
        <v>881</v>
      </c>
    </row>
    <row r="1154" spans="1:20">
      <c r="A1154" t="str">
        <v>STS_OOCL</v>
      </c>
      <c r="B1154" t="str">
        <v>CallaoAmsterdam20</v>
      </c>
      <c r="C1154" t="str">
        <v>PER</v>
      </c>
      <c r="D1154" t="str">
        <v>Callao</v>
      </c>
      <c r="E1154" t="str">
        <v>Amsterdam</v>
      </c>
      <c r="F1154">
        <v>20</v>
      </c>
      <c r="G1154">
        <v>1021</v>
      </c>
      <c r="H1154" t="str">
        <v>not included</v>
      </c>
      <c r="I1154" s="148" t="str">
        <v>USD</v>
      </c>
      <c r="J1154" s="271">
        <v>0</v>
      </c>
      <c r="K1154">
        <v>1021</v>
      </c>
      <c r="L1154" t="str">
        <v>31 days</v>
      </c>
      <c r="M1154" s="18">
        <v>45657</v>
      </c>
      <c r="N1154">
        <v>0</v>
      </c>
      <c r="O1154" t="str">
        <v>OOCL</v>
      </c>
      <c r="P1154" t="str">
        <v>14 CD combined</v>
      </c>
      <c r="Q1154" t="str">
        <v>storage free time 5 CD</v>
      </c>
      <c r="S1154" s="271">
        <f t="shared" ca="1" si="34"/>
        <v>0</v>
      </c>
      <c r="T1154" s="271">
        <f t="shared" si="35"/>
        <v>1021</v>
      </c>
    </row>
    <row r="1155" spans="1:20">
      <c r="A1155" t="str">
        <v>STS_OOCL</v>
      </c>
      <c r="B1155" t="str">
        <v>CallaoAmsterdam40</v>
      </c>
      <c r="C1155" t="str">
        <v>PER</v>
      </c>
      <c r="D1155" t="str">
        <v>Callao</v>
      </c>
      <c r="E1155" t="str">
        <v>Amsterdam</v>
      </c>
      <c r="F1155">
        <v>40</v>
      </c>
      <c r="G1155">
        <v>1332</v>
      </c>
      <c r="H1155" t="str">
        <v>not included</v>
      </c>
      <c r="I1155" s="148" t="str">
        <v>USD</v>
      </c>
      <c r="J1155" s="271">
        <v>0</v>
      </c>
      <c r="K1155">
        <v>1332</v>
      </c>
      <c r="L1155" t="str">
        <v>31 days</v>
      </c>
      <c r="M1155" s="18">
        <v>45657</v>
      </c>
      <c r="N1155">
        <v>0</v>
      </c>
      <c r="O1155" t="str">
        <v>OOCL</v>
      </c>
      <c r="P1155" t="str">
        <v>14 CD combined</v>
      </c>
      <c r="Q1155" t="str">
        <v>storage free time 5 CD</v>
      </c>
      <c r="S1155" s="271">
        <f t="shared" ref="S1155:S1218" ca="1" si="36">IF(M1155&gt;TODAY(),1,0)</f>
        <v>0</v>
      </c>
      <c r="T1155" s="271">
        <f t="shared" ref="T1155:T1218" si="37">G1155+J1155</f>
        <v>1332</v>
      </c>
    </row>
    <row r="1156" spans="1:20">
      <c r="A1156" t="str">
        <v>STS_Hapag-Lloyd</v>
      </c>
      <c r="B1156" t="str">
        <v>CallaoAmsterdam20</v>
      </c>
      <c r="C1156" t="str">
        <v>PER</v>
      </c>
      <c r="D1156" t="str">
        <v>Callao</v>
      </c>
      <c r="E1156" t="str">
        <v>Amsterdam</v>
      </c>
      <c r="F1156">
        <v>20</v>
      </c>
      <c r="G1156">
        <v>981</v>
      </c>
      <c r="H1156" t="str">
        <v>not included</v>
      </c>
      <c r="I1156" s="148" t="str">
        <v>EUR</v>
      </c>
      <c r="J1156" s="271">
        <v>0</v>
      </c>
      <c r="K1156">
        <v>981</v>
      </c>
      <c r="L1156" t="str">
        <v>25 days</v>
      </c>
      <c r="M1156" s="18">
        <v>45657</v>
      </c>
      <c r="N1156">
        <v>0</v>
      </c>
      <c r="O1156" t="str">
        <v>Hapag-Lloyd</v>
      </c>
      <c r="P1156" t="str">
        <v>14 CD</v>
      </c>
      <c r="Q1156" t="str">
        <v>4 CD</v>
      </c>
      <c r="S1156" s="271">
        <f t="shared" ca="1" si="36"/>
        <v>0</v>
      </c>
      <c r="T1156" s="271">
        <f t="shared" si="37"/>
        <v>981</v>
      </c>
    </row>
    <row r="1157" spans="1:20">
      <c r="A1157" t="str">
        <v>STS_Hapag-Lloyd</v>
      </c>
      <c r="B1157" t="str">
        <v>CallaoAmsterdam40</v>
      </c>
      <c r="C1157" t="str">
        <v>PER</v>
      </c>
      <c r="D1157" t="str">
        <v>Callao</v>
      </c>
      <c r="E1157" t="str">
        <v>Amsterdam</v>
      </c>
      <c r="F1157">
        <v>40</v>
      </c>
      <c r="G1157">
        <v>1327</v>
      </c>
      <c r="H1157" t="str">
        <v>not included</v>
      </c>
      <c r="I1157" s="148" t="str">
        <v>EUR</v>
      </c>
      <c r="J1157" s="271">
        <v>0</v>
      </c>
      <c r="K1157">
        <v>1327</v>
      </c>
      <c r="L1157" t="str">
        <v>25 days</v>
      </c>
      <c r="M1157" s="18">
        <v>45657</v>
      </c>
      <c r="N1157">
        <v>0</v>
      </c>
      <c r="O1157" t="str">
        <v>Hapag-Lloyd</v>
      </c>
      <c r="P1157" t="str">
        <v>14 CD</v>
      </c>
      <c r="Q1157" t="str">
        <v>4 CD</v>
      </c>
      <c r="S1157" s="271">
        <f t="shared" ca="1" si="36"/>
        <v>0</v>
      </c>
      <c r="T1157" s="271">
        <f t="shared" si="37"/>
        <v>1327</v>
      </c>
    </row>
    <row r="1158" spans="1:20">
      <c r="A1158" t="str">
        <v>STS_CMA CGM</v>
      </c>
      <c r="B1158" t="str">
        <v>AbidjanAmsterdam20</v>
      </c>
      <c r="C1158" t="str">
        <v>IVC</v>
      </c>
      <c r="D1158" t="str">
        <v>Abidjan</v>
      </c>
      <c r="E1158" t="str">
        <v>Amsterdam</v>
      </c>
      <c r="F1158">
        <v>20</v>
      </c>
      <c r="G1158">
        <v>734</v>
      </c>
      <c r="H1158" t="str">
        <v>not included</v>
      </c>
      <c r="I1158" s="148" t="str">
        <v>EUR</v>
      </c>
      <c r="J1158" s="271">
        <v>0</v>
      </c>
      <c r="K1158">
        <v>734</v>
      </c>
      <c r="L1158" t="str">
        <v>18 days</v>
      </c>
      <c r="M1158" s="18">
        <v>45657</v>
      </c>
      <c r="N1158">
        <v>0</v>
      </c>
      <c r="O1158" t="str">
        <v>CMA CGM</v>
      </c>
      <c r="P1158" t="str">
        <v>14 CD combined</v>
      </c>
      <c r="Q1158" t="str">
        <v>free storage period 14 CD</v>
      </c>
      <c r="S1158" s="271">
        <f t="shared" ca="1" si="36"/>
        <v>0</v>
      </c>
      <c r="T1158" s="271">
        <f t="shared" si="37"/>
        <v>734</v>
      </c>
    </row>
    <row r="1159" spans="1:20">
      <c r="A1159" t="str">
        <v>STS_OOCL</v>
      </c>
      <c r="B1159" t="str">
        <v>CallaoAntwerp20</v>
      </c>
      <c r="C1159" t="str">
        <v>PER</v>
      </c>
      <c r="D1159" t="str">
        <v>Callao</v>
      </c>
      <c r="E1159" t="str">
        <v>Antwerp</v>
      </c>
      <c r="F1159">
        <v>20</v>
      </c>
      <c r="G1159">
        <v>866</v>
      </c>
      <c r="H1159" t="str">
        <v>not included</v>
      </c>
      <c r="I1159" s="148" t="str">
        <v>USD</v>
      </c>
      <c r="J1159" s="271">
        <v>0</v>
      </c>
      <c r="K1159">
        <v>893</v>
      </c>
      <c r="L1159" t="str">
        <v>29 days</v>
      </c>
      <c r="M1159" s="18">
        <v>45838</v>
      </c>
      <c r="N1159">
        <v>0</v>
      </c>
      <c r="O1159" t="str">
        <v>OOCL</v>
      </c>
      <c r="P1159" t="str">
        <v>14 CD combined</v>
      </c>
      <c r="Q1159" t="str">
        <v>storage free time 5 CD</v>
      </c>
      <c r="S1159" s="271">
        <f t="shared" ca="1" si="36"/>
        <v>0</v>
      </c>
      <c r="T1159" s="271">
        <f t="shared" si="37"/>
        <v>866</v>
      </c>
    </row>
    <row r="1160" spans="1:20">
      <c r="A1160" t="str">
        <v>STS_OOCL</v>
      </c>
      <c r="B1160" t="str">
        <v>CallaoAntwerp40</v>
      </c>
      <c r="C1160" t="str">
        <v>PER</v>
      </c>
      <c r="D1160" t="str">
        <v>Callao</v>
      </c>
      <c r="E1160" t="str">
        <v>Antwerp</v>
      </c>
      <c r="F1160">
        <v>40</v>
      </c>
      <c r="G1160">
        <v>987</v>
      </c>
      <c r="H1160" t="str">
        <v>not included</v>
      </c>
      <c r="I1160" s="148" t="str">
        <v>USD</v>
      </c>
      <c r="J1160" s="271">
        <v>0</v>
      </c>
      <c r="K1160">
        <v>1041</v>
      </c>
      <c r="L1160" t="str">
        <v>29 days</v>
      </c>
      <c r="M1160" s="18">
        <v>45838</v>
      </c>
      <c r="N1160">
        <v>0</v>
      </c>
      <c r="O1160" t="str">
        <v>OOCL</v>
      </c>
      <c r="P1160" t="str">
        <v>14 CD combined</v>
      </c>
      <c r="Q1160" t="str">
        <v>storage free time 5 CD</v>
      </c>
      <c r="S1160" s="271">
        <f t="shared" ca="1" si="36"/>
        <v>0</v>
      </c>
      <c r="T1160" s="271">
        <f t="shared" si="37"/>
        <v>987</v>
      </c>
    </row>
    <row r="1161" spans="1:20">
      <c r="A1161" t="str">
        <v>STS_Hapag-Lloyd</v>
      </c>
      <c r="B1161" t="str">
        <v>CallaoAntwerp20</v>
      </c>
      <c r="C1161" t="str">
        <v>PER</v>
      </c>
      <c r="D1161" t="str">
        <v>Callao</v>
      </c>
      <c r="E1161" t="str">
        <v>Antwerp</v>
      </c>
      <c r="F1161">
        <v>20</v>
      </c>
      <c r="G1161">
        <v>972</v>
      </c>
      <c r="H1161" t="str">
        <v>not included</v>
      </c>
      <c r="I1161" s="148" t="str">
        <v>USD</v>
      </c>
      <c r="J1161" s="271">
        <v>0</v>
      </c>
      <c r="K1161">
        <v>972</v>
      </c>
      <c r="L1161" t="str">
        <v>28 days</v>
      </c>
      <c r="M1161" s="18">
        <v>45657</v>
      </c>
      <c r="N1161">
        <v>0</v>
      </c>
      <c r="O1161" t="str">
        <v>Hapag-Lloyd</v>
      </c>
      <c r="P1161" t="str">
        <v>4 CD</v>
      </c>
      <c r="Q1161" t="str">
        <v>10 CD</v>
      </c>
      <c r="S1161" s="271">
        <f t="shared" ca="1" si="36"/>
        <v>0</v>
      </c>
      <c r="T1161" s="271">
        <f t="shared" si="37"/>
        <v>972</v>
      </c>
    </row>
    <row r="1162" spans="1:20">
      <c r="A1162" t="str">
        <v>STS_Hapag-Lloyd</v>
      </c>
      <c r="B1162" t="str">
        <v>CallaoAntwerp40</v>
      </c>
      <c r="C1162" t="str">
        <v>PER</v>
      </c>
      <c r="D1162" t="str">
        <v>Callao</v>
      </c>
      <c r="E1162" t="str">
        <v>Antwerp</v>
      </c>
      <c r="F1162">
        <v>40</v>
      </c>
      <c r="G1162">
        <v>1109</v>
      </c>
      <c r="H1162" t="str">
        <v>not included</v>
      </c>
      <c r="I1162" s="148" t="str">
        <v>USD</v>
      </c>
      <c r="J1162" s="271">
        <v>0</v>
      </c>
      <c r="K1162">
        <v>1109</v>
      </c>
      <c r="L1162" t="str">
        <v>28 days</v>
      </c>
      <c r="M1162" s="18">
        <v>45657</v>
      </c>
      <c r="N1162">
        <v>0</v>
      </c>
      <c r="O1162" t="str">
        <v>Hapag-Lloyd</v>
      </c>
      <c r="P1162" t="str">
        <v>4 CD</v>
      </c>
      <c r="Q1162" t="str">
        <v>10 CD</v>
      </c>
      <c r="S1162" s="271">
        <f t="shared" ca="1" si="36"/>
        <v>0</v>
      </c>
      <c r="T1162" s="271">
        <f t="shared" si="37"/>
        <v>1109</v>
      </c>
    </row>
    <row r="1163" spans="1:20">
      <c r="A1163" t="str">
        <v>STS_CMA CGM</v>
      </c>
      <c r="B1163" t="str">
        <v>AbidjanAmsterdam40</v>
      </c>
      <c r="C1163" t="str">
        <v>IVC</v>
      </c>
      <c r="D1163" t="str">
        <v>Abidjan</v>
      </c>
      <c r="E1163" t="str">
        <v>Amsterdam</v>
      </c>
      <c r="F1163">
        <v>40</v>
      </c>
      <c r="G1163">
        <v>1203</v>
      </c>
      <c r="H1163" t="str">
        <v>not included</v>
      </c>
      <c r="I1163" s="148" t="str">
        <v>EUR</v>
      </c>
      <c r="J1163" s="271">
        <v>0</v>
      </c>
      <c r="K1163">
        <v>1203</v>
      </c>
      <c r="L1163" t="str">
        <v>18 days</v>
      </c>
      <c r="M1163" s="18">
        <v>45657</v>
      </c>
      <c r="N1163">
        <v>0</v>
      </c>
      <c r="O1163" t="str">
        <v>CMA CGM</v>
      </c>
      <c r="P1163" t="str">
        <v>14 CD combined</v>
      </c>
      <c r="Q1163" t="str">
        <v>free storage period 14 CD</v>
      </c>
      <c r="S1163" s="271">
        <f t="shared" ca="1" si="36"/>
        <v>0</v>
      </c>
      <c r="T1163" s="271">
        <f t="shared" si="37"/>
        <v>1203</v>
      </c>
    </row>
    <row r="1164" spans="1:20">
      <c r="A1164" t="str">
        <v>STS_CMA CGM</v>
      </c>
      <c r="B1164" t="str">
        <v>AbidjanAntwerp20</v>
      </c>
      <c r="C1164" t="str">
        <v>IVC</v>
      </c>
      <c r="D1164" t="str">
        <v>Abidjan</v>
      </c>
      <c r="E1164" t="str">
        <v>Antwerp</v>
      </c>
      <c r="F1164">
        <v>20</v>
      </c>
      <c r="G1164">
        <v>634</v>
      </c>
      <c r="H1164" t="str">
        <v>not included</v>
      </c>
      <c r="I1164" s="148" t="str">
        <v>EUR</v>
      </c>
      <c r="J1164" s="271">
        <v>0</v>
      </c>
      <c r="K1164">
        <v>634</v>
      </c>
      <c r="L1164" t="str">
        <v>15 days</v>
      </c>
      <c r="M1164" s="18">
        <v>45657</v>
      </c>
      <c r="N1164">
        <v>0</v>
      </c>
      <c r="O1164" t="str">
        <v>CMA CGM</v>
      </c>
      <c r="P1164" t="str">
        <v>14 CD combined</v>
      </c>
      <c r="Q1164" t="str">
        <v>storage free time 5 days</v>
      </c>
      <c r="S1164" s="271">
        <f t="shared" ca="1" si="36"/>
        <v>0</v>
      </c>
      <c r="T1164" s="271">
        <f t="shared" si="37"/>
        <v>634</v>
      </c>
    </row>
    <row r="1165" spans="1:20">
      <c r="A1165" t="str">
        <v>STS_Hapag-Lloyd</v>
      </c>
      <c r="B1165" t="str">
        <v>CallaoBarcelona20</v>
      </c>
      <c r="C1165" t="str">
        <v>PER</v>
      </c>
      <c r="D1165" t="str">
        <v>Callao</v>
      </c>
      <c r="E1165" t="str">
        <v>Barcelona</v>
      </c>
      <c r="F1165">
        <v>20</v>
      </c>
      <c r="G1165">
        <v>940</v>
      </c>
      <c r="H1165" t="str">
        <v>not included</v>
      </c>
      <c r="I1165" s="148" t="str">
        <v>EUR</v>
      </c>
      <c r="J1165" s="271">
        <v>0</v>
      </c>
      <c r="K1165">
        <v>940</v>
      </c>
      <c r="L1165" t="str">
        <v>30 days</v>
      </c>
      <c r="M1165" s="18">
        <v>45657</v>
      </c>
      <c r="N1165">
        <v>0</v>
      </c>
      <c r="O1165" t="str">
        <v>Hapag-Lloyd</v>
      </c>
      <c r="P1165" t="str">
        <v>10 CD combined</v>
      </c>
      <c r="Q1165" t="str">
        <v>subject to port storage</v>
      </c>
      <c r="S1165" s="271">
        <f t="shared" ca="1" si="36"/>
        <v>0</v>
      </c>
      <c r="T1165" s="271">
        <f t="shared" si="37"/>
        <v>940</v>
      </c>
    </row>
    <row r="1166" spans="1:20">
      <c r="A1166" t="str">
        <v>STS_Hapag-Lloyd</v>
      </c>
      <c r="B1166" t="str">
        <v>CallaoBarcelona40</v>
      </c>
      <c r="C1166" t="str">
        <v>PER</v>
      </c>
      <c r="D1166" t="str">
        <v>Callao</v>
      </c>
      <c r="E1166" t="str">
        <v>Barcelona</v>
      </c>
      <c r="F1166">
        <v>40</v>
      </c>
      <c r="G1166">
        <v>1190</v>
      </c>
      <c r="H1166" t="str">
        <v>not included</v>
      </c>
      <c r="I1166" s="148" t="str">
        <v>EUR</v>
      </c>
      <c r="J1166" s="271">
        <v>0</v>
      </c>
      <c r="K1166">
        <v>1190</v>
      </c>
      <c r="L1166" t="str">
        <v>30 days</v>
      </c>
      <c r="M1166" s="18">
        <v>45657</v>
      </c>
      <c r="N1166">
        <v>0</v>
      </c>
      <c r="O1166" t="str">
        <v>Hapag-Lloyd</v>
      </c>
      <c r="P1166" t="str">
        <v>10 CD combined</v>
      </c>
      <c r="Q1166" t="str">
        <v>subject to port storage</v>
      </c>
      <c r="S1166" s="271">
        <f t="shared" ca="1" si="36"/>
        <v>0</v>
      </c>
      <c r="T1166" s="271">
        <f t="shared" si="37"/>
        <v>1190</v>
      </c>
    </row>
    <row r="1167" spans="1:20">
      <c r="A1167" t="str">
        <v>STS_Hapag-Lloyd</v>
      </c>
      <c r="B1167" t="str">
        <v>CallaoBatam40</v>
      </c>
      <c r="C1167" t="str">
        <v>PER</v>
      </c>
      <c r="D1167" t="str">
        <v>Callao</v>
      </c>
      <c r="E1167" t="str">
        <v>Batam</v>
      </c>
      <c r="F1167">
        <v>40</v>
      </c>
      <c r="G1167">
        <v>1066</v>
      </c>
      <c r="H1167" t="str">
        <v>not included</v>
      </c>
      <c r="I1167" s="148" t="str">
        <v>USD</v>
      </c>
      <c r="J1167" s="271">
        <v>0</v>
      </c>
      <c r="K1167">
        <v>1066</v>
      </c>
      <c r="L1167" t="str">
        <v>67 days</v>
      </c>
      <c r="M1167" s="18">
        <v>45657</v>
      </c>
      <c r="N1167">
        <v>0</v>
      </c>
      <c r="O1167" t="str">
        <v>Hapag-Lloyd</v>
      </c>
      <c r="P1167" t="str">
        <v>14 CD combined</v>
      </c>
      <c r="Q1167" t="str">
        <v>subject to port storage</v>
      </c>
      <c r="S1167" s="271">
        <f t="shared" ca="1" si="36"/>
        <v>0</v>
      </c>
      <c r="T1167" s="271">
        <f t="shared" si="37"/>
        <v>1066</v>
      </c>
    </row>
    <row r="1168" spans="1:20">
      <c r="A1168" t="str">
        <v>STS_OOCL</v>
      </c>
      <c r="B1168" t="str">
        <v>CallaoHamburg20</v>
      </c>
      <c r="C1168" t="str">
        <v>PER</v>
      </c>
      <c r="D1168" t="str">
        <v>Callao</v>
      </c>
      <c r="E1168" t="str">
        <v>Hamburg</v>
      </c>
      <c r="F1168">
        <v>20</v>
      </c>
      <c r="G1168">
        <v>866</v>
      </c>
      <c r="H1168" t="str">
        <v>not included</v>
      </c>
      <c r="I1168" s="148" t="str">
        <v>USD</v>
      </c>
      <c r="J1168" s="271">
        <v>0</v>
      </c>
      <c r="K1168">
        <v>866</v>
      </c>
      <c r="L1168" t="str">
        <v>26 days</v>
      </c>
      <c r="M1168" s="18">
        <v>45657</v>
      </c>
      <c r="N1168">
        <v>0</v>
      </c>
      <c r="O1168" t="str">
        <v>OOCL</v>
      </c>
      <c r="P1168" t="str">
        <v>14 CD combined</v>
      </c>
      <c r="Q1168" t="str">
        <v>storage free time 3 CD</v>
      </c>
      <c r="S1168" s="271">
        <f t="shared" ca="1" si="36"/>
        <v>0</v>
      </c>
      <c r="T1168" s="271">
        <f t="shared" si="37"/>
        <v>866</v>
      </c>
    </row>
    <row r="1169" spans="1:20">
      <c r="A1169" t="str">
        <v>STS_CMA CGM</v>
      </c>
      <c r="B1169" t="str">
        <v>AbidjanAntwerp40</v>
      </c>
      <c r="C1169" t="str">
        <v>IVC</v>
      </c>
      <c r="D1169" t="str">
        <v>Abidjan</v>
      </c>
      <c r="E1169" t="str">
        <v>Antwerp</v>
      </c>
      <c r="F1169">
        <v>40</v>
      </c>
      <c r="G1169">
        <v>878</v>
      </c>
      <c r="H1169" t="str">
        <v>not included</v>
      </c>
      <c r="I1169" s="148" t="str">
        <v>EUR</v>
      </c>
      <c r="J1169" s="271">
        <v>0</v>
      </c>
      <c r="K1169">
        <v>878</v>
      </c>
      <c r="L1169" t="str">
        <v>15 days</v>
      </c>
      <c r="M1169" s="18">
        <v>45657</v>
      </c>
      <c r="N1169">
        <v>0</v>
      </c>
      <c r="O1169" t="str">
        <v>CMA CGM</v>
      </c>
      <c r="P1169" t="str">
        <v>14 CD combined</v>
      </c>
      <c r="Q1169" t="str">
        <v>storage free time 5 days</v>
      </c>
      <c r="S1169" s="271">
        <f t="shared" ca="1" si="36"/>
        <v>0</v>
      </c>
      <c r="T1169" s="271">
        <f t="shared" si="37"/>
        <v>878</v>
      </c>
    </row>
    <row r="1170" spans="1:20">
      <c r="A1170" t="str">
        <v>STS_CMA CGM</v>
      </c>
      <c r="B1170" t="str">
        <v>AbidjanBarcelona40</v>
      </c>
      <c r="C1170" t="str">
        <v>IVC</v>
      </c>
      <c r="D1170" t="str">
        <v>Abidjan</v>
      </c>
      <c r="E1170" t="str">
        <v>Barcelona</v>
      </c>
      <c r="F1170">
        <v>40</v>
      </c>
      <c r="G1170">
        <v>1603</v>
      </c>
      <c r="H1170" t="str">
        <v>not included</v>
      </c>
      <c r="I1170" s="148" t="str">
        <v>EUR</v>
      </c>
      <c r="J1170" s="271">
        <v>0</v>
      </c>
      <c r="K1170">
        <v>1603</v>
      </c>
      <c r="L1170" t="str">
        <v>38 days</v>
      </c>
      <c r="M1170" s="18">
        <v>45657</v>
      </c>
      <c r="N1170">
        <v>0</v>
      </c>
      <c r="O1170" t="str">
        <v>CMA CGM</v>
      </c>
      <c r="P1170" t="str">
        <v>14 CD combined</v>
      </c>
      <c r="Q1170" t="str">
        <v>free storage period 5 CD, storage charges EUR 4/40' 6-7th, EUR 12/40' 8-14th, EUR 84/40' 15th plus</v>
      </c>
      <c r="S1170" s="271">
        <f t="shared" ca="1" si="36"/>
        <v>0</v>
      </c>
      <c r="T1170" s="271">
        <f t="shared" si="37"/>
        <v>1603</v>
      </c>
    </row>
    <row r="1171" spans="1:20">
      <c r="A1171" t="str">
        <v>STS_OOCL</v>
      </c>
      <c r="B1171" t="str">
        <v>CallaoHamburg40</v>
      </c>
      <c r="C1171" t="str">
        <v>PER</v>
      </c>
      <c r="D1171" t="str">
        <v>Callao</v>
      </c>
      <c r="E1171" t="str">
        <v>Hamburg</v>
      </c>
      <c r="F1171">
        <v>40</v>
      </c>
      <c r="G1171">
        <v>1087</v>
      </c>
      <c r="H1171" t="str">
        <v>not included</v>
      </c>
      <c r="I1171" s="148" t="str">
        <v>USD</v>
      </c>
      <c r="J1171" s="271">
        <v>0</v>
      </c>
      <c r="K1171">
        <v>1087</v>
      </c>
      <c r="L1171" t="str">
        <v>26 days</v>
      </c>
      <c r="M1171" s="18">
        <v>45657</v>
      </c>
      <c r="N1171">
        <v>0</v>
      </c>
      <c r="O1171" t="str">
        <v>OOCL</v>
      </c>
      <c r="P1171" t="str">
        <v>14 CD combined</v>
      </c>
      <c r="Q1171" t="str">
        <v>storage free time 3 CD</v>
      </c>
      <c r="S1171" s="271">
        <f t="shared" ca="1" si="36"/>
        <v>0</v>
      </c>
      <c r="T1171" s="271">
        <f t="shared" si="37"/>
        <v>1087</v>
      </c>
    </row>
    <row r="1172" spans="1:20">
      <c r="A1172" t="str">
        <v>STS_Hapag-Lloyd</v>
      </c>
      <c r="B1172" t="str">
        <v>CallaoHamburg20</v>
      </c>
      <c r="C1172" t="str">
        <v>PER</v>
      </c>
      <c r="D1172" t="str">
        <v>Callao</v>
      </c>
      <c r="E1172" t="str">
        <v>Hamburg</v>
      </c>
      <c r="F1172">
        <v>20</v>
      </c>
      <c r="G1172">
        <v>931</v>
      </c>
      <c r="H1172" t="str">
        <v>not included</v>
      </c>
      <c r="I1172" s="148" t="str">
        <v>EUR</v>
      </c>
      <c r="J1172" s="271">
        <v>0</v>
      </c>
      <c r="K1172">
        <v>931</v>
      </c>
      <c r="L1172" t="str">
        <v>25 days</v>
      </c>
      <c r="M1172" s="18">
        <v>45657</v>
      </c>
      <c r="N1172">
        <v>0</v>
      </c>
      <c r="O1172" t="str">
        <v>Hapag-Lloyd</v>
      </c>
      <c r="P1172" t="str">
        <v>4 CD</v>
      </c>
      <c r="Q1172" t="str">
        <v>10 CD</v>
      </c>
      <c r="S1172" s="271">
        <f t="shared" ca="1" si="36"/>
        <v>0</v>
      </c>
      <c r="T1172" s="271">
        <f t="shared" si="37"/>
        <v>931</v>
      </c>
    </row>
    <row r="1173" spans="1:20">
      <c r="A1173" t="str">
        <v>STS_Hapag-Lloyd</v>
      </c>
      <c r="B1173" t="str">
        <v>CallaoHamburg40</v>
      </c>
      <c r="C1173" t="str">
        <v>PER</v>
      </c>
      <c r="D1173" t="str">
        <v>Callao</v>
      </c>
      <c r="E1173" t="str">
        <v>Hamburg</v>
      </c>
      <c r="F1173">
        <v>40</v>
      </c>
      <c r="G1173">
        <v>1109</v>
      </c>
      <c r="H1173" t="str">
        <v>not included</v>
      </c>
      <c r="I1173" s="148" t="str">
        <v>EUR</v>
      </c>
      <c r="J1173" s="271">
        <v>0</v>
      </c>
      <c r="K1173">
        <v>1109</v>
      </c>
      <c r="L1173" t="str">
        <v>25 days</v>
      </c>
      <c r="M1173" s="18">
        <v>45657</v>
      </c>
      <c r="N1173">
        <v>0</v>
      </c>
      <c r="O1173" t="str">
        <v>Hapag-Lloyd</v>
      </c>
      <c r="P1173" t="str">
        <v>4 CD</v>
      </c>
      <c r="Q1173" t="str">
        <v>10 CD</v>
      </c>
      <c r="S1173" s="271">
        <f t="shared" ca="1" si="36"/>
        <v>0</v>
      </c>
      <c r="T1173" s="271">
        <f t="shared" si="37"/>
        <v>1109</v>
      </c>
    </row>
    <row r="1174" spans="1:20">
      <c r="A1174" t="str">
        <v>STS_Hapag-Lloyd</v>
      </c>
      <c r="B1174" t="str">
        <v>CallaoJakarta40</v>
      </c>
      <c r="C1174" t="str">
        <v>PER</v>
      </c>
      <c r="D1174" t="str">
        <v>Callao</v>
      </c>
      <c r="E1174" t="str">
        <v>Jakarta</v>
      </c>
      <c r="F1174">
        <v>40</v>
      </c>
      <c r="G1174">
        <v>766</v>
      </c>
      <c r="H1174" t="str">
        <v>not included</v>
      </c>
      <c r="I1174" s="148" t="str">
        <v>USD</v>
      </c>
      <c r="J1174" s="271">
        <v>0</v>
      </c>
      <c r="K1174">
        <v>766</v>
      </c>
      <c r="L1174" t="str">
        <v>66 days</v>
      </c>
      <c r="M1174" s="18">
        <v>45657</v>
      </c>
      <c r="N1174">
        <v>0</v>
      </c>
      <c r="O1174" t="str">
        <v>Hapag-Lloyd</v>
      </c>
      <c r="P1174" t="str">
        <v>14 CD combined</v>
      </c>
      <c r="Q1174" t="str">
        <v>subject to port storage</v>
      </c>
      <c r="S1174" s="271">
        <f t="shared" ca="1" si="36"/>
        <v>0</v>
      </c>
      <c r="T1174" s="271">
        <f t="shared" si="37"/>
        <v>766</v>
      </c>
    </row>
    <row r="1175" spans="1:20">
      <c r="A1175" t="str">
        <v>STS_PIL</v>
      </c>
      <c r="B1175" t="str">
        <v>CallaoJakarta40</v>
      </c>
      <c r="C1175" t="str">
        <v>PER</v>
      </c>
      <c r="D1175" t="str">
        <v>Callao</v>
      </c>
      <c r="E1175" t="str">
        <v>Jakarta</v>
      </c>
      <c r="F1175">
        <v>40</v>
      </c>
      <c r="G1175">
        <v>915</v>
      </c>
      <c r="H1175" t="str">
        <v>not included</v>
      </c>
      <c r="I1175" s="148" t="str">
        <v>USD</v>
      </c>
      <c r="J1175" s="271">
        <v>0</v>
      </c>
      <c r="K1175">
        <v>915</v>
      </c>
      <c r="L1175" t="str">
        <v>51 days</v>
      </c>
      <c r="M1175" s="18">
        <v>45657</v>
      </c>
      <c r="N1175">
        <v>0</v>
      </c>
      <c r="O1175" t="str">
        <v>PIL</v>
      </c>
      <c r="P1175" t="str">
        <v>14 CD Combined</v>
      </c>
      <c r="Q1175">
        <v>0</v>
      </c>
      <c r="S1175" s="271">
        <f t="shared" ca="1" si="36"/>
        <v>0</v>
      </c>
      <c r="T1175" s="271">
        <f t="shared" si="37"/>
        <v>915</v>
      </c>
    </row>
    <row r="1176" spans="1:20">
      <c r="A1176" t="str">
        <v>STS_Hapag-Lloyd</v>
      </c>
      <c r="B1176" t="str">
        <v>CallaoPasir Gudang40</v>
      </c>
      <c r="C1176" t="str">
        <v>PER</v>
      </c>
      <c r="D1176" t="str">
        <v>Callao</v>
      </c>
      <c r="E1176" t="str">
        <v>Pasir Gudang</v>
      </c>
      <c r="F1176">
        <v>40</v>
      </c>
      <c r="G1176">
        <v>791</v>
      </c>
      <c r="H1176" t="str">
        <v>not included</v>
      </c>
      <c r="I1176" s="148" t="str">
        <v>USD</v>
      </c>
      <c r="J1176" s="271">
        <v>0</v>
      </c>
      <c r="K1176">
        <v>791</v>
      </c>
      <c r="L1176" t="str">
        <v>56 days</v>
      </c>
      <c r="M1176" s="18">
        <v>45657</v>
      </c>
      <c r="N1176">
        <v>0</v>
      </c>
      <c r="O1176" t="str">
        <v>Hapag-Lloyd</v>
      </c>
      <c r="P1176" t="str">
        <v>14 CD combined</v>
      </c>
      <c r="Q1176" t="str">
        <v>subject to port storage</v>
      </c>
      <c r="S1176" s="271">
        <f t="shared" ca="1" si="36"/>
        <v>0</v>
      </c>
      <c r="T1176" s="271">
        <f t="shared" si="37"/>
        <v>791</v>
      </c>
    </row>
    <row r="1177" spans="1:20">
      <c r="A1177" t="str">
        <v>STS_PIL</v>
      </c>
      <c r="B1177" t="str">
        <v>CallaoPasir Gudang40</v>
      </c>
      <c r="C1177" t="str">
        <v>PER</v>
      </c>
      <c r="D1177" t="str">
        <v>Callao</v>
      </c>
      <c r="E1177" t="str">
        <v>Pasir Gudang</v>
      </c>
      <c r="F1177">
        <v>40</v>
      </c>
      <c r="G1177">
        <v>1015</v>
      </c>
      <c r="H1177" t="str">
        <v>not included</v>
      </c>
      <c r="I1177" s="148" t="str">
        <v>USD</v>
      </c>
      <c r="J1177" s="271">
        <v>0</v>
      </c>
      <c r="K1177">
        <v>1015</v>
      </c>
      <c r="L1177" t="str">
        <v>54 days</v>
      </c>
      <c r="M1177" s="18">
        <v>45657</v>
      </c>
      <c r="N1177">
        <v>0</v>
      </c>
      <c r="O1177" t="str">
        <v>PIL</v>
      </c>
      <c r="P1177" t="str">
        <v>14 CD Combined</v>
      </c>
      <c r="Q1177">
        <v>0</v>
      </c>
      <c r="S1177" s="271">
        <f t="shared" ca="1" si="36"/>
        <v>0</v>
      </c>
      <c r="T1177" s="271">
        <f t="shared" si="37"/>
        <v>1015</v>
      </c>
    </row>
    <row r="1178" spans="1:20">
      <c r="A1178" t="str">
        <v>STS_Hapag-Lloyd</v>
      </c>
      <c r="B1178" t="str">
        <v>CallaoPhiladelphia,40</v>
      </c>
      <c r="C1178" t="str">
        <v>PER</v>
      </c>
      <c r="D1178" t="str">
        <v>Callao</v>
      </c>
      <c r="E1178" t="str">
        <v>Philadelphia,</v>
      </c>
      <c r="F1178">
        <v>40</v>
      </c>
      <c r="G1178">
        <v>1903</v>
      </c>
      <c r="H1178" t="str">
        <v>not included</v>
      </c>
      <c r="I1178" s="148" t="str">
        <v>USD</v>
      </c>
      <c r="J1178" s="271">
        <v>0</v>
      </c>
      <c r="K1178">
        <v>1903</v>
      </c>
      <c r="L1178" t="str">
        <v>21 days</v>
      </c>
      <c r="M1178" s="18">
        <v>45657</v>
      </c>
      <c r="N1178">
        <v>0</v>
      </c>
      <c r="O1178" t="str">
        <v>Hapag-Lloyd</v>
      </c>
      <c r="P1178" t="str">
        <v>8 CD</v>
      </c>
      <c r="Q1178" t="str">
        <v>10 CD</v>
      </c>
      <c r="S1178" s="271">
        <f t="shared" ca="1" si="36"/>
        <v>0</v>
      </c>
      <c r="T1178" s="271">
        <f t="shared" si="37"/>
        <v>1903</v>
      </c>
    </row>
    <row r="1179" spans="1:20">
      <c r="A1179" t="str">
        <v>STS_Hapag-Lloyd</v>
      </c>
      <c r="B1179" t="str">
        <v>CallaoPhiladelphia,20</v>
      </c>
      <c r="C1179" t="str">
        <v>PER</v>
      </c>
      <c r="D1179" t="str">
        <v>Callao</v>
      </c>
      <c r="E1179" t="str">
        <v>Philadelphia,</v>
      </c>
      <c r="F1179">
        <v>20</v>
      </c>
      <c r="G1179">
        <v>1525</v>
      </c>
      <c r="H1179" t="str">
        <v>not included</v>
      </c>
      <c r="I1179" s="148" t="str">
        <v>USD</v>
      </c>
      <c r="J1179" s="271">
        <v>0</v>
      </c>
      <c r="K1179">
        <v>1525</v>
      </c>
      <c r="L1179" t="str">
        <v>21 days</v>
      </c>
      <c r="M1179" s="18">
        <v>45657</v>
      </c>
      <c r="N1179">
        <v>0</v>
      </c>
      <c r="O1179" t="str">
        <v>Hapag-Lloyd</v>
      </c>
      <c r="P1179" t="str">
        <v>8 CD</v>
      </c>
      <c r="Q1179" t="str">
        <v>10 CD</v>
      </c>
      <c r="S1179" s="271">
        <f t="shared" ca="1" si="36"/>
        <v>0</v>
      </c>
      <c r="T1179" s="271">
        <f t="shared" si="37"/>
        <v>1525</v>
      </c>
    </row>
    <row r="1180" spans="1:20">
      <c r="A1180" t="str">
        <v>STS_Hapag-Lloyd</v>
      </c>
      <c r="B1180" t="str">
        <v>CallaoSurabaya40</v>
      </c>
      <c r="C1180" t="str">
        <v>PER</v>
      </c>
      <c r="D1180" t="str">
        <v>Callao</v>
      </c>
      <c r="E1180" t="str">
        <v>Surabaya</v>
      </c>
      <c r="F1180">
        <v>40</v>
      </c>
      <c r="G1180">
        <v>791</v>
      </c>
      <c r="H1180" t="str">
        <v>not included</v>
      </c>
      <c r="I1180" s="148" t="str">
        <v>USD</v>
      </c>
      <c r="J1180" s="271">
        <v>0</v>
      </c>
      <c r="K1180">
        <v>791</v>
      </c>
      <c r="L1180" t="str">
        <v>63 days</v>
      </c>
      <c r="M1180" s="18">
        <v>45657</v>
      </c>
      <c r="N1180">
        <v>0</v>
      </c>
      <c r="O1180" t="str">
        <v>Hapag-Lloyd</v>
      </c>
      <c r="P1180" t="str">
        <v>14 CD combined</v>
      </c>
      <c r="Q1180" t="str">
        <v>subject to port storage</v>
      </c>
      <c r="S1180" s="271">
        <f t="shared" ca="1" si="36"/>
        <v>0</v>
      </c>
      <c r="T1180" s="271">
        <f t="shared" si="37"/>
        <v>791</v>
      </c>
    </row>
    <row r="1181" spans="1:20">
      <c r="A1181" t="str">
        <v>STS_PIL</v>
      </c>
      <c r="B1181" t="str">
        <v>CallaoSurabaya40</v>
      </c>
      <c r="C1181" t="str">
        <v>PER</v>
      </c>
      <c r="D1181" t="str">
        <v>Callao</v>
      </c>
      <c r="E1181" t="str">
        <v>Surabaya</v>
      </c>
      <c r="F1181">
        <v>40</v>
      </c>
      <c r="G1181">
        <v>915</v>
      </c>
      <c r="H1181" t="str">
        <v>not included</v>
      </c>
      <c r="I1181" s="148" t="str">
        <v>USD</v>
      </c>
      <c r="J1181" s="271">
        <v>0</v>
      </c>
      <c r="K1181">
        <v>915</v>
      </c>
      <c r="L1181" t="str">
        <v>56 days</v>
      </c>
      <c r="M1181" s="18">
        <v>45657</v>
      </c>
      <c r="N1181">
        <v>0</v>
      </c>
      <c r="O1181" t="str">
        <v>PIL</v>
      </c>
      <c r="P1181" t="str">
        <v>14 CD Combined</v>
      </c>
      <c r="Q1181">
        <v>0</v>
      </c>
      <c r="S1181" s="271">
        <f t="shared" ca="1" si="36"/>
        <v>0</v>
      </c>
      <c r="T1181" s="271">
        <f t="shared" si="37"/>
        <v>915</v>
      </c>
    </row>
    <row r="1182" spans="1:20">
      <c r="A1182" t="str">
        <v>STS_OOCL</v>
      </c>
      <c r="B1182" t="str">
        <v>CallaoTallinn20</v>
      </c>
      <c r="C1182" t="str">
        <v>PER</v>
      </c>
      <c r="D1182" t="str">
        <v>Callao</v>
      </c>
      <c r="E1182" t="str">
        <v>Tallinn</v>
      </c>
      <c r="F1182">
        <v>20</v>
      </c>
      <c r="G1182">
        <v>1166</v>
      </c>
      <c r="H1182" t="str">
        <v>not included</v>
      </c>
      <c r="I1182" s="148" t="str">
        <v>USD</v>
      </c>
      <c r="J1182" s="271">
        <v>0</v>
      </c>
      <c r="K1182">
        <v>1166</v>
      </c>
      <c r="L1182" t="str">
        <v>32 days</v>
      </c>
      <c r="M1182" s="18">
        <v>45657</v>
      </c>
      <c r="N1182">
        <v>0</v>
      </c>
      <c r="O1182" t="str">
        <v>OOCL</v>
      </c>
      <c r="P1182" t="str">
        <v>14 CD combined</v>
      </c>
      <c r="Q1182" t="str">
        <v>storage free time 10 CD</v>
      </c>
      <c r="S1182" s="271">
        <f t="shared" ca="1" si="36"/>
        <v>0</v>
      </c>
      <c r="T1182" s="271">
        <f t="shared" si="37"/>
        <v>1166</v>
      </c>
    </row>
    <row r="1183" spans="1:20">
      <c r="A1183" t="str">
        <v>STS_OOCL</v>
      </c>
      <c r="B1183" t="str">
        <v>CallaoTallinn40</v>
      </c>
      <c r="C1183" t="str">
        <v>PER</v>
      </c>
      <c r="D1183" t="str">
        <v>Callao</v>
      </c>
      <c r="E1183" t="str">
        <v>Tallinn</v>
      </c>
      <c r="F1183">
        <v>40</v>
      </c>
      <c r="G1183">
        <v>1487</v>
      </c>
      <c r="H1183" t="str">
        <v>not included</v>
      </c>
      <c r="I1183" s="148" t="str">
        <v>USD</v>
      </c>
      <c r="J1183" s="271">
        <v>0</v>
      </c>
      <c r="K1183">
        <v>1487</v>
      </c>
      <c r="L1183" t="str">
        <v>32 days</v>
      </c>
      <c r="M1183" s="18">
        <v>45657</v>
      </c>
      <c r="N1183">
        <v>0</v>
      </c>
      <c r="O1183" t="str">
        <v>OOCL</v>
      </c>
      <c r="P1183" t="str">
        <v>14 CD combined</v>
      </c>
      <c r="Q1183" t="str">
        <v>storage free time 10 CD</v>
      </c>
      <c r="S1183" s="271">
        <f t="shared" ca="1" si="36"/>
        <v>0</v>
      </c>
      <c r="T1183" s="271">
        <f t="shared" si="37"/>
        <v>1487</v>
      </c>
    </row>
    <row r="1184" spans="1:20">
      <c r="A1184" t="str">
        <v>STS_Hapag-Lloyd</v>
      </c>
      <c r="B1184" t="str">
        <v>CallaoTallinn20</v>
      </c>
      <c r="C1184" t="str">
        <v>PER</v>
      </c>
      <c r="D1184" t="str">
        <v>Callao</v>
      </c>
      <c r="E1184" t="str">
        <v>Tallinn</v>
      </c>
      <c r="F1184">
        <v>20</v>
      </c>
      <c r="G1184">
        <v>1282</v>
      </c>
      <c r="H1184" t="str">
        <v>not included</v>
      </c>
      <c r="I1184" s="148" t="str">
        <v>USD</v>
      </c>
      <c r="J1184" s="271">
        <v>0</v>
      </c>
      <c r="K1184">
        <v>1282</v>
      </c>
      <c r="L1184" t="str">
        <v>33 days</v>
      </c>
      <c r="M1184" s="18">
        <v>45657</v>
      </c>
      <c r="N1184">
        <v>0</v>
      </c>
      <c r="O1184" t="str">
        <v>Hapag-Lloyd</v>
      </c>
      <c r="P1184" t="str">
        <v>10 CD</v>
      </c>
      <c r="Q1184" t="str">
        <v xml:space="preserve">21 CD </v>
      </c>
      <c r="S1184" s="271">
        <f t="shared" ca="1" si="36"/>
        <v>0</v>
      </c>
      <c r="T1184" s="271">
        <f t="shared" si="37"/>
        <v>1282</v>
      </c>
    </row>
    <row r="1185" spans="1:20">
      <c r="A1185" t="str">
        <v>STS_Hapag-Lloyd</v>
      </c>
      <c r="B1185" t="str">
        <v>CallaoTallinn40</v>
      </c>
      <c r="C1185" t="str">
        <v>PER</v>
      </c>
      <c r="D1185" t="str">
        <v>Callao</v>
      </c>
      <c r="E1185" t="str">
        <v>Tallinn</v>
      </c>
      <c r="F1185">
        <v>40</v>
      </c>
      <c r="G1185">
        <v>1509</v>
      </c>
      <c r="H1185" t="str">
        <v>not included</v>
      </c>
      <c r="I1185" s="148" t="str">
        <v>USD</v>
      </c>
      <c r="J1185" s="271">
        <v>0</v>
      </c>
      <c r="K1185">
        <v>1509</v>
      </c>
      <c r="L1185" t="str">
        <v>33 days</v>
      </c>
      <c r="M1185" s="18">
        <v>45657</v>
      </c>
      <c r="N1185">
        <v>0</v>
      </c>
      <c r="O1185" t="str">
        <v>Hapag-Lloyd</v>
      </c>
      <c r="P1185" t="str">
        <v>10 CD</v>
      </c>
      <c r="Q1185" t="str">
        <v xml:space="preserve">21 CD </v>
      </c>
      <c r="S1185" s="271">
        <f t="shared" ca="1" si="36"/>
        <v>0</v>
      </c>
      <c r="T1185" s="271">
        <f t="shared" si="37"/>
        <v>1509</v>
      </c>
    </row>
    <row r="1186" spans="1:20">
      <c r="A1186" t="str">
        <v>STS_Hapag-Lloyd</v>
      </c>
      <c r="B1186" t="str">
        <v>CallaoValencia20</v>
      </c>
      <c r="C1186" t="str">
        <v>PER</v>
      </c>
      <c r="D1186" t="str">
        <v>Callao</v>
      </c>
      <c r="E1186" t="str">
        <v>Valencia</v>
      </c>
      <c r="F1186">
        <v>20</v>
      </c>
      <c r="G1186">
        <v>940</v>
      </c>
      <c r="H1186" t="str">
        <v>not included</v>
      </c>
      <c r="I1186" s="148" t="str">
        <v>EUR</v>
      </c>
      <c r="J1186" s="271">
        <v>0</v>
      </c>
      <c r="K1186">
        <v>940</v>
      </c>
      <c r="L1186" t="str">
        <v>23 days</v>
      </c>
      <c r="M1186" s="18">
        <v>45657</v>
      </c>
      <c r="N1186">
        <v>0</v>
      </c>
      <c r="O1186" t="str">
        <v>Hapag-Lloyd</v>
      </c>
      <c r="P1186" t="str">
        <v>10 CD combined</v>
      </c>
      <c r="Q1186" t="str">
        <v>subject to port storage</v>
      </c>
      <c r="S1186" s="271">
        <f t="shared" ca="1" si="36"/>
        <v>0</v>
      </c>
      <c r="T1186" s="271">
        <f t="shared" si="37"/>
        <v>940</v>
      </c>
    </row>
    <row r="1187" spans="1:20">
      <c r="A1187" t="str">
        <v>STS_Hapag-Lloyd</v>
      </c>
      <c r="B1187" t="str">
        <v>CallaoValencia40</v>
      </c>
      <c r="C1187" t="str">
        <v>PER</v>
      </c>
      <c r="D1187" t="str">
        <v>Callao</v>
      </c>
      <c r="E1187" t="str">
        <v>Valencia</v>
      </c>
      <c r="F1187">
        <v>40</v>
      </c>
      <c r="G1187">
        <v>1265</v>
      </c>
      <c r="H1187" t="str">
        <v>not included</v>
      </c>
      <c r="I1187" s="148" t="str">
        <v>EUR</v>
      </c>
      <c r="J1187" s="271">
        <v>0</v>
      </c>
      <c r="K1187">
        <v>1265</v>
      </c>
      <c r="L1187" t="str">
        <v>23 days</v>
      </c>
      <c r="M1187" s="18">
        <v>45657</v>
      </c>
      <c r="N1187">
        <v>0</v>
      </c>
      <c r="O1187" t="str">
        <v>Hapag-Lloyd</v>
      </c>
      <c r="P1187" t="str">
        <v>10 CD combined</v>
      </c>
      <c r="Q1187" t="str">
        <v>subject to port storage</v>
      </c>
      <c r="S1187" s="271">
        <f t="shared" ca="1" si="36"/>
        <v>0</v>
      </c>
      <c r="T1187" s="271">
        <f t="shared" si="37"/>
        <v>1265</v>
      </c>
    </row>
    <row r="1188" spans="1:20">
      <c r="A1188" t="str">
        <v>STS_Hapag-Lloyd</v>
      </c>
      <c r="B1188" t="str">
        <v>ConakryAmsterdam20</v>
      </c>
      <c r="C1188" t="str">
        <v>GUI</v>
      </c>
      <c r="D1188" t="str">
        <v>Conakry</v>
      </c>
      <c r="E1188" t="str">
        <v>Amsterdam</v>
      </c>
      <c r="F1188">
        <v>20</v>
      </c>
      <c r="G1188">
        <v>1097</v>
      </c>
      <c r="H1188" t="str">
        <v>not included</v>
      </c>
      <c r="I1188" s="148" t="str">
        <v>EUR</v>
      </c>
      <c r="J1188" s="271">
        <v>0</v>
      </c>
      <c r="K1188">
        <v>1097</v>
      </c>
      <c r="L1188" t="str">
        <v>30 days</v>
      </c>
      <c r="M1188" s="18">
        <v>45657</v>
      </c>
      <c r="N1188">
        <v>0</v>
      </c>
      <c r="O1188" t="str">
        <v>Hapag-Lloyd</v>
      </c>
      <c r="P1188" t="str">
        <v>4 CD</v>
      </c>
      <c r="Q1188" t="str">
        <v>10 CD</v>
      </c>
      <c r="S1188" s="271">
        <f t="shared" ca="1" si="36"/>
        <v>0</v>
      </c>
      <c r="T1188" s="271">
        <f t="shared" si="37"/>
        <v>1097</v>
      </c>
    </row>
    <row r="1189" spans="1:20">
      <c r="A1189" t="str">
        <v>STS_Hapag-Lloyd</v>
      </c>
      <c r="B1189" t="str">
        <v>ConakryAmsterdam40</v>
      </c>
      <c r="C1189" t="str">
        <v>GUI</v>
      </c>
      <c r="D1189" t="str">
        <v>Conakry</v>
      </c>
      <c r="E1189" t="str">
        <v>Amsterdam</v>
      </c>
      <c r="F1189">
        <v>40</v>
      </c>
      <c r="G1189">
        <v>1229</v>
      </c>
      <c r="H1189" t="str">
        <v>not included</v>
      </c>
      <c r="I1189" s="148" t="str">
        <v>EUR</v>
      </c>
      <c r="J1189" s="271">
        <v>0</v>
      </c>
      <c r="K1189">
        <v>1229</v>
      </c>
      <c r="L1189" t="str">
        <v>30 days</v>
      </c>
      <c r="M1189" s="18">
        <v>45657</v>
      </c>
      <c r="N1189">
        <v>0</v>
      </c>
      <c r="O1189" t="str">
        <v>Hapag-Lloyd</v>
      </c>
      <c r="P1189" t="str">
        <v>4 CD</v>
      </c>
      <c r="Q1189" t="str">
        <v>10 CD</v>
      </c>
      <c r="S1189" s="271">
        <f t="shared" ca="1" si="36"/>
        <v>0</v>
      </c>
      <c r="T1189" s="271">
        <f t="shared" si="37"/>
        <v>1229</v>
      </c>
    </row>
    <row r="1190" spans="1:20">
      <c r="A1190" t="str">
        <v>STS_MSC</v>
      </c>
      <c r="B1190" t="str">
        <v>ConakryAmsterdam40</v>
      </c>
      <c r="C1190" t="str">
        <v>GUI</v>
      </c>
      <c r="D1190" t="str">
        <v>Conakry</v>
      </c>
      <c r="E1190" t="str">
        <v>Amsterdam</v>
      </c>
      <c r="F1190">
        <v>40</v>
      </c>
      <c r="G1190">
        <v>1073</v>
      </c>
      <c r="H1190" t="str">
        <v>not included</v>
      </c>
      <c r="I1190" s="148" t="str">
        <v>EUR</v>
      </c>
      <c r="J1190" s="271">
        <v>0</v>
      </c>
      <c r="K1190">
        <v>1073</v>
      </c>
      <c r="L1190" t="str">
        <v>22 days</v>
      </c>
      <c r="M1190" s="18">
        <v>45657</v>
      </c>
      <c r="N1190">
        <v>0</v>
      </c>
      <c r="O1190" t="str">
        <v>MSC</v>
      </c>
      <c r="P1190" t="str">
        <v>14 CD combined</v>
      </c>
      <c r="Q1190" t="str">
        <v>14 CD free storage</v>
      </c>
      <c r="S1190" s="271">
        <f t="shared" ca="1" si="36"/>
        <v>0</v>
      </c>
      <c r="T1190" s="271">
        <f t="shared" si="37"/>
        <v>1073</v>
      </c>
    </row>
    <row r="1191" spans="1:20">
      <c r="A1191" t="str">
        <v>STS_MSC</v>
      </c>
      <c r="B1191" t="str">
        <v>ConakryAntwerp20</v>
      </c>
      <c r="C1191" t="str">
        <v>GUI</v>
      </c>
      <c r="D1191" t="str">
        <v>Conakry</v>
      </c>
      <c r="E1191" t="str">
        <v>Antwerp</v>
      </c>
      <c r="F1191">
        <v>20</v>
      </c>
      <c r="G1191">
        <v>639</v>
      </c>
      <c r="H1191" t="str">
        <v>not included</v>
      </c>
      <c r="I1191" s="148" t="str">
        <v>EUR</v>
      </c>
      <c r="J1191" s="271">
        <v>0</v>
      </c>
      <c r="K1191">
        <v>639</v>
      </c>
      <c r="L1191">
        <v>0</v>
      </c>
      <c r="M1191" s="18">
        <v>45657</v>
      </c>
      <c r="N1191">
        <v>0</v>
      </c>
      <c r="O1191" t="str">
        <v>MSC</v>
      </c>
      <c r="P1191" t="str">
        <v>14 CD combined</v>
      </c>
      <c r="Q1191" t="str">
        <v>7 CD free storage</v>
      </c>
      <c r="S1191" s="271">
        <f t="shared" ca="1" si="36"/>
        <v>0</v>
      </c>
      <c r="T1191" s="271">
        <f t="shared" si="37"/>
        <v>639</v>
      </c>
    </row>
    <row r="1192" spans="1:20">
      <c r="A1192" t="str">
        <v>STS_MSC</v>
      </c>
      <c r="B1192" t="str">
        <v>ConakryAntwerp40</v>
      </c>
      <c r="C1192" t="str">
        <v>GUI</v>
      </c>
      <c r="D1192" t="str">
        <v>Conakry</v>
      </c>
      <c r="E1192" t="str">
        <v>Antwerp</v>
      </c>
      <c r="F1192">
        <v>40</v>
      </c>
      <c r="G1192">
        <v>1073</v>
      </c>
      <c r="H1192" t="str">
        <v>not included</v>
      </c>
      <c r="I1192" s="148" t="str">
        <v>EUR</v>
      </c>
      <c r="J1192" s="271">
        <v>0</v>
      </c>
      <c r="K1192">
        <v>1073</v>
      </c>
      <c r="L1192">
        <v>0</v>
      </c>
      <c r="M1192" s="18">
        <v>45657</v>
      </c>
      <c r="N1192">
        <v>0</v>
      </c>
      <c r="O1192" t="str">
        <v>MSC</v>
      </c>
      <c r="P1192" t="str">
        <v>14 CD combined</v>
      </c>
      <c r="Q1192" t="str">
        <v>7 CD free storage</v>
      </c>
      <c r="S1192" s="271">
        <f t="shared" ca="1" si="36"/>
        <v>0</v>
      </c>
      <c r="T1192" s="271">
        <f t="shared" si="37"/>
        <v>1073</v>
      </c>
    </row>
    <row r="1193" spans="1:20">
      <c r="A1193" t="str">
        <v>STS_Hapag-Lloyd</v>
      </c>
      <c r="B1193" t="str">
        <v>ConakryAntwerp20</v>
      </c>
      <c r="C1193" t="str">
        <v>GUI</v>
      </c>
      <c r="D1193" t="str">
        <v>Conakry</v>
      </c>
      <c r="E1193" t="str">
        <v>Antwerp</v>
      </c>
      <c r="F1193">
        <v>20</v>
      </c>
      <c r="G1193">
        <v>867</v>
      </c>
      <c r="H1193" t="str">
        <v>not included</v>
      </c>
      <c r="I1193" s="148" t="str">
        <v>EUR</v>
      </c>
      <c r="J1193" s="271">
        <v>0</v>
      </c>
      <c r="K1193">
        <v>867</v>
      </c>
      <c r="L1193" t="str">
        <v>33 days</v>
      </c>
      <c r="M1193" s="18">
        <v>45657</v>
      </c>
      <c r="N1193">
        <v>0</v>
      </c>
      <c r="O1193" t="str">
        <v>Hapag-Lloyd</v>
      </c>
      <c r="P1193" t="str">
        <v>4 CD</v>
      </c>
      <c r="Q1193" t="str">
        <v>10 CD</v>
      </c>
      <c r="S1193" s="271">
        <f t="shared" ca="1" si="36"/>
        <v>0</v>
      </c>
      <c r="T1193" s="271">
        <f t="shared" si="37"/>
        <v>867</v>
      </c>
    </row>
    <row r="1194" spans="1:20">
      <c r="A1194" t="str">
        <v>STS_Hapag-Lloyd</v>
      </c>
      <c r="B1194" t="str">
        <v>ConakryAntwerp40</v>
      </c>
      <c r="C1194" t="str">
        <v>GUI</v>
      </c>
      <c r="D1194" t="str">
        <v>Conakry</v>
      </c>
      <c r="E1194" t="str">
        <v>Antwerp</v>
      </c>
      <c r="F1194">
        <v>40</v>
      </c>
      <c r="G1194">
        <v>984</v>
      </c>
      <c r="H1194" t="str">
        <v>not included</v>
      </c>
      <c r="I1194" s="148" t="str">
        <v>EUR</v>
      </c>
      <c r="J1194" s="271">
        <v>0</v>
      </c>
      <c r="K1194">
        <v>984</v>
      </c>
      <c r="L1194" t="str">
        <v>33 days</v>
      </c>
      <c r="M1194" s="18">
        <v>45657</v>
      </c>
      <c r="N1194">
        <v>0</v>
      </c>
      <c r="O1194" t="str">
        <v>Hapag-Lloyd</v>
      </c>
      <c r="P1194" t="str">
        <v>4 CD</v>
      </c>
      <c r="Q1194" t="str">
        <v>10 CD</v>
      </c>
      <c r="S1194" s="271">
        <f t="shared" ca="1" si="36"/>
        <v>0</v>
      </c>
      <c r="T1194" s="271">
        <f t="shared" si="37"/>
        <v>984</v>
      </c>
    </row>
    <row r="1195" spans="1:20">
      <c r="A1195" t="str">
        <v>STS_MSC</v>
      </c>
      <c r="B1195" t="str">
        <v>ConakryBarcelona20</v>
      </c>
      <c r="C1195" t="str">
        <v>GUI</v>
      </c>
      <c r="D1195" t="str">
        <v>Conakry</v>
      </c>
      <c r="E1195" t="str">
        <v>Barcelona</v>
      </c>
      <c r="F1195">
        <v>20</v>
      </c>
      <c r="G1195">
        <v>715</v>
      </c>
      <c r="H1195" t="str">
        <v>not included</v>
      </c>
      <c r="I1195" s="148" t="str">
        <v>EUR</v>
      </c>
      <c r="J1195" s="271">
        <v>0</v>
      </c>
      <c r="K1195">
        <v>715</v>
      </c>
      <c r="L1195" t="str">
        <v>37 days</v>
      </c>
      <c r="M1195" s="18">
        <v>45657</v>
      </c>
      <c r="N1195">
        <v>0</v>
      </c>
      <c r="O1195" t="str">
        <v>MSC</v>
      </c>
      <c r="P1195" t="str">
        <v>14 CD combined</v>
      </c>
      <c r="Q1195">
        <v>0</v>
      </c>
      <c r="S1195" s="271">
        <f t="shared" ca="1" si="36"/>
        <v>0</v>
      </c>
      <c r="T1195" s="271">
        <f t="shared" si="37"/>
        <v>715</v>
      </c>
    </row>
    <row r="1196" spans="1:20">
      <c r="A1196" t="str">
        <v>STS_MSC</v>
      </c>
      <c r="B1196" t="str">
        <v>ConakryBarcelona40</v>
      </c>
      <c r="C1196" t="str">
        <v>GUI</v>
      </c>
      <c r="D1196" t="str">
        <v>Conakry</v>
      </c>
      <c r="E1196" t="str">
        <v>Barcelona</v>
      </c>
      <c r="F1196">
        <v>40</v>
      </c>
      <c r="G1196">
        <v>1045</v>
      </c>
      <c r="H1196" t="str">
        <v>not included</v>
      </c>
      <c r="I1196" s="148" t="str">
        <v>EUR</v>
      </c>
      <c r="J1196" s="271">
        <v>0</v>
      </c>
      <c r="K1196">
        <v>1045</v>
      </c>
      <c r="L1196" t="str">
        <v>37 days</v>
      </c>
      <c r="M1196" s="18">
        <v>45657</v>
      </c>
      <c r="N1196">
        <v>0</v>
      </c>
      <c r="O1196" t="str">
        <v>MSC</v>
      </c>
      <c r="P1196" t="str">
        <v>14 CD combined</v>
      </c>
      <c r="Q1196">
        <v>0</v>
      </c>
      <c r="S1196" s="271">
        <f t="shared" ca="1" si="36"/>
        <v>0</v>
      </c>
      <c r="T1196" s="271">
        <f t="shared" si="37"/>
        <v>1045</v>
      </c>
    </row>
    <row r="1197" spans="1:20">
      <c r="A1197" t="str">
        <v>STS_Hapag-Lloyd</v>
      </c>
      <c r="B1197" t="str">
        <v>ConakryBarcelona20</v>
      </c>
      <c r="C1197" t="str">
        <v>GUI</v>
      </c>
      <c r="D1197" t="str">
        <v>Conakry</v>
      </c>
      <c r="E1197" t="str">
        <v>Barcelona</v>
      </c>
      <c r="F1197">
        <v>20</v>
      </c>
      <c r="G1197">
        <v>837</v>
      </c>
      <c r="H1197" t="str">
        <v>not included</v>
      </c>
      <c r="I1197" s="148" t="str">
        <v>EUR</v>
      </c>
      <c r="J1197" s="271">
        <v>0</v>
      </c>
      <c r="K1197">
        <v>837</v>
      </c>
      <c r="L1197" t="str">
        <v>29 days</v>
      </c>
      <c r="M1197" s="18">
        <v>45657</v>
      </c>
      <c r="N1197">
        <v>0</v>
      </c>
      <c r="O1197" t="str">
        <v>Hapag-Lloyd</v>
      </c>
      <c r="P1197" t="str">
        <v>10 CD combined</v>
      </c>
      <c r="Q1197" t="str">
        <v>subject to port storage</v>
      </c>
      <c r="S1197" s="271">
        <f t="shared" ca="1" si="36"/>
        <v>0</v>
      </c>
      <c r="T1197" s="271">
        <f t="shared" si="37"/>
        <v>837</v>
      </c>
    </row>
    <row r="1198" spans="1:20">
      <c r="A1198" t="str">
        <v>STS_Hapag-Lloyd</v>
      </c>
      <c r="B1198" t="str">
        <v>ConakryBarcelona40</v>
      </c>
      <c r="C1198" t="str">
        <v>GUI</v>
      </c>
      <c r="D1198" t="str">
        <v>Conakry</v>
      </c>
      <c r="E1198" t="str">
        <v>Barcelona</v>
      </c>
      <c r="F1198">
        <v>40</v>
      </c>
      <c r="G1198">
        <v>1204</v>
      </c>
      <c r="H1198" t="str">
        <v>not included</v>
      </c>
      <c r="I1198" s="148" t="str">
        <v>EUR</v>
      </c>
      <c r="J1198" s="271">
        <v>0</v>
      </c>
      <c r="K1198">
        <v>1204</v>
      </c>
      <c r="L1198" t="str">
        <v>29 days</v>
      </c>
      <c r="M1198" s="18">
        <v>45657</v>
      </c>
      <c r="N1198">
        <v>0</v>
      </c>
      <c r="O1198" t="str">
        <v>Hapag-Lloyd</v>
      </c>
      <c r="P1198" t="str">
        <v>10 CD combined</v>
      </c>
      <c r="Q1198" t="str">
        <v>subject to port storage</v>
      </c>
      <c r="S1198" s="271">
        <f t="shared" ca="1" si="36"/>
        <v>0</v>
      </c>
      <c r="T1198" s="271">
        <f t="shared" si="37"/>
        <v>1204</v>
      </c>
    </row>
    <row r="1199" spans="1:20">
      <c r="A1199" t="str">
        <v>STS_Hapag-Lloyd</v>
      </c>
      <c r="B1199" t="str">
        <v>ConakryBatam20</v>
      </c>
      <c r="C1199" t="str">
        <v>GUI</v>
      </c>
      <c r="D1199" t="str">
        <v>Conakry</v>
      </c>
      <c r="E1199" t="str">
        <v>Batam</v>
      </c>
      <c r="F1199">
        <v>20</v>
      </c>
      <c r="G1199">
        <v>1328</v>
      </c>
      <c r="H1199" t="str">
        <v>not included</v>
      </c>
      <c r="I1199" s="148" t="str">
        <v>USD</v>
      </c>
      <c r="J1199" s="271">
        <v>0</v>
      </c>
      <c r="K1199">
        <v>1328</v>
      </c>
      <c r="L1199" t="str">
        <v>52 days</v>
      </c>
      <c r="M1199" s="18">
        <v>45657</v>
      </c>
      <c r="N1199">
        <v>0</v>
      </c>
      <c r="O1199" t="str">
        <v>Hapag-Lloyd</v>
      </c>
      <c r="P1199" t="str">
        <v>14 CD combined</v>
      </c>
      <c r="Q1199" t="str">
        <v>subject to port storage</v>
      </c>
      <c r="S1199" s="271">
        <f t="shared" ca="1" si="36"/>
        <v>0</v>
      </c>
      <c r="T1199" s="271">
        <f t="shared" si="37"/>
        <v>1328</v>
      </c>
    </row>
    <row r="1200" spans="1:20">
      <c r="A1200" t="str">
        <v>STS_Hapag-Lloyd</v>
      </c>
      <c r="B1200" t="str">
        <v>ConakryBatam40</v>
      </c>
      <c r="C1200" t="str">
        <v>GUI</v>
      </c>
      <c r="D1200" t="str">
        <v>Conakry</v>
      </c>
      <c r="E1200" t="str">
        <v>Batam</v>
      </c>
      <c r="F1200">
        <v>40</v>
      </c>
      <c r="G1200">
        <v>1919</v>
      </c>
      <c r="H1200" t="str">
        <v>not included</v>
      </c>
      <c r="I1200" s="148" t="str">
        <v>USD</v>
      </c>
      <c r="J1200" s="271">
        <v>0</v>
      </c>
      <c r="K1200">
        <v>1919</v>
      </c>
      <c r="L1200" t="str">
        <v>52 days</v>
      </c>
      <c r="M1200" s="18">
        <v>45657</v>
      </c>
      <c r="N1200">
        <v>0</v>
      </c>
      <c r="O1200" t="str">
        <v>Hapag-Lloyd</v>
      </c>
      <c r="P1200" t="str">
        <v>14 CD combined</v>
      </c>
      <c r="Q1200" t="str">
        <v>subject to port storage</v>
      </c>
      <c r="S1200" s="271">
        <f t="shared" ca="1" si="36"/>
        <v>0</v>
      </c>
      <c r="T1200" s="271">
        <f t="shared" si="37"/>
        <v>1919</v>
      </c>
    </row>
    <row r="1201" spans="1:20">
      <c r="A1201" t="str">
        <v>STS_MSC</v>
      </c>
      <c r="B1201" t="str">
        <v>ConakryHamburg20</v>
      </c>
      <c r="C1201" t="str">
        <v>GUI</v>
      </c>
      <c r="D1201" t="str">
        <v>Conakry</v>
      </c>
      <c r="E1201" t="str">
        <v>Hamburg</v>
      </c>
      <c r="F1201">
        <v>20</v>
      </c>
      <c r="G1201">
        <v>693</v>
      </c>
      <c r="H1201" t="str">
        <v>not included</v>
      </c>
      <c r="I1201" s="148" t="str">
        <v>EUR</v>
      </c>
      <c r="J1201" s="271">
        <v>0</v>
      </c>
      <c r="K1201">
        <v>693</v>
      </c>
      <c r="L1201" t="str">
        <v>27 days</v>
      </c>
      <c r="M1201" s="18">
        <v>45657</v>
      </c>
      <c r="N1201">
        <v>0</v>
      </c>
      <c r="O1201" t="str">
        <v>MSC</v>
      </c>
      <c r="P1201" t="str">
        <v>14 CD combined</v>
      </c>
      <c r="Q1201" t="str">
        <v>see remark</v>
      </c>
      <c r="S1201" s="271">
        <f t="shared" ca="1" si="36"/>
        <v>0</v>
      </c>
      <c r="T1201" s="271">
        <f t="shared" si="37"/>
        <v>693</v>
      </c>
    </row>
    <row r="1202" spans="1:20">
      <c r="A1202" t="str">
        <v>STS_MSC</v>
      </c>
      <c r="B1202" t="str">
        <v>ConakryHamburg40</v>
      </c>
      <c r="C1202" t="str">
        <v>GUI</v>
      </c>
      <c r="D1202" t="str">
        <v>Conakry</v>
      </c>
      <c r="E1202" t="str">
        <v>Hamburg</v>
      </c>
      <c r="F1202">
        <v>40</v>
      </c>
      <c r="G1202">
        <v>1093</v>
      </c>
      <c r="H1202" t="str">
        <v>not included</v>
      </c>
      <c r="I1202" s="148" t="str">
        <v>EUR</v>
      </c>
      <c r="J1202" s="271">
        <v>0</v>
      </c>
      <c r="K1202">
        <v>1093</v>
      </c>
      <c r="L1202" t="str">
        <v>27 days</v>
      </c>
      <c r="M1202" s="18">
        <v>45657</v>
      </c>
      <c r="N1202">
        <v>0</v>
      </c>
      <c r="O1202" t="str">
        <v>MSC</v>
      </c>
      <c r="P1202" t="str">
        <v>14 CD combined</v>
      </c>
      <c r="Q1202" t="str">
        <v>see remark</v>
      </c>
      <c r="S1202" s="271">
        <f t="shared" ca="1" si="36"/>
        <v>0</v>
      </c>
      <c r="T1202" s="271">
        <f t="shared" si="37"/>
        <v>1093</v>
      </c>
    </row>
    <row r="1203" spans="1:20">
      <c r="A1203" t="str">
        <v>STS_Hapag-Lloyd</v>
      </c>
      <c r="B1203" t="str">
        <v>ConakryHamburg20</v>
      </c>
      <c r="C1203" t="str">
        <v>GUI</v>
      </c>
      <c r="D1203" t="str">
        <v>Conakry</v>
      </c>
      <c r="E1203" t="str">
        <v>Hamburg</v>
      </c>
      <c r="F1203">
        <v>20</v>
      </c>
      <c r="G1203">
        <v>897</v>
      </c>
      <c r="H1203" t="str">
        <v>not included</v>
      </c>
      <c r="I1203" s="148" t="str">
        <v>EUR</v>
      </c>
      <c r="J1203" s="271">
        <v>0</v>
      </c>
      <c r="K1203">
        <v>897</v>
      </c>
      <c r="L1203" t="str">
        <v>30 days</v>
      </c>
      <c r="M1203" s="18">
        <v>45657</v>
      </c>
      <c r="N1203">
        <v>0</v>
      </c>
      <c r="O1203" t="str">
        <v>Hapag-Lloyd</v>
      </c>
      <c r="P1203" t="str">
        <v>4 CD</v>
      </c>
      <c r="Q1203" t="str">
        <v>10 CD</v>
      </c>
      <c r="S1203" s="271">
        <f t="shared" ca="1" si="36"/>
        <v>0</v>
      </c>
      <c r="T1203" s="271">
        <f t="shared" si="37"/>
        <v>897</v>
      </c>
    </row>
    <row r="1204" spans="1:20">
      <c r="A1204" t="str">
        <v>STS_Hapag-Lloyd</v>
      </c>
      <c r="B1204" t="str">
        <v>ConakryHamburg40</v>
      </c>
      <c r="C1204" t="str">
        <v>GUI</v>
      </c>
      <c r="D1204" t="str">
        <v>Conakry</v>
      </c>
      <c r="E1204" t="str">
        <v>Hamburg</v>
      </c>
      <c r="F1204">
        <v>40</v>
      </c>
      <c r="G1204">
        <v>989</v>
      </c>
      <c r="H1204" t="str">
        <v>not included</v>
      </c>
      <c r="I1204" s="148" t="str">
        <v>EUR</v>
      </c>
      <c r="J1204" s="271">
        <v>0</v>
      </c>
      <c r="K1204">
        <v>989</v>
      </c>
      <c r="L1204" t="str">
        <v>30 days</v>
      </c>
      <c r="M1204" s="18">
        <v>45657</v>
      </c>
      <c r="N1204">
        <v>0</v>
      </c>
      <c r="O1204" t="str">
        <v>Hapag-Lloyd</v>
      </c>
      <c r="P1204" t="str">
        <v>4 CD</v>
      </c>
      <c r="Q1204" t="str">
        <v>10 CD</v>
      </c>
      <c r="S1204" s="271">
        <f t="shared" ca="1" si="36"/>
        <v>0</v>
      </c>
      <c r="T1204" s="271">
        <f t="shared" si="37"/>
        <v>989</v>
      </c>
    </row>
    <row r="1205" spans="1:20">
      <c r="A1205" t="str">
        <v>STS_MSC</v>
      </c>
      <c r="B1205" t="str">
        <v>ConakryJakarta40</v>
      </c>
      <c r="C1205" t="str">
        <v>GUI</v>
      </c>
      <c r="D1205" t="str">
        <v>Conakry</v>
      </c>
      <c r="E1205" t="str">
        <v>Jakarta</v>
      </c>
      <c r="F1205">
        <v>40</v>
      </c>
      <c r="G1205">
        <v>1099</v>
      </c>
      <c r="H1205" t="str">
        <v>not included</v>
      </c>
      <c r="I1205" s="148" t="str">
        <v>USD</v>
      </c>
      <c r="J1205" s="271">
        <v>0</v>
      </c>
      <c r="K1205">
        <v>1099</v>
      </c>
      <c r="L1205" t="str">
        <v>46 days</v>
      </c>
      <c r="M1205" s="18">
        <v>45657</v>
      </c>
      <c r="N1205">
        <v>0</v>
      </c>
      <c r="O1205" t="str">
        <v>MSC</v>
      </c>
      <c r="P1205" t="str">
        <v>14 CD combined</v>
      </c>
      <c r="Q1205">
        <v>0</v>
      </c>
      <c r="S1205" s="271">
        <f t="shared" ca="1" si="36"/>
        <v>0</v>
      </c>
      <c r="T1205" s="271">
        <f t="shared" si="37"/>
        <v>1099</v>
      </c>
    </row>
    <row r="1206" spans="1:20">
      <c r="A1206" t="str">
        <v>STS_Hapag-Lloyd</v>
      </c>
      <c r="B1206" t="str">
        <v>ConakryJakarta20</v>
      </c>
      <c r="C1206" t="str">
        <v>GUI</v>
      </c>
      <c r="D1206" t="str">
        <v>Conakry</v>
      </c>
      <c r="E1206" t="str">
        <v>Jakarta</v>
      </c>
      <c r="F1206">
        <v>20</v>
      </c>
      <c r="G1206">
        <v>1155</v>
      </c>
      <c r="H1206" t="str">
        <v>not included</v>
      </c>
      <c r="I1206" s="148" t="str">
        <v>USD</v>
      </c>
      <c r="J1206" s="271">
        <v>0</v>
      </c>
      <c r="K1206">
        <v>1155</v>
      </c>
      <c r="L1206" t="str">
        <v>54 days</v>
      </c>
      <c r="M1206" s="18">
        <v>45657</v>
      </c>
      <c r="N1206">
        <v>0</v>
      </c>
      <c r="O1206" t="str">
        <v>Hapag-Lloyd</v>
      </c>
      <c r="P1206" t="str">
        <v>14 CD combined</v>
      </c>
      <c r="Q1206" t="str">
        <v>subject to port storage</v>
      </c>
      <c r="S1206" s="271">
        <f t="shared" ca="1" si="36"/>
        <v>0</v>
      </c>
      <c r="T1206" s="271">
        <f t="shared" si="37"/>
        <v>1155</v>
      </c>
    </row>
    <row r="1207" spans="1:20">
      <c r="A1207" t="str">
        <v>STS_Hapag-Lloyd</v>
      </c>
      <c r="B1207" t="str">
        <v>ConakryJakarta40</v>
      </c>
      <c r="C1207" t="str">
        <v>GUI</v>
      </c>
      <c r="D1207" t="str">
        <v>Conakry</v>
      </c>
      <c r="E1207" t="str">
        <v>Jakarta</v>
      </c>
      <c r="F1207">
        <v>40</v>
      </c>
      <c r="G1207">
        <v>1545</v>
      </c>
      <c r="H1207" t="str">
        <v>not included</v>
      </c>
      <c r="I1207" s="148" t="str">
        <v>USD</v>
      </c>
      <c r="J1207" s="271">
        <v>0</v>
      </c>
      <c r="K1207">
        <v>1545</v>
      </c>
      <c r="L1207" t="str">
        <v>54 days</v>
      </c>
      <c r="M1207" s="18">
        <v>45657</v>
      </c>
      <c r="N1207">
        <v>0</v>
      </c>
      <c r="O1207" t="str">
        <v>Hapag-Lloyd</v>
      </c>
      <c r="P1207" t="str">
        <v>14 CD combined</v>
      </c>
      <c r="Q1207" t="str">
        <v>subject to port storage</v>
      </c>
      <c r="S1207" s="271">
        <f t="shared" ca="1" si="36"/>
        <v>0</v>
      </c>
      <c r="T1207" s="271">
        <f t="shared" si="37"/>
        <v>1545</v>
      </c>
    </row>
    <row r="1208" spans="1:20">
      <c r="A1208" t="str">
        <v>STS_MSC</v>
      </c>
      <c r="B1208" t="str">
        <v>ConakryPasir Gudang40</v>
      </c>
      <c r="C1208" t="str">
        <v>GUI</v>
      </c>
      <c r="D1208" t="str">
        <v>Conakry</v>
      </c>
      <c r="E1208" t="str">
        <v>Pasir Gudang</v>
      </c>
      <c r="F1208">
        <v>40</v>
      </c>
      <c r="G1208">
        <v>1439</v>
      </c>
      <c r="H1208" t="str">
        <v>not included</v>
      </c>
      <c r="I1208" s="148" t="str">
        <v>USD</v>
      </c>
      <c r="J1208" s="271">
        <v>0</v>
      </c>
      <c r="K1208">
        <v>1439</v>
      </c>
      <c r="L1208" t="str">
        <v>49 days</v>
      </c>
      <c r="M1208" s="18">
        <v>45657</v>
      </c>
      <c r="N1208">
        <v>0</v>
      </c>
      <c r="O1208" t="str">
        <v>MSC</v>
      </c>
      <c r="P1208" t="str">
        <v>14 CD combined</v>
      </c>
      <c r="Q1208">
        <v>0</v>
      </c>
      <c r="S1208" s="271">
        <f t="shared" ca="1" si="36"/>
        <v>0</v>
      </c>
      <c r="T1208" s="271">
        <f t="shared" si="37"/>
        <v>1439</v>
      </c>
    </row>
    <row r="1209" spans="1:20">
      <c r="A1209" t="str">
        <v>STS_Hapag-Lloyd</v>
      </c>
      <c r="B1209" t="str">
        <v>ConakryPasir Gudang20</v>
      </c>
      <c r="C1209" t="str">
        <v>GUI</v>
      </c>
      <c r="D1209" t="str">
        <v>Conakry</v>
      </c>
      <c r="E1209" t="str">
        <v>Pasir Gudang</v>
      </c>
      <c r="F1209">
        <v>20</v>
      </c>
      <c r="G1209">
        <v>1205</v>
      </c>
      <c r="H1209">
        <v>185</v>
      </c>
      <c r="I1209" s="148" t="str">
        <v>USD</v>
      </c>
      <c r="J1209" s="271">
        <v>0</v>
      </c>
      <c r="K1209">
        <v>1390</v>
      </c>
      <c r="L1209" t="str">
        <v>52 days</v>
      </c>
      <c r="M1209" s="18">
        <v>45657</v>
      </c>
      <c r="N1209">
        <v>1</v>
      </c>
      <c r="O1209" t="str">
        <v>Hapag-Lloyd</v>
      </c>
      <c r="P1209" t="str">
        <v>14 CD combined</v>
      </c>
      <c r="Q1209" t="str">
        <v>subject to port storage</v>
      </c>
      <c r="S1209" s="271">
        <f t="shared" ca="1" si="36"/>
        <v>0</v>
      </c>
      <c r="T1209" s="271">
        <f t="shared" si="37"/>
        <v>1205</v>
      </c>
    </row>
    <row r="1210" spans="1:20">
      <c r="A1210" t="str">
        <v>STS_Hapag-Lloyd</v>
      </c>
      <c r="B1210" t="str">
        <v>ConakryPasir Gudang40</v>
      </c>
      <c r="C1210" t="str">
        <v>GUI</v>
      </c>
      <c r="D1210" t="str">
        <v>Conakry</v>
      </c>
      <c r="E1210" t="str">
        <v>Pasir Gudang</v>
      </c>
      <c r="F1210">
        <v>40</v>
      </c>
      <c r="G1210">
        <v>1525</v>
      </c>
      <c r="H1210">
        <v>185</v>
      </c>
      <c r="I1210" s="148" t="str">
        <v>USD</v>
      </c>
      <c r="J1210" s="271">
        <v>0</v>
      </c>
      <c r="K1210">
        <v>1710</v>
      </c>
      <c r="L1210" t="str">
        <v>52 days</v>
      </c>
      <c r="M1210" s="18">
        <v>45657</v>
      </c>
      <c r="N1210">
        <v>1</v>
      </c>
      <c r="O1210" t="str">
        <v>Hapag-Lloyd</v>
      </c>
      <c r="P1210" t="str">
        <v>14 CD combined</v>
      </c>
      <c r="Q1210" t="str">
        <v>subject to port storage</v>
      </c>
      <c r="S1210" s="271">
        <f t="shared" ca="1" si="36"/>
        <v>0</v>
      </c>
      <c r="T1210" s="271">
        <f t="shared" si="37"/>
        <v>1525</v>
      </c>
    </row>
    <row r="1211" spans="1:20">
      <c r="A1211" t="str">
        <v>STS_MSC</v>
      </c>
      <c r="B1211" t="str">
        <v>ConakrySurabaya40</v>
      </c>
      <c r="C1211" t="str">
        <v>GUI</v>
      </c>
      <c r="D1211" t="str">
        <v>Conakry</v>
      </c>
      <c r="E1211" t="str">
        <v>Surabaya</v>
      </c>
      <c r="F1211">
        <v>40</v>
      </c>
      <c r="G1211">
        <v>1199</v>
      </c>
      <c r="H1211" t="str">
        <v>not included</v>
      </c>
      <c r="I1211" s="148" t="str">
        <v>USD</v>
      </c>
      <c r="J1211" s="271">
        <v>0</v>
      </c>
      <c r="K1211">
        <v>1199</v>
      </c>
      <c r="L1211" t="str">
        <v>45 days</v>
      </c>
      <c r="M1211" s="18">
        <v>45657</v>
      </c>
      <c r="N1211">
        <v>0</v>
      </c>
      <c r="O1211" t="str">
        <v>MSC</v>
      </c>
      <c r="P1211" t="str">
        <v>14 CD combined</v>
      </c>
      <c r="Q1211">
        <v>0</v>
      </c>
      <c r="S1211" s="271">
        <f t="shared" ca="1" si="36"/>
        <v>0</v>
      </c>
      <c r="T1211" s="271">
        <f t="shared" si="37"/>
        <v>1199</v>
      </c>
    </row>
    <row r="1212" spans="1:20">
      <c r="A1212" t="str">
        <v>STS_Hapag-Lloyd</v>
      </c>
      <c r="B1212" t="str">
        <v>ConakrySurabaya20</v>
      </c>
      <c r="C1212" t="str">
        <v>GUI</v>
      </c>
      <c r="D1212" t="str">
        <v>Conakry</v>
      </c>
      <c r="E1212" t="str">
        <v>Surabaya</v>
      </c>
      <c r="F1212">
        <v>20</v>
      </c>
      <c r="G1212">
        <v>1255</v>
      </c>
      <c r="H1212" t="str">
        <v>not included</v>
      </c>
      <c r="I1212" s="148" t="str">
        <v>USD</v>
      </c>
      <c r="J1212" s="271">
        <v>0</v>
      </c>
      <c r="K1212">
        <v>1255</v>
      </c>
      <c r="L1212" t="str">
        <v>52 days</v>
      </c>
      <c r="M1212" s="18">
        <v>45657</v>
      </c>
      <c r="N1212">
        <v>0</v>
      </c>
      <c r="O1212" t="str">
        <v>Hapag-Lloyd</v>
      </c>
      <c r="P1212" t="str">
        <v>14 CD combined</v>
      </c>
      <c r="Q1212" t="str">
        <v>subject to port storage</v>
      </c>
      <c r="S1212" s="271">
        <f t="shared" ca="1" si="36"/>
        <v>0</v>
      </c>
      <c r="T1212" s="271">
        <f t="shared" si="37"/>
        <v>1255</v>
      </c>
    </row>
    <row r="1213" spans="1:20">
      <c r="A1213" t="str">
        <v>STS_Hapag-Lloyd</v>
      </c>
      <c r="B1213" t="str">
        <v>ConakrySurabaya40</v>
      </c>
      <c r="C1213" t="str">
        <v>GUI</v>
      </c>
      <c r="D1213" t="str">
        <v>Conakry</v>
      </c>
      <c r="E1213" t="str">
        <v>Surabaya</v>
      </c>
      <c r="F1213">
        <v>40</v>
      </c>
      <c r="G1213">
        <v>1645</v>
      </c>
      <c r="H1213" t="str">
        <v>not included</v>
      </c>
      <c r="I1213" s="148" t="str">
        <v>USD</v>
      </c>
      <c r="J1213" s="271">
        <v>0</v>
      </c>
      <c r="K1213">
        <v>1645</v>
      </c>
      <c r="L1213" t="str">
        <v>52 days</v>
      </c>
      <c r="M1213" s="18">
        <v>45657</v>
      </c>
      <c r="N1213">
        <v>0</v>
      </c>
      <c r="O1213" t="str">
        <v>Hapag-Lloyd</v>
      </c>
      <c r="P1213" t="str">
        <v>14 CD combined</v>
      </c>
      <c r="Q1213" t="str">
        <v>subject to port storage</v>
      </c>
      <c r="S1213" s="271">
        <f t="shared" ca="1" si="36"/>
        <v>0</v>
      </c>
      <c r="T1213" s="271">
        <f t="shared" si="37"/>
        <v>1645</v>
      </c>
    </row>
    <row r="1214" spans="1:20">
      <c r="A1214" t="str">
        <v>STS_Hapag-Lloyd</v>
      </c>
      <c r="B1214" t="str">
        <v>ConakryTallinn20</v>
      </c>
      <c r="C1214" t="str">
        <v>GUI</v>
      </c>
      <c r="D1214" t="str">
        <v>Conakry</v>
      </c>
      <c r="E1214" t="str">
        <v>Tallinn</v>
      </c>
      <c r="F1214">
        <v>20</v>
      </c>
      <c r="G1214">
        <v>997</v>
      </c>
      <c r="H1214" t="str">
        <v>not included</v>
      </c>
      <c r="I1214" s="148" t="str">
        <v>USD</v>
      </c>
      <c r="J1214" s="271">
        <v>0</v>
      </c>
      <c r="K1214">
        <v>997</v>
      </c>
      <c r="L1214" t="str">
        <v>34 days</v>
      </c>
      <c r="M1214" s="18">
        <v>45657</v>
      </c>
      <c r="N1214">
        <v>0</v>
      </c>
      <c r="O1214" t="str">
        <v>Hapag-Lloyd</v>
      </c>
      <c r="P1214" t="str">
        <v>10 CD</v>
      </c>
      <c r="Q1214" t="str">
        <v>21 CD</v>
      </c>
      <c r="S1214" s="271">
        <f t="shared" ca="1" si="36"/>
        <v>0</v>
      </c>
      <c r="T1214" s="271">
        <f t="shared" si="37"/>
        <v>997</v>
      </c>
    </row>
    <row r="1215" spans="1:20">
      <c r="A1215" t="str">
        <v>STS_Hapag-Lloyd</v>
      </c>
      <c r="B1215" t="str">
        <v>ConakryTallinn40</v>
      </c>
      <c r="C1215" t="str">
        <v>GUI</v>
      </c>
      <c r="D1215" t="str">
        <v>Conakry</v>
      </c>
      <c r="E1215" t="str">
        <v>Tallinn</v>
      </c>
      <c r="F1215">
        <v>40</v>
      </c>
      <c r="G1215">
        <v>1129</v>
      </c>
      <c r="H1215" t="str">
        <v>not included</v>
      </c>
      <c r="I1215" s="148" t="str">
        <v>USD</v>
      </c>
      <c r="J1215" s="271">
        <v>0</v>
      </c>
      <c r="K1215">
        <v>1129</v>
      </c>
      <c r="L1215" t="str">
        <v>34 days</v>
      </c>
      <c r="M1215" s="18">
        <v>45657</v>
      </c>
      <c r="N1215">
        <v>0</v>
      </c>
      <c r="O1215" t="str">
        <v>Hapag-Lloyd</v>
      </c>
      <c r="P1215" t="str">
        <v>10 CD</v>
      </c>
      <c r="Q1215" t="str">
        <v>21 CD</v>
      </c>
      <c r="S1215" s="271">
        <f t="shared" ca="1" si="36"/>
        <v>0</v>
      </c>
      <c r="T1215" s="271">
        <f t="shared" si="37"/>
        <v>1129</v>
      </c>
    </row>
    <row r="1216" spans="1:20">
      <c r="A1216" t="str">
        <v>STS_Hapag-Lloyd</v>
      </c>
      <c r="B1216" t="str">
        <v>ConakryValencia20</v>
      </c>
      <c r="C1216" t="str">
        <v>GUI</v>
      </c>
      <c r="D1216" t="str">
        <v>Conakry</v>
      </c>
      <c r="E1216" t="str">
        <v>Valencia</v>
      </c>
      <c r="F1216">
        <v>20</v>
      </c>
      <c r="G1216">
        <v>847</v>
      </c>
      <c r="H1216" t="str">
        <v>not included</v>
      </c>
      <c r="I1216" s="148" t="str">
        <v>EUR</v>
      </c>
      <c r="J1216" s="271">
        <v>0</v>
      </c>
      <c r="K1216">
        <v>847</v>
      </c>
      <c r="L1216" t="str">
        <v>19 days</v>
      </c>
      <c r="M1216" s="18">
        <v>45657</v>
      </c>
      <c r="N1216">
        <v>0</v>
      </c>
      <c r="O1216" t="str">
        <v>Hapag-Lloyd</v>
      </c>
      <c r="P1216" t="str">
        <v>10 CD combined</v>
      </c>
      <c r="Q1216" t="str">
        <v>subject to port storage</v>
      </c>
      <c r="S1216" s="271">
        <f t="shared" ca="1" si="36"/>
        <v>0</v>
      </c>
      <c r="T1216" s="271">
        <f t="shared" si="37"/>
        <v>847</v>
      </c>
    </row>
    <row r="1217" spans="1:20">
      <c r="A1217" t="str">
        <v>STS_Hapag-Lloyd</v>
      </c>
      <c r="B1217" t="str">
        <v>ConakryValencia40</v>
      </c>
      <c r="C1217" t="str">
        <v>GUI</v>
      </c>
      <c r="D1217" t="str">
        <v>Conakry</v>
      </c>
      <c r="E1217" t="str">
        <v>Valencia</v>
      </c>
      <c r="F1217">
        <v>40</v>
      </c>
      <c r="G1217">
        <v>1459</v>
      </c>
      <c r="H1217" t="str">
        <v>not included</v>
      </c>
      <c r="I1217" s="148" t="str">
        <v>EUR</v>
      </c>
      <c r="J1217" s="271">
        <v>0</v>
      </c>
      <c r="K1217">
        <v>1459</v>
      </c>
      <c r="L1217" t="str">
        <v>19 days</v>
      </c>
      <c r="M1217" s="18">
        <v>45657</v>
      </c>
      <c r="N1217">
        <v>0</v>
      </c>
      <c r="O1217" t="str">
        <v>Hapag-Lloyd</v>
      </c>
      <c r="P1217" t="str">
        <v>10 CD combined</v>
      </c>
      <c r="Q1217" t="str">
        <v>subject to port storage</v>
      </c>
      <c r="S1217" s="271">
        <f t="shared" ca="1" si="36"/>
        <v>0</v>
      </c>
      <c r="T1217" s="271">
        <f t="shared" si="37"/>
        <v>1459</v>
      </c>
    </row>
    <row r="1218" spans="1:20">
      <c r="A1218" t="str">
        <v>STS_Grimaldi</v>
      </c>
      <c r="B1218" t="str">
        <v>DoualaAmsterdam20</v>
      </c>
      <c r="C1218" t="str">
        <v>CAM</v>
      </c>
      <c r="D1218" t="str">
        <v>Douala</v>
      </c>
      <c r="E1218" t="str">
        <v>Amsterdam</v>
      </c>
      <c r="F1218">
        <v>20</v>
      </c>
      <c r="G1218">
        <v>946</v>
      </c>
      <c r="H1218">
        <v>135</v>
      </c>
      <c r="I1218" s="148" t="str">
        <v>EUR</v>
      </c>
      <c r="J1218" s="271">
        <v>0</v>
      </c>
      <c r="K1218">
        <v>1081</v>
      </c>
      <c r="L1218" t="str">
        <v>20 days</v>
      </c>
      <c r="M1218" s="18">
        <v>45657</v>
      </c>
      <c r="N1218">
        <v>1</v>
      </c>
      <c r="O1218" t="str">
        <v>Grimaldi</v>
      </c>
      <c r="P1218" t="str">
        <v>15 CD Combined</v>
      </c>
      <c r="Q1218" t="str">
        <v>free storage 14 CD</v>
      </c>
      <c r="S1218" s="271">
        <f t="shared" ca="1" si="36"/>
        <v>0</v>
      </c>
      <c r="T1218" s="271">
        <f t="shared" si="37"/>
        <v>946</v>
      </c>
    </row>
    <row r="1219" spans="1:20">
      <c r="A1219" t="str">
        <v>STS_Grimaldi</v>
      </c>
      <c r="B1219" t="str">
        <v>DoualaAmsterdam40</v>
      </c>
      <c r="C1219" t="str">
        <v>CAM</v>
      </c>
      <c r="D1219" t="str">
        <v>Douala</v>
      </c>
      <c r="E1219" t="str">
        <v>Amsterdam</v>
      </c>
      <c r="F1219">
        <v>40</v>
      </c>
      <c r="G1219">
        <v>1327</v>
      </c>
      <c r="H1219">
        <v>135</v>
      </c>
      <c r="I1219" s="148" t="str">
        <v>EUR</v>
      </c>
      <c r="J1219" s="271">
        <v>0</v>
      </c>
      <c r="K1219">
        <v>1462</v>
      </c>
      <c r="L1219" t="str">
        <v>20 days</v>
      </c>
      <c r="M1219" s="18">
        <v>45657</v>
      </c>
      <c r="N1219">
        <v>1</v>
      </c>
      <c r="O1219" t="str">
        <v>Grimaldi</v>
      </c>
      <c r="P1219" t="str">
        <v>15 CD Combined</v>
      </c>
      <c r="Q1219" t="str">
        <v>free storage 14 CD</v>
      </c>
      <c r="S1219" s="271">
        <f t="shared" ref="S1219:S1282" ca="1" si="38">IF(M1219&gt;TODAY(),1,0)</f>
        <v>0</v>
      </c>
      <c r="T1219" s="271">
        <f t="shared" ref="T1219:T1282" si="39">G1219+J1219</f>
        <v>1327</v>
      </c>
    </row>
    <row r="1220" spans="1:20">
      <c r="A1220" t="str">
        <v>STS_Hapag-Lloyd</v>
      </c>
      <c r="B1220" t="str">
        <v>DoualaAmsterdam20</v>
      </c>
      <c r="C1220" t="str">
        <v>CAM</v>
      </c>
      <c r="D1220" t="str">
        <v>Douala</v>
      </c>
      <c r="E1220" t="str">
        <v>Amsterdam</v>
      </c>
      <c r="F1220">
        <v>20</v>
      </c>
      <c r="G1220">
        <v>1018</v>
      </c>
      <c r="H1220" t="str">
        <v>not included</v>
      </c>
      <c r="I1220" s="148" t="str">
        <v>EUR</v>
      </c>
      <c r="J1220" s="271">
        <v>0</v>
      </c>
      <c r="K1220">
        <v>1018</v>
      </c>
      <c r="L1220" t="str">
        <v>38 days</v>
      </c>
      <c r="M1220" s="18">
        <v>45657</v>
      </c>
      <c r="N1220">
        <v>0</v>
      </c>
      <c r="O1220" t="str">
        <v>Hapag-Lloyd</v>
      </c>
      <c r="P1220" t="str">
        <v xml:space="preserve">14 CD </v>
      </c>
      <c r="Q1220" t="str">
        <v xml:space="preserve">4 CD </v>
      </c>
      <c r="S1220" s="271">
        <f t="shared" ca="1" si="38"/>
        <v>0</v>
      </c>
      <c r="T1220" s="271">
        <f t="shared" si="39"/>
        <v>1018</v>
      </c>
    </row>
    <row r="1221" spans="1:20">
      <c r="A1221" t="str">
        <v>STS_Hapag-Lloyd</v>
      </c>
      <c r="B1221" t="str">
        <v>DoualaAmsterdam40</v>
      </c>
      <c r="C1221" t="str">
        <v>CAM</v>
      </c>
      <c r="D1221" t="str">
        <v>Douala</v>
      </c>
      <c r="E1221" t="str">
        <v>Amsterdam</v>
      </c>
      <c r="F1221">
        <v>40</v>
      </c>
      <c r="G1221">
        <v>1171</v>
      </c>
      <c r="H1221" t="str">
        <v>not included</v>
      </c>
      <c r="I1221" s="148" t="str">
        <v>EUR</v>
      </c>
      <c r="J1221" s="271">
        <v>0</v>
      </c>
      <c r="K1221">
        <v>1171</v>
      </c>
      <c r="L1221" t="str">
        <v>38 days</v>
      </c>
      <c r="M1221" s="18">
        <v>45657</v>
      </c>
      <c r="N1221">
        <v>0</v>
      </c>
      <c r="O1221" t="str">
        <v>Hapag-Lloyd</v>
      </c>
      <c r="P1221" t="str">
        <v xml:space="preserve">14 CD </v>
      </c>
      <c r="Q1221" t="str">
        <v xml:space="preserve">4 CD </v>
      </c>
      <c r="S1221" s="271">
        <f t="shared" ca="1" si="38"/>
        <v>0</v>
      </c>
      <c r="T1221" s="271">
        <f t="shared" si="39"/>
        <v>1171</v>
      </c>
    </row>
    <row r="1222" spans="1:20">
      <c r="A1222" t="str">
        <v>STS_MSC</v>
      </c>
      <c r="B1222" t="str">
        <v>DoualaAmsterdam20</v>
      </c>
      <c r="C1222" t="str">
        <v>CAM</v>
      </c>
      <c r="D1222" t="str">
        <v>Douala</v>
      </c>
      <c r="E1222" t="str">
        <v>Amsterdam</v>
      </c>
      <c r="F1222">
        <v>20</v>
      </c>
      <c r="G1222">
        <v>612</v>
      </c>
      <c r="H1222" t="str">
        <v>not included</v>
      </c>
      <c r="I1222" s="148" t="str">
        <v>EUR</v>
      </c>
      <c r="J1222" s="271">
        <v>0</v>
      </c>
      <c r="K1222">
        <v>612</v>
      </c>
      <c r="L1222" t="str">
        <v>25 days</v>
      </c>
      <c r="M1222" s="18">
        <v>45657</v>
      </c>
      <c r="N1222">
        <v>0</v>
      </c>
      <c r="O1222" t="str">
        <v>MSC</v>
      </c>
      <c r="P1222" t="str">
        <v>14 CD combined</v>
      </c>
      <c r="Q1222" t="str">
        <v>14 CD free storage</v>
      </c>
      <c r="S1222" s="271">
        <f t="shared" ca="1" si="38"/>
        <v>0</v>
      </c>
      <c r="T1222" s="271">
        <f t="shared" si="39"/>
        <v>612</v>
      </c>
    </row>
    <row r="1223" spans="1:20">
      <c r="A1223" t="str">
        <v>STS_MSC</v>
      </c>
      <c r="B1223" t="str">
        <v>DoualaAmsterdam40</v>
      </c>
      <c r="C1223" t="str">
        <v>CAM</v>
      </c>
      <c r="D1223" t="str">
        <v>Douala</v>
      </c>
      <c r="E1223" t="str">
        <v>Amsterdam</v>
      </c>
      <c r="F1223">
        <v>40</v>
      </c>
      <c r="G1223">
        <v>909</v>
      </c>
      <c r="H1223" t="str">
        <v>not included</v>
      </c>
      <c r="I1223" s="148" t="str">
        <v>EUR</v>
      </c>
      <c r="J1223" s="271">
        <v>0</v>
      </c>
      <c r="K1223">
        <v>909</v>
      </c>
      <c r="L1223" t="str">
        <v>25 days</v>
      </c>
      <c r="M1223" s="18">
        <v>45657</v>
      </c>
      <c r="N1223">
        <v>0</v>
      </c>
      <c r="O1223" t="str">
        <v>MSC</v>
      </c>
      <c r="P1223" t="str">
        <v>14 CD combined</v>
      </c>
      <c r="Q1223" t="str">
        <v>14 CD free storage</v>
      </c>
      <c r="S1223" s="271">
        <f t="shared" ca="1" si="38"/>
        <v>0</v>
      </c>
      <c r="T1223" s="271">
        <f t="shared" si="39"/>
        <v>909</v>
      </c>
    </row>
    <row r="1224" spans="1:20">
      <c r="A1224" t="str">
        <v>STS_Hapag-Lloyd</v>
      </c>
      <c r="B1224" t="str">
        <v>DoualaAntwerp20</v>
      </c>
      <c r="C1224" t="str">
        <v>CAM</v>
      </c>
      <c r="D1224" t="str">
        <v>Douala</v>
      </c>
      <c r="E1224" t="str">
        <v>Antwerp</v>
      </c>
      <c r="F1224">
        <v>20</v>
      </c>
      <c r="G1224">
        <v>933</v>
      </c>
      <c r="H1224" t="str">
        <v>not included</v>
      </c>
      <c r="I1224" s="148" t="str">
        <v>EUR</v>
      </c>
      <c r="J1224" s="271">
        <v>0</v>
      </c>
      <c r="K1224">
        <v>933</v>
      </c>
      <c r="L1224" t="str">
        <v>40 days</v>
      </c>
      <c r="M1224" s="18">
        <v>45657</v>
      </c>
      <c r="N1224">
        <v>0</v>
      </c>
      <c r="O1224" t="str">
        <v>Hapag-Lloyd</v>
      </c>
      <c r="P1224" t="str">
        <v>4 CD</v>
      </c>
      <c r="Q1224" t="str">
        <v>10 CD</v>
      </c>
      <c r="S1224" s="271">
        <f t="shared" ca="1" si="38"/>
        <v>0</v>
      </c>
      <c r="T1224" s="271">
        <f t="shared" si="39"/>
        <v>933</v>
      </c>
    </row>
    <row r="1225" spans="1:20">
      <c r="A1225" t="str">
        <v>STS_Grimaldi</v>
      </c>
      <c r="B1225" t="str">
        <v>DoualaAntwerp20</v>
      </c>
      <c r="C1225" t="str">
        <v>CAM</v>
      </c>
      <c r="D1225" t="str">
        <v>Douala</v>
      </c>
      <c r="E1225" t="str">
        <v>Antwerp</v>
      </c>
      <c r="F1225">
        <v>20</v>
      </c>
      <c r="G1225">
        <v>921</v>
      </c>
      <c r="H1225">
        <v>135</v>
      </c>
      <c r="I1225" s="148" t="str">
        <v>EUR</v>
      </c>
      <c r="J1225" s="271">
        <v>0</v>
      </c>
      <c r="K1225">
        <v>1056</v>
      </c>
      <c r="L1225" t="str">
        <v>21 days</v>
      </c>
      <c r="M1225" s="18">
        <v>45657</v>
      </c>
      <c r="N1225">
        <v>1</v>
      </c>
      <c r="O1225" t="str">
        <v>Grimaldi</v>
      </c>
      <c r="P1225" t="str">
        <v>15 CD Combined</v>
      </c>
      <c r="Q1225" t="str">
        <v>10 CD free storage</v>
      </c>
      <c r="S1225" s="271">
        <f t="shared" ca="1" si="38"/>
        <v>0</v>
      </c>
      <c r="T1225" s="271">
        <f t="shared" si="39"/>
        <v>921</v>
      </c>
    </row>
    <row r="1226" spans="1:20">
      <c r="A1226" t="str">
        <v>STS_Hapag-Lloyd</v>
      </c>
      <c r="B1226" t="str">
        <v>DoualaAntwerp40</v>
      </c>
      <c r="C1226" t="str">
        <v>CAM</v>
      </c>
      <c r="D1226" t="str">
        <v>Douala</v>
      </c>
      <c r="E1226" t="str">
        <v>Antwerp</v>
      </c>
      <c r="F1226">
        <v>40</v>
      </c>
      <c r="G1226">
        <v>1146</v>
      </c>
      <c r="H1226" t="str">
        <v>not included</v>
      </c>
      <c r="I1226" s="148" t="str">
        <v>EUR</v>
      </c>
      <c r="J1226" s="271">
        <v>0</v>
      </c>
      <c r="K1226">
        <v>1146</v>
      </c>
      <c r="L1226" t="str">
        <v>40 days</v>
      </c>
      <c r="M1226" s="18">
        <v>45657</v>
      </c>
      <c r="N1226">
        <v>0</v>
      </c>
      <c r="O1226" t="str">
        <v>Hapag-Lloyd</v>
      </c>
      <c r="P1226" t="str">
        <v>4 CD</v>
      </c>
      <c r="Q1226" t="str">
        <v>10 CD</v>
      </c>
      <c r="S1226" s="271">
        <f t="shared" ca="1" si="38"/>
        <v>0</v>
      </c>
      <c r="T1226" s="271">
        <f t="shared" si="39"/>
        <v>1146</v>
      </c>
    </row>
    <row r="1227" spans="1:20">
      <c r="A1227" t="str">
        <v>STS_Grimaldi</v>
      </c>
      <c r="B1227" t="str">
        <v>DoualaAntwerp40</v>
      </c>
      <c r="C1227" t="str">
        <v>CAM</v>
      </c>
      <c r="D1227" t="str">
        <v>Douala</v>
      </c>
      <c r="E1227" t="str">
        <v>Antwerp</v>
      </c>
      <c r="F1227">
        <v>40</v>
      </c>
      <c r="G1227">
        <v>1277</v>
      </c>
      <c r="H1227">
        <v>135</v>
      </c>
      <c r="I1227" s="148" t="str">
        <v>EUR</v>
      </c>
      <c r="J1227" s="271">
        <v>0</v>
      </c>
      <c r="K1227">
        <v>1412</v>
      </c>
      <c r="L1227" t="str">
        <v>21 days</v>
      </c>
      <c r="M1227" s="18">
        <v>45657</v>
      </c>
      <c r="N1227">
        <v>1</v>
      </c>
      <c r="O1227" t="str">
        <v>Grimaldi</v>
      </c>
      <c r="P1227" t="str">
        <v>15 CD Combined</v>
      </c>
      <c r="Q1227" t="str">
        <v>10 CD free storage</v>
      </c>
      <c r="S1227" s="271">
        <f t="shared" ca="1" si="38"/>
        <v>0</v>
      </c>
      <c r="T1227" s="271">
        <f t="shared" si="39"/>
        <v>1277</v>
      </c>
    </row>
    <row r="1228" spans="1:20">
      <c r="A1228" t="str">
        <v>STS_MSC</v>
      </c>
      <c r="B1228" t="str">
        <v>DoualaAntwerp20</v>
      </c>
      <c r="C1228" t="str">
        <v>CAM</v>
      </c>
      <c r="D1228" t="str">
        <v>Douala</v>
      </c>
      <c r="E1228" t="str">
        <v>Antwerp</v>
      </c>
      <c r="F1228">
        <v>20</v>
      </c>
      <c r="G1228">
        <v>587</v>
      </c>
      <c r="H1228" t="str">
        <v>not included</v>
      </c>
      <c r="I1228" s="148" t="str">
        <v>EUR</v>
      </c>
      <c r="J1228" s="271">
        <v>0</v>
      </c>
      <c r="K1228">
        <v>587</v>
      </c>
      <c r="L1228">
        <v>0</v>
      </c>
      <c r="M1228" s="18">
        <v>45657</v>
      </c>
      <c r="N1228">
        <v>0</v>
      </c>
      <c r="O1228" t="str">
        <v>MSC</v>
      </c>
      <c r="P1228" t="str">
        <v>14 CD combined</v>
      </c>
      <c r="Q1228" t="str">
        <v>7 CD free storage</v>
      </c>
      <c r="S1228" s="271">
        <f t="shared" ca="1" si="38"/>
        <v>0</v>
      </c>
      <c r="T1228" s="271">
        <f t="shared" si="39"/>
        <v>587</v>
      </c>
    </row>
    <row r="1229" spans="1:20">
      <c r="A1229" t="str">
        <v>STS_MSC</v>
      </c>
      <c r="B1229" t="str">
        <v>DoualaAntwerp40</v>
      </c>
      <c r="C1229" t="str">
        <v>CAM</v>
      </c>
      <c r="D1229" t="str">
        <v>Douala</v>
      </c>
      <c r="E1229" t="str">
        <v>Antwerp</v>
      </c>
      <c r="F1229">
        <v>40</v>
      </c>
      <c r="G1229">
        <v>889</v>
      </c>
      <c r="H1229" t="str">
        <v>not included</v>
      </c>
      <c r="I1229" s="148" t="str">
        <v>EUR</v>
      </c>
      <c r="J1229" s="271">
        <v>0</v>
      </c>
      <c r="K1229">
        <v>889</v>
      </c>
      <c r="L1229">
        <v>0</v>
      </c>
      <c r="M1229" s="18">
        <v>45657</v>
      </c>
      <c r="N1229">
        <v>0</v>
      </c>
      <c r="O1229" t="str">
        <v>MSC</v>
      </c>
      <c r="P1229" t="str">
        <v>14 CD combined</v>
      </c>
      <c r="Q1229" t="str">
        <v>7 CD free storage</v>
      </c>
      <c r="S1229" s="271">
        <f t="shared" ca="1" si="38"/>
        <v>0</v>
      </c>
      <c r="T1229" s="271">
        <f t="shared" si="39"/>
        <v>889</v>
      </c>
    </row>
    <row r="1230" spans="1:20">
      <c r="A1230" t="str">
        <v>STS_MSC</v>
      </c>
      <c r="B1230" t="str">
        <v>DoualaBarcelona20</v>
      </c>
      <c r="C1230" t="str">
        <v>CAM</v>
      </c>
      <c r="D1230" t="str">
        <v>Douala</v>
      </c>
      <c r="E1230" t="str">
        <v>Barcelona</v>
      </c>
      <c r="F1230">
        <v>20</v>
      </c>
      <c r="G1230">
        <v>862</v>
      </c>
      <c r="H1230" t="str">
        <v>not included</v>
      </c>
      <c r="I1230" s="148" t="str">
        <v>EUR</v>
      </c>
      <c r="J1230" s="271">
        <v>0</v>
      </c>
      <c r="K1230">
        <v>862</v>
      </c>
      <c r="L1230" t="str">
        <v>30 days</v>
      </c>
      <c r="M1230" s="18">
        <v>45657</v>
      </c>
      <c r="N1230">
        <v>0</v>
      </c>
      <c r="O1230" t="str">
        <v>MSC</v>
      </c>
      <c r="P1230" t="str">
        <v>14 CD combined</v>
      </c>
      <c r="Q1230">
        <v>0</v>
      </c>
      <c r="S1230" s="271">
        <f t="shared" ca="1" si="38"/>
        <v>0</v>
      </c>
      <c r="T1230" s="271">
        <f t="shared" si="39"/>
        <v>862</v>
      </c>
    </row>
    <row r="1231" spans="1:20">
      <c r="A1231" t="str">
        <v>STS_MSC</v>
      </c>
      <c r="B1231" t="str">
        <v>DoualaBarcelona40</v>
      </c>
      <c r="C1231" t="str">
        <v>CAM</v>
      </c>
      <c r="D1231" t="str">
        <v>Douala</v>
      </c>
      <c r="E1231" t="str">
        <v>Barcelona</v>
      </c>
      <c r="F1231">
        <v>40</v>
      </c>
      <c r="G1231">
        <v>1114</v>
      </c>
      <c r="H1231" t="str">
        <v>not included</v>
      </c>
      <c r="I1231" s="148" t="str">
        <v>EUR</v>
      </c>
      <c r="J1231" s="271">
        <v>0</v>
      </c>
      <c r="K1231">
        <v>1114</v>
      </c>
      <c r="L1231" t="str">
        <v>30 days</v>
      </c>
      <c r="M1231" s="18">
        <v>45657</v>
      </c>
      <c r="N1231">
        <v>0</v>
      </c>
      <c r="O1231" t="str">
        <v>MSC</v>
      </c>
      <c r="P1231" t="str">
        <v>14 CD combined</v>
      </c>
      <c r="Q1231">
        <v>0</v>
      </c>
      <c r="S1231" s="271">
        <f t="shared" ca="1" si="38"/>
        <v>0</v>
      </c>
      <c r="T1231" s="271">
        <f t="shared" si="39"/>
        <v>1114</v>
      </c>
    </row>
    <row r="1232" spans="1:20">
      <c r="A1232" t="str">
        <v>STS_Hapag-Lloyd</v>
      </c>
      <c r="B1232" t="str">
        <v>DoualaBarcelona20</v>
      </c>
      <c r="C1232" t="str">
        <v>CAM</v>
      </c>
      <c r="D1232" t="str">
        <v>Douala</v>
      </c>
      <c r="E1232" t="str">
        <v>Barcelona</v>
      </c>
      <c r="F1232">
        <v>20</v>
      </c>
      <c r="G1232">
        <v>1993</v>
      </c>
      <c r="H1232" t="str">
        <v>not included</v>
      </c>
      <c r="I1232" s="148" t="str">
        <v>EUR</v>
      </c>
      <c r="J1232" s="271">
        <v>0</v>
      </c>
      <c r="K1232">
        <v>1993</v>
      </c>
      <c r="L1232" t="str">
        <v>61 days</v>
      </c>
      <c r="M1232" s="18">
        <v>45657</v>
      </c>
      <c r="N1232">
        <v>0</v>
      </c>
      <c r="O1232" t="str">
        <v>Hapag-Lloyd</v>
      </c>
      <c r="P1232" t="str">
        <v>10 CD combined</v>
      </c>
      <c r="Q1232" t="str">
        <v>subject to port storage</v>
      </c>
      <c r="S1232" s="271">
        <f t="shared" ca="1" si="38"/>
        <v>0</v>
      </c>
      <c r="T1232" s="271">
        <f t="shared" si="39"/>
        <v>1993</v>
      </c>
    </row>
    <row r="1233" spans="1:20">
      <c r="A1233" t="str">
        <v>STS_Hapag-Lloyd</v>
      </c>
      <c r="B1233" t="str">
        <v>DoualaBarcelona40</v>
      </c>
      <c r="C1233" t="str">
        <v>CAM</v>
      </c>
      <c r="D1233" t="str">
        <v>Douala</v>
      </c>
      <c r="E1233" t="str">
        <v>Barcelona</v>
      </c>
      <c r="F1233">
        <v>40</v>
      </c>
      <c r="G1233">
        <v>3321</v>
      </c>
      <c r="H1233" t="str">
        <v>not included</v>
      </c>
      <c r="I1233" s="148" t="str">
        <v>EUR</v>
      </c>
      <c r="J1233" s="271">
        <v>0</v>
      </c>
      <c r="K1233">
        <v>3321</v>
      </c>
      <c r="L1233" t="str">
        <v>61 days</v>
      </c>
      <c r="M1233" s="18">
        <v>45657</v>
      </c>
      <c r="N1233">
        <v>0</v>
      </c>
      <c r="O1233" t="str">
        <v>Hapag-Lloyd</v>
      </c>
      <c r="P1233" t="str">
        <v>10 CD combined</v>
      </c>
      <c r="Q1233" t="str">
        <v>subject to port storage</v>
      </c>
      <c r="S1233" s="271">
        <f t="shared" ca="1" si="38"/>
        <v>0</v>
      </c>
      <c r="T1233" s="271">
        <f t="shared" si="39"/>
        <v>3321</v>
      </c>
    </row>
    <row r="1234" spans="1:20">
      <c r="A1234" t="str">
        <v>STS_Hapag-Lloyd</v>
      </c>
      <c r="B1234" t="str">
        <v>DoualaBatam20</v>
      </c>
      <c r="C1234" t="str">
        <v>CAM</v>
      </c>
      <c r="D1234" t="str">
        <v>Douala</v>
      </c>
      <c r="E1234" t="str">
        <v>Batam</v>
      </c>
      <c r="F1234">
        <v>20</v>
      </c>
      <c r="G1234">
        <v>1488</v>
      </c>
      <c r="H1234" t="str">
        <v>not included</v>
      </c>
      <c r="I1234" s="148" t="str">
        <v>USD</v>
      </c>
      <c r="J1234" s="271">
        <v>0</v>
      </c>
      <c r="K1234">
        <v>1488</v>
      </c>
      <c r="L1234" t="str">
        <v>61 days</v>
      </c>
      <c r="M1234" s="18">
        <v>45657</v>
      </c>
      <c r="N1234">
        <v>0</v>
      </c>
      <c r="O1234" t="str">
        <v>Hapag-Lloyd</v>
      </c>
      <c r="P1234" t="str">
        <v>14 CD combined</v>
      </c>
      <c r="Q1234" t="str">
        <v>subject to port storage</v>
      </c>
      <c r="S1234" s="271">
        <f t="shared" ca="1" si="38"/>
        <v>0</v>
      </c>
      <c r="T1234" s="271">
        <f t="shared" si="39"/>
        <v>1488</v>
      </c>
    </row>
    <row r="1235" spans="1:20">
      <c r="A1235" t="str">
        <v>STS_Hapag-Lloyd</v>
      </c>
      <c r="B1235" t="str">
        <v>DoualaBatam40</v>
      </c>
      <c r="C1235" t="str">
        <v>CAM</v>
      </c>
      <c r="D1235" t="str">
        <v>Douala</v>
      </c>
      <c r="E1235" t="str">
        <v>Batam</v>
      </c>
      <c r="F1235">
        <v>40</v>
      </c>
      <c r="G1235">
        <v>1904</v>
      </c>
      <c r="H1235" t="str">
        <v>not included</v>
      </c>
      <c r="I1235" s="148" t="str">
        <v>USD</v>
      </c>
      <c r="J1235" s="271">
        <v>0</v>
      </c>
      <c r="K1235">
        <v>1904</v>
      </c>
      <c r="L1235" t="str">
        <v>61 days</v>
      </c>
      <c r="M1235" s="18">
        <v>45657</v>
      </c>
      <c r="N1235">
        <v>0</v>
      </c>
      <c r="O1235" t="str">
        <v>Hapag-Lloyd</v>
      </c>
      <c r="P1235" t="str">
        <v>14 CD combined</v>
      </c>
      <c r="Q1235" t="str">
        <v>subject to port storage</v>
      </c>
      <c r="S1235" s="271">
        <f t="shared" ca="1" si="38"/>
        <v>0</v>
      </c>
      <c r="T1235" s="271">
        <f t="shared" si="39"/>
        <v>1904</v>
      </c>
    </row>
    <row r="1236" spans="1:20">
      <c r="A1236" t="str">
        <v>STS_Hapag-Lloyd</v>
      </c>
      <c r="B1236" t="str">
        <v>DoualaHamburg20</v>
      </c>
      <c r="C1236" t="str">
        <v>CAM</v>
      </c>
      <c r="D1236" t="str">
        <v>Douala</v>
      </c>
      <c r="E1236" t="str">
        <v>Hamburg</v>
      </c>
      <c r="F1236">
        <v>20</v>
      </c>
      <c r="G1236">
        <v>1023</v>
      </c>
      <c r="H1236" t="str">
        <v>not included</v>
      </c>
      <c r="I1236" s="148" t="str">
        <v>EUR</v>
      </c>
      <c r="J1236" s="271">
        <v>0</v>
      </c>
      <c r="K1236">
        <v>1023</v>
      </c>
      <c r="L1236" t="str">
        <v>46 days</v>
      </c>
      <c r="M1236" s="18">
        <v>45657</v>
      </c>
      <c r="N1236">
        <v>0</v>
      </c>
      <c r="O1236" t="str">
        <v>Hapag-Lloyd</v>
      </c>
      <c r="P1236" t="str">
        <v>4 CD</v>
      </c>
      <c r="Q1236" t="str">
        <v>10 CD</v>
      </c>
      <c r="S1236" s="271">
        <f t="shared" ca="1" si="38"/>
        <v>0</v>
      </c>
      <c r="T1236" s="271">
        <f t="shared" si="39"/>
        <v>1023</v>
      </c>
    </row>
    <row r="1237" spans="1:20">
      <c r="A1237" t="str">
        <v>STS_Hapag-Lloyd</v>
      </c>
      <c r="B1237" t="str">
        <v>DoualaHamburg40</v>
      </c>
      <c r="C1237" t="str">
        <v>CAM</v>
      </c>
      <c r="D1237" t="str">
        <v>Douala</v>
      </c>
      <c r="E1237" t="str">
        <v>Hamburg</v>
      </c>
      <c r="F1237">
        <v>40</v>
      </c>
      <c r="G1237">
        <v>1371</v>
      </c>
      <c r="H1237" t="str">
        <v>not included</v>
      </c>
      <c r="I1237" s="148" t="str">
        <v>EUR</v>
      </c>
      <c r="J1237" s="271">
        <v>0</v>
      </c>
      <c r="K1237">
        <v>1371</v>
      </c>
      <c r="L1237" t="str">
        <v>46 days</v>
      </c>
      <c r="M1237" s="18">
        <v>45657</v>
      </c>
      <c r="N1237">
        <v>0</v>
      </c>
      <c r="O1237" t="str">
        <v>Hapag-Lloyd</v>
      </c>
      <c r="P1237" t="str">
        <v>4 CD</v>
      </c>
      <c r="Q1237" t="str">
        <v>10 CD</v>
      </c>
      <c r="S1237" s="271">
        <f t="shared" ca="1" si="38"/>
        <v>0</v>
      </c>
      <c r="T1237" s="271">
        <f t="shared" si="39"/>
        <v>1371</v>
      </c>
    </row>
    <row r="1238" spans="1:20">
      <c r="A1238" t="str">
        <v>STS_MSC</v>
      </c>
      <c r="B1238" t="str">
        <v>DoualaHamburg20</v>
      </c>
      <c r="C1238" t="str">
        <v>CAM</v>
      </c>
      <c r="D1238" t="str">
        <v>Douala</v>
      </c>
      <c r="E1238" t="str">
        <v>Hamburg</v>
      </c>
      <c r="F1238">
        <v>20</v>
      </c>
      <c r="G1238">
        <v>701</v>
      </c>
      <c r="H1238" t="str">
        <v>not included</v>
      </c>
      <c r="I1238" s="148" t="str">
        <v>EUR</v>
      </c>
      <c r="J1238" s="271">
        <v>0</v>
      </c>
      <c r="K1238">
        <v>701</v>
      </c>
      <c r="L1238" t="str">
        <v>37 days</v>
      </c>
      <c r="M1238" s="18">
        <v>45657</v>
      </c>
      <c r="N1238">
        <v>0</v>
      </c>
      <c r="O1238" t="str">
        <v>MSC</v>
      </c>
      <c r="P1238" t="str">
        <v>14 CD combined</v>
      </c>
      <c r="Q1238" t="str">
        <v>see remark</v>
      </c>
      <c r="S1238" s="271">
        <f t="shared" ca="1" si="38"/>
        <v>0</v>
      </c>
      <c r="T1238" s="271">
        <f t="shared" si="39"/>
        <v>701</v>
      </c>
    </row>
    <row r="1239" spans="1:20">
      <c r="A1239" t="str">
        <v>STS_Grimaldi</v>
      </c>
      <c r="B1239" t="str">
        <v>DoualaHamburg20</v>
      </c>
      <c r="C1239" t="str">
        <v>CAM</v>
      </c>
      <c r="D1239" t="str">
        <v>Douala</v>
      </c>
      <c r="E1239" t="str">
        <v>Hamburg</v>
      </c>
      <c r="F1239">
        <v>20</v>
      </c>
      <c r="G1239">
        <v>946</v>
      </c>
      <c r="H1239">
        <v>135</v>
      </c>
      <c r="I1239" s="148" t="str">
        <v>EUR</v>
      </c>
      <c r="J1239" s="271">
        <v>0</v>
      </c>
      <c r="K1239">
        <v>1081</v>
      </c>
      <c r="L1239" t="str">
        <v>24 days</v>
      </c>
      <c r="M1239" s="18">
        <v>45657</v>
      </c>
      <c r="N1239">
        <v>1</v>
      </c>
      <c r="O1239" t="str">
        <v>Grimaldi</v>
      </c>
      <c r="P1239" t="str">
        <v>15 CD Combined</v>
      </c>
      <c r="Q1239" t="str">
        <v>3 CD free storage</v>
      </c>
      <c r="S1239" s="271">
        <f t="shared" ca="1" si="38"/>
        <v>0</v>
      </c>
      <c r="T1239" s="271">
        <f t="shared" si="39"/>
        <v>946</v>
      </c>
    </row>
    <row r="1240" spans="1:20">
      <c r="A1240" t="str">
        <v>STS_Grimaldi</v>
      </c>
      <c r="B1240" t="str">
        <v>DoualaHamburg40</v>
      </c>
      <c r="C1240" t="str">
        <v>CAM</v>
      </c>
      <c r="D1240" t="str">
        <v>Douala</v>
      </c>
      <c r="E1240" t="str">
        <v>Hamburg</v>
      </c>
      <c r="F1240">
        <v>40</v>
      </c>
      <c r="G1240">
        <v>1327</v>
      </c>
      <c r="H1240">
        <v>135</v>
      </c>
      <c r="I1240" s="148" t="str">
        <v>EUR</v>
      </c>
      <c r="J1240" s="271">
        <v>0</v>
      </c>
      <c r="K1240">
        <v>1462</v>
      </c>
      <c r="L1240" t="str">
        <v>24 days</v>
      </c>
      <c r="M1240" s="18">
        <v>45657</v>
      </c>
      <c r="N1240">
        <v>1</v>
      </c>
      <c r="O1240" t="str">
        <v>Grimaldi</v>
      </c>
      <c r="P1240" t="str">
        <v>15 CD Combined</v>
      </c>
      <c r="Q1240" t="str">
        <v>3 CD free storage</v>
      </c>
      <c r="S1240" s="271">
        <f t="shared" ca="1" si="38"/>
        <v>0</v>
      </c>
      <c r="T1240" s="271">
        <f t="shared" si="39"/>
        <v>1327</v>
      </c>
    </row>
    <row r="1241" spans="1:20">
      <c r="A1241" t="str">
        <v>STS_MSC</v>
      </c>
      <c r="B1241" t="str">
        <v>DoualaHamburg40</v>
      </c>
      <c r="C1241" t="str">
        <v>CAM</v>
      </c>
      <c r="D1241" t="str">
        <v>Douala</v>
      </c>
      <c r="E1241" t="str">
        <v>Hamburg</v>
      </c>
      <c r="F1241">
        <v>40</v>
      </c>
      <c r="G1241">
        <v>829</v>
      </c>
      <c r="H1241" t="str">
        <v>not included</v>
      </c>
      <c r="I1241" s="148" t="str">
        <v>EUR</v>
      </c>
      <c r="J1241" s="271">
        <v>0</v>
      </c>
      <c r="K1241">
        <v>829</v>
      </c>
      <c r="L1241" t="str">
        <v>37 days</v>
      </c>
      <c r="M1241" s="18">
        <v>45657</v>
      </c>
      <c r="N1241">
        <v>0</v>
      </c>
      <c r="O1241" t="str">
        <v>MSC</v>
      </c>
      <c r="P1241" t="str">
        <v>14 CD combined</v>
      </c>
      <c r="Q1241" t="str">
        <v>see remark</v>
      </c>
      <c r="S1241" s="271">
        <f t="shared" ca="1" si="38"/>
        <v>0</v>
      </c>
      <c r="T1241" s="271">
        <f t="shared" si="39"/>
        <v>829</v>
      </c>
    </row>
    <row r="1242" spans="1:20">
      <c r="A1242" t="str">
        <v>STS_MSC</v>
      </c>
      <c r="B1242" t="str">
        <v>DoualaJakarta20</v>
      </c>
      <c r="C1242" t="str">
        <v>CAM</v>
      </c>
      <c r="D1242" t="str">
        <v>Douala</v>
      </c>
      <c r="E1242" t="str">
        <v>Jakarta</v>
      </c>
      <c r="F1242">
        <v>20</v>
      </c>
      <c r="G1242">
        <v>958</v>
      </c>
      <c r="H1242" t="str">
        <v>not included</v>
      </c>
      <c r="I1242" s="148" t="str">
        <v>USD</v>
      </c>
      <c r="J1242" s="271">
        <v>0</v>
      </c>
      <c r="K1242">
        <v>958</v>
      </c>
      <c r="L1242" t="str">
        <v>58 days</v>
      </c>
      <c r="M1242" s="18">
        <v>45657</v>
      </c>
      <c r="N1242">
        <v>0</v>
      </c>
      <c r="O1242" t="str">
        <v>MSC</v>
      </c>
      <c r="P1242" t="str">
        <v>14 CD combined</v>
      </c>
      <c r="Q1242">
        <v>0</v>
      </c>
      <c r="S1242" s="271">
        <f t="shared" ca="1" si="38"/>
        <v>0</v>
      </c>
      <c r="T1242" s="271">
        <f t="shared" si="39"/>
        <v>958</v>
      </c>
    </row>
    <row r="1243" spans="1:20">
      <c r="A1243" t="str">
        <v>STS_MSC</v>
      </c>
      <c r="B1243" t="str">
        <v>DoualaJakarta40</v>
      </c>
      <c r="C1243" t="str">
        <v>CAM</v>
      </c>
      <c r="D1243" t="str">
        <v>Douala</v>
      </c>
      <c r="E1243" t="str">
        <v>Jakarta</v>
      </c>
      <c r="F1243">
        <v>40</v>
      </c>
      <c r="G1243">
        <v>1011</v>
      </c>
      <c r="H1243" t="str">
        <v>not included</v>
      </c>
      <c r="I1243" s="148" t="str">
        <v>USD</v>
      </c>
      <c r="J1243" s="271">
        <v>0</v>
      </c>
      <c r="K1243">
        <v>1011</v>
      </c>
      <c r="L1243" t="str">
        <v>58 days</v>
      </c>
      <c r="M1243" s="18">
        <v>45657</v>
      </c>
      <c r="N1243">
        <v>0</v>
      </c>
      <c r="O1243" t="str">
        <v>MSC</v>
      </c>
      <c r="P1243" t="str">
        <v>14 CD combined</v>
      </c>
      <c r="Q1243">
        <v>0</v>
      </c>
      <c r="S1243" s="271">
        <f t="shared" ca="1" si="38"/>
        <v>0</v>
      </c>
      <c r="T1243" s="271">
        <f t="shared" si="39"/>
        <v>1011</v>
      </c>
    </row>
    <row r="1244" spans="1:20">
      <c r="A1244" t="str">
        <v>STS_Hapag-Lloyd</v>
      </c>
      <c r="B1244" t="str">
        <v>DoualaJakarta20</v>
      </c>
      <c r="C1244" t="str">
        <v>CAM</v>
      </c>
      <c r="D1244" t="str">
        <v>Douala</v>
      </c>
      <c r="E1244" t="str">
        <v>Jakarta</v>
      </c>
      <c r="F1244">
        <v>20</v>
      </c>
      <c r="G1244">
        <v>1255</v>
      </c>
      <c r="H1244" t="str">
        <v>not included</v>
      </c>
      <c r="I1244" s="148" t="str">
        <v>USD</v>
      </c>
      <c r="J1244" s="271">
        <v>0</v>
      </c>
      <c r="K1244">
        <v>1255</v>
      </c>
      <c r="L1244" t="str">
        <v>65 days</v>
      </c>
      <c r="M1244" s="18">
        <v>45657</v>
      </c>
      <c r="N1244">
        <v>0</v>
      </c>
      <c r="O1244" t="str">
        <v>Hapag-Lloyd</v>
      </c>
      <c r="P1244" t="str">
        <v>14 CD combined</v>
      </c>
      <c r="Q1244" t="str">
        <v>subject to port storage</v>
      </c>
      <c r="S1244" s="271">
        <f t="shared" ca="1" si="38"/>
        <v>0</v>
      </c>
      <c r="T1244" s="271">
        <f t="shared" si="39"/>
        <v>1255</v>
      </c>
    </row>
    <row r="1245" spans="1:20">
      <c r="A1245" t="str">
        <v>STS_Hapag-Lloyd</v>
      </c>
      <c r="B1245" t="str">
        <v>DoualaJakarta40</v>
      </c>
      <c r="C1245" t="str">
        <v>CAM</v>
      </c>
      <c r="D1245" t="str">
        <v>Douala</v>
      </c>
      <c r="E1245" t="str">
        <v>Jakarta</v>
      </c>
      <c r="F1245">
        <v>40</v>
      </c>
      <c r="G1245">
        <v>1425</v>
      </c>
      <c r="H1245" t="str">
        <v>not included</v>
      </c>
      <c r="I1245" s="148" t="str">
        <v>USD</v>
      </c>
      <c r="J1245" s="271">
        <v>0</v>
      </c>
      <c r="K1245">
        <v>1425</v>
      </c>
      <c r="L1245" t="str">
        <v>65 days</v>
      </c>
      <c r="M1245" s="18">
        <v>45657</v>
      </c>
      <c r="N1245">
        <v>0</v>
      </c>
      <c r="O1245" t="str">
        <v>Hapag-Lloyd</v>
      </c>
      <c r="P1245" t="str">
        <v>14 CD combined</v>
      </c>
      <c r="Q1245" t="str">
        <v>subject to port storage</v>
      </c>
      <c r="S1245" s="271">
        <f t="shared" ca="1" si="38"/>
        <v>0</v>
      </c>
      <c r="T1245" s="271">
        <f t="shared" si="39"/>
        <v>1425</v>
      </c>
    </row>
    <row r="1246" spans="1:20">
      <c r="A1246" t="str">
        <v>STS_PIL</v>
      </c>
      <c r="B1246" t="str">
        <v>DoualaJakarta40</v>
      </c>
      <c r="C1246" t="str">
        <v>CAM</v>
      </c>
      <c r="D1246" t="str">
        <v>Douala</v>
      </c>
      <c r="E1246" t="str">
        <v>Jakarta</v>
      </c>
      <c r="F1246">
        <v>40</v>
      </c>
      <c r="G1246">
        <v>1865</v>
      </c>
      <c r="H1246" t="str">
        <v>not included</v>
      </c>
      <c r="I1246" s="148" t="str">
        <v>USD</v>
      </c>
      <c r="J1246" s="271">
        <v>0</v>
      </c>
      <c r="K1246">
        <v>1865</v>
      </c>
      <c r="L1246" t="str">
        <v>58 days</v>
      </c>
      <c r="M1246" s="18">
        <v>45657</v>
      </c>
      <c r="N1246">
        <v>0</v>
      </c>
      <c r="O1246" t="str">
        <v>PIL</v>
      </c>
      <c r="P1246" t="str">
        <v>14 CD Combined</v>
      </c>
      <c r="Q1246">
        <v>0</v>
      </c>
      <c r="S1246" s="271">
        <f t="shared" ca="1" si="38"/>
        <v>0</v>
      </c>
      <c r="T1246" s="271">
        <f t="shared" si="39"/>
        <v>1865</v>
      </c>
    </row>
    <row r="1247" spans="1:20">
      <c r="A1247" t="str">
        <v>STS_MSC</v>
      </c>
      <c r="B1247" t="str">
        <v>DoualaPasir Gudang20</v>
      </c>
      <c r="C1247" t="str">
        <v>CAM</v>
      </c>
      <c r="D1247" t="str">
        <v>Douala</v>
      </c>
      <c r="E1247" t="str">
        <v>Pasir Gudang</v>
      </c>
      <c r="F1247">
        <v>20</v>
      </c>
      <c r="G1247">
        <v>794</v>
      </c>
      <c r="H1247" t="str">
        <v>not included</v>
      </c>
      <c r="I1247" s="148" t="str">
        <v>USD</v>
      </c>
      <c r="J1247" s="271">
        <v>0</v>
      </c>
      <c r="K1247">
        <v>794</v>
      </c>
      <c r="L1247" t="str">
        <v>59 days</v>
      </c>
      <c r="M1247" s="18">
        <v>45657</v>
      </c>
      <c r="N1247">
        <v>0</v>
      </c>
      <c r="O1247" t="str">
        <v>MSC</v>
      </c>
      <c r="P1247" t="str">
        <v>14 CD combined</v>
      </c>
      <c r="Q1247">
        <v>0</v>
      </c>
      <c r="S1247" s="271">
        <f t="shared" ca="1" si="38"/>
        <v>0</v>
      </c>
      <c r="T1247" s="271">
        <f t="shared" si="39"/>
        <v>794</v>
      </c>
    </row>
    <row r="1248" spans="1:20">
      <c r="A1248" t="str">
        <v>STS_MSC</v>
      </c>
      <c r="B1248" t="str">
        <v>DoualaPasir Gudang40</v>
      </c>
      <c r="C1248" t="str">
        <v>CAM</v>
      </c>
      <c r="D1248" t="str">
        <v>Douala</v>
      </c>
      <c r="E1248" t="str">
        <v>Pasir Gudang</v>
      </c>
      <c r="F1248">
        <v>40</v>
      </c>
      <c r="G1248">
        <v>1173</v>
      </c>
      <c r="H1248" t="str">
        <v>not included</v>
      </c>
      <c r="I1248" s="148" t="str">
        <v>USD</v>
      </c>
      <c r="J1248" s="271">
        <v>0</v>
      </c>
      <c r="K1248">
        <v>1173</v>
      </c>
      <c r="L1248" t="str">
        <v>59 days</v>
      </c>
      <c r="M1248" s="18">
        <v>45657</v>
      </c>
      <c r="N1248">
        <v>0</v>
      </c>
      <c r="O1248" t="str">
        <v>MSC</v>
      </c>
      <c r="P1248" t="str">
        <v>14 CD combined</v>
      </c>
      <c r="Q1248">
        <v>0</v>
      </c>
      <c r="S1248" s="271">
        <f t="shared" ca="1" si="38"/>
        <v>0</v>
      </c>
      <c r="T1248" s="271">
        <f t="shared" si="39"/>
        <v>1173</v>
      </c>
    </row>
    <row r="1249" spans="1:20">
      <c r="A1249" t="str">
        <v>STS_Hapag-Lloyd</v>
      </c>
      <c r="B1249" t="str">
        <v>DoualaPasir Gudang20</v>
      </c>
      <c r="C1249" t="str">
        <v>CAM</v>
      </c>
      <c r="D1249" t="str">
        <v>Douala</v>
      </c>
      <c r="E1249" t="str">
        <v>Pasir Gudang</v>
      </c>
      <c r="F1249">
        <v>20</v>
      </c>
      <c r="G1249">
        <v>1255</v>
      </c>
      <c r="H1249" t="str">
        <v>not included</v>
      </c>
      <c r="I1249" s="148" t="str">
        <v>USD</v>
      </c>
      <c r="J1249" s="271">
        <v>0</v>
      </c>
      <c r="K1249">
        <v>1255</v>
      </c>
      <c r="L1249" t="str">
        <v>61 days</v>
      </c>
      <c r="M1249" s="18">
        <v>45657</v>
      </c>
      <c r="N1249">
        <v>0</v>
      </c>
      <c r="O1249" t="str">
        <v>Hapag-Lloyd</v>
      </c>
      <c r="P1249" t="str">
        <v>14 CD combined</v>
      </c>
      <c r="Q1249" t="str">
        <v>subject to port storage</v>
      </c>
      <c r="S1249" s="271">
        <f t="shared" ca="1" si="38"/>
        <v>0</v>
      </c>
      <c r="T1249" s="271">
        <f t="shared" si="39"/>
        <v>1255</v>
      </c>
    </row>
    <row r="1250" spans="1:20">
      <c r="A1250" t="str">
        <v>STS_Hapag-Lloyd</v>
      </c>
      <c r="B1250" t="str">
        <v>DoualaPasir Gudang40</v>
      </c>
      <c r="C1250" t="str">
        <v>CAM</v>
      </c>
      <c r="D1250" t="str">
        <v>Douala</v>
      </c>
      <c r="E1250" t="str">
        <v>Pasir Gudang</v>
      </c>
      <c r="F1250">
        <v>40</v>
      </c>
      <c r="G1250">
        <v>1415</v>
      </c>
      <c r="H1250" t="str">
        <v>not included</v>
      </c>
      <c r="I1250" s="148" t="str">
        <v>USD</v>
      </c>
      <c r="J1250" s="271">
        <v>0</v>
      </c>
      <c r="K1250">
        <v>1415</v>
      </c>
      <c r="L1250" t="str">
        <v>61 days</v>
      </c>
      <c r="M1250" s="18">
        <v>45657</v>
      </c>
      <c r="N1250">
        <v>0</v>
      </c>
      <c r="O1250" t="str">
        <v>Hapag-Lloyd</v>
      </c>
      <c r="P1250" t="str">
        <v>14 CD combined</v>
      </c>
      <c r="Q1250" t="str">
        <v>subject to port storage</v>
      </c>
      <c r="S1250" s="271">
        <f t="shared" ca="1" si="38"/>
        <v>0</v>
      </c>
      <c r="T1250" s="271">
        <f t="shared" si="39"/>
        <v>1415</v>
      </c>
    </row>
    <row r="1251" spans="1:20">
      <c r="A1251" t="str">
        <v>STS_PIL</v>
      </c>
      <c r="B1251" t="str">
        <v>DoualaPasir Gudang40</v>
      </c>
      <c r="C1251" t="str">
        <v>CAM</v>
      </c>
      <c r="D1251" t="str">
        <v>Douala</v>
      </c>
      <c r="E1251" t="str">
        <v>Pasir Gudang</v>
      </c>
      <c r="F1251">
        <v>40</v>
      </c>
      <c r="G1251">
        <v>1865</v>
      </c>
      <c r="H1251" t="str">
        <v>not included</v>
      </c>
      <c r="I1251" s="148" t="str">
        <v>USD</v>
      </c>
      <c r="J1251" s="271">
        <v>0</v>
      </c>
      <c r="K1251">
        <v>1865</v>
      </c>
      <c r="L1251" t="str">
        <v>53 days</v>
      </c>
      <c r="M1251" s="18">
        <v>45657</v>
      </c>
      <c r="N1251">
        <v>0</v>
      </c>
      <c r="O1251" t="str">
        <v>PIL</v>
      </c>
      <c r="P1251" t="str">
        <v>14 CD Combined</v>
      </c>
      <c r="Q1251">
        <v>0</v>
      </c>
      <c r="S1251" s="271">
        <f t="shared" ca="1" si="38"/>
        <v>0</v>
      </c>
      <c r="T1251" s="271">
        <f t="shared" si="39"/>
        <v>1865</v>
      </c>
    </row>
    <row r="1252" spans="1:20">
      <c r="A1252" t="str">
        <v>STS_MSC</v>
      </c>
      <c r="B1252" t="str">
        <v>DoualaSurabaya20</v>
      </c>
      <c r="C1252" t="str">
        <v>CAM</v>
      </c>
      <c r="D1252" t="str">
        <v>Douala</v>
      </c>
      <c r="E1252" t="str">
        <v>Surabaya</v>
      </c>
      <c r="F1252">
        <v>20</v>
      </c>
      <c r="G1252">
        <v>958</v>
      </c>
      <c r="H1252" t="str">
        <v>not included</v>
      </c>
      <c r="I1252" s="148" t="str">
        <v>USD</v>
      </c>
      <c r="J1252" s="271">
        <v>0</v>
      </c>
      <c r="K1252">
        <v>958</v>
      </c>
      <c r="L1252" t="str">
        <v>57 days</v>
      </c>
      <c r="M1252" s="18">
        <v>45657</v>
      </c>
      <c r="N1252">
        <v>0</v>
      </c>
      <c r="O1252" t="str">
        <v>MSC</v>
      </c>
      <c r="P1252" t="str">
        <v>14 CD combined</v>
      </c>
      <c r="Q1252">
        <v>0</v>
      </c>
      <c r="S1252" s="271">
        <f t="shared" ca="1" si="38"/>
        <v>0</v>
      </c>
      <c r="T1252" s="271">
        <f t="shared" si="39"/>
        <v>958</v>
      </c>
    </row>
    <row r="1253" spans="1:20">
      <c r="A1253" t="str">
        <v>STS_MSC</v>
      </c>
      <c r="B1253" t="str">
        <v>DoualaSurabaya40</v>
      </c>
      <c r="C1253" t="str">
        <v>CAM</v>
      </c>
      <c r="D1253" t="str">
        <v>Douala</v>
      </c>
      <c r="E1253" t="str">
        <v>Surabaya</v>
      </c>
      <c r="F1253">
        <v>40</v>
      </c>
      <c r="G1253">
        <v>1196</v>
      </c>
      <c r="H1253" t="str">
        <v>not included</v>
      </c>
      <c r="I1253" s="148" t="str">
        <v>USD</v>
      </c>
      <c r="J1253" s="271">
        <v>0</v>
      </c>
      <c r="K1253">
        <v>1196</v>
      </c>
      <c r="L1253" t="str">
        <v>57 days</v>
      </c>
      <c r="M1253" s="18">
        <v>45657</v>
      </c>
      <c r="N1253">
        <v>0</v>
      </c>
      <c r="O1253" t="str">
        <v>MSC</v>
      </c>
      <c r="P1253" t="str">
        <v>14 CD combined</v>
      </c>
      <c r="Q1253">
        <v>0</v>
      </c>
      <c r="S1253" s="271">
        <f t="shared" ca="1" si="38"/>
        <v>0</v>
      </c>
      <c r="T1253" s="271">
        <f t="shared" si="39"/>
        <v>1196</v>
      </c>
    </row>
    <row r="1254" spans="1:20">
      <c r="A1254" t="str">
        <v>STS_Hapag-Lloyd</v>
      </c>
      <c r="B1254" t="str">
        <v>DoualaSurabaya20</v>
      </c>
      <c r="C1254" t="str">
        <v>CAM</v>
      </c>
      <c r="D1254" t="str">
        <v>Douala</v>
      </c>
      <c r="E1254" t="str">
        <v>Surabaya</v>
      </c>
      <c r="F1254">
        <v>20</v>
      </c>
      <c r="G1254">
        <v>1255</v>
      </c>
      <c r="H1254" t="str">
        <v>not included</v>
      </c>
      <c r="I1254" s="148" t="str">
        <v>USD</v>
      </c>
      <c r="J1254" s="271">
        <v>0</v>
      </c>
      <c r="K1254">
        <v>1255</v>
      </c>
      <c r="L1254" t="str">
        <v>63 days</v>
      </c>
      <c r="M1254" s="18">
        <v>45657</v>
      </c>
      <c r="N1254">
        <v>0</v>
      </c>
      <c r="O1254" t="str">
        <v>Hapag-Lloyd</v>
      </c>
      <c r="P1254" t="str">
        <v>14 CD combined</v>
      </c>
      <c r="Q1254" t="str">
        <v>subject to port storage</v>
      </c>
      <c r="S1254" s="271">
        <f t="shared" ca="1" si="38"/>
        <v>0</v>
      </c>
      <c r="T1254" s="271">
        <f t="shared" si="39"/>
        <v>1255</v>
      </c>
    </row>
    <row r="1255" spans="1:20">
      <c r="A1255" t="str">
        <v>STS_Hapag-Lloyd</v>
      </c>
      <c r="B1255" t="str">
        <v>DoualaSurabaya40</v>
      </c>
      <c r="C1255" t="str">
        <v>CAM</v>
      </c>
      <c r="D1255" t="str">
        <v>Douala</v>
      </c>
      <c r="E1255" t="str">
        <v>Surabaya</v>
      </c>
      <c r="F1255">
        <v>40</v>
      </c>
      <c r="G1255">
        <v>1810</v>
      </c>
      <c r="H1255" t="str">
        <v>not included</v>
      </c>
      <c r="I1255" s="148" t="str">
        <v>USD</v>
      </c>
      <c r="J1255" s="271">
        <v>0</v>
      </c>
      <c r="K1255">
        <v>1810</v>
      </c>
      <c r="L1255" t="str">
        <v>63 days</v>
      </c>
      <c r="M1255" s="18">
        <v>45657</v>
      </c>
      <c r="N1255">
        <v>0</v>
      </c>
      <c r="O1255" t="str">
        <v>Hapag-Lloyd</v>
      </c>
      <c r="P1255" t="str">
        <v>14 CD combined</v>
      </c>
      <c r="Q1255" t="str">
        <v>subject to port storage</v>
      </c>
      <c r="S1255" s="271">
        <f t="shared" ca="1" si="38"/>
        <v>0</v>
      </c>
      <c r="T1255" s="271">
        <f t="shared" si="39"/>
        <v>1810</v>
      </c>
    </row>
    <row r="1256" spans="1:20">
      <c r="A1256" t="str">
        <v>STS_PIL</v>
      </c>
      <c r="B1256" t="str">
        <v>DoualaSurabaya40</v>
      </c>
      <c r="C1256" t="str">
        <v>CAM</v>
      </c>
      <c r="D1256" t="str">
        <v>Douala</v>
      </c>
      <c r="E1256" t="str">
        <v>Surabaya</v>
      </c>
      <c r="F1256">
        <v>40</v>
      </c>
      <c r="G1256">
        <v>1865</v>
      </c>
      <c r="H1256" t="str">
        <v>not included</v>
      </c>
      <c r="I1256" s="148" t="str">
        <v>USD</v>
      </c>
      <c r="J1256" s="271">
        <v>0</v>
      </c>
      <c r="K1256">
        <v>1865</v>
      </c>
      <c r="L1256" t="str">
        <v>59 days</v>
      </c>
      <c r="M1256" s="18">
        <v>45657</v>
      </c>
      <c r="N1256">
        <v>0</v>
      </c>
      <c r="O1256" t="str">
        <v>PIL</v>
      </c>
      <c r="P1256" t="str">
        <v>14 CD Combined</v>
      </c>
      <c r="Q1256">
        <v>0</v>
      </c>
      <c r="S1256" s="271">
        <f t="shared" ca="1" si="38"/>
        <v>0</v>
      </c>
      <c r="T1256" s="271">
        <f t="shared" si="39"/>
        <v>1865</v>
      </c>
    </row>
    <row r="1257" spans="1:20">
      <c r="A1257" t="str">
        <v>STS_Hapag-Lloyd</v>
      </c>
      <c r="B1257" t="str">
        <v>DoualaTallinn20</v>
      </c>
      <c r="C1257" t="str">
        <v>CAM</v>
      </c>
      <c r="D1257" t="str">
        <v>Douala</v>
      </c>
      <c r="E1257" t="str">
        <v>Tallinn</v>
      </c>
      <c r="F1257">
        <v>20</v>
      </c>
      <c r="G1257">
        <v>1117</v>
      </c>
      <c r="H1257" t="str">
        <v>not included</v>
      </c>
      <c r="I1257" s="148" t="str">
        <v>USD</v>
      </c>
      <c r="J1257" s="271">
        <v>0</v>
      </c>
      <c r="K1257">
        <v>1117</v>
      </c>
      <c r="L1257" t="str">
        <v>92 days</v>
      </c>
      <c r="M1257" s="18">
        <v>45657</v>
      </c>
      <c r="N1257">
        <v>0</v>
      </c>
      <c r="O1257" t="str">
        <v>Hapag-Lloyd</v>
      </c>
      <c r="P1257" t="str">
        <v>10 CD</v>
      </c>
      <c r="Q1257" t="str">
        <v>21 CD</v>
      </c>
      <c r="S1257" s="271">
        <f t="shared" ca="1" si="38"/>
        <v>0</v>
      </c>
      <c r="T1257" s="271">
        <f t="shared" si="39"/>
        <v>1117</v>
      </c>
    </row>
    <row r="1258" spans="1:20">
      <c r="A1258" t="str">
        <v>STS_Hapag-Lloyd</v>
      </c>
      <c r="B1258" t="str">
        <v>DoualaTallinn40</v>
      </c>
      <c r="C1258" t="str">
        <v>CAM</v>
      </c>
      <c r="D1258" t="str">
        <v>Douala</v>
      </c>
      <c r="E1258" t="str">
        <v>Tallinn</v>
      </c>
      <c r="F1258">
        <v>40</v>
      </c>
      <c r="G1258">
        <v>1229</v>
      </c>
      <c r="H1258" t="str">
        <v>not included</v>
      </c>
      <c r="I1258" s="148" t="str">
        <v>USD</v>
      </c>
      <c r="J1258" s="271">
        <v>0</v>
      </c>
      <c r="K1258">
        <v>1229</v>
      </c>
      <c r="L1258" t="str">
        <v>92 days</v>
      </c>
      <c r="M1258" s="18">
        <v>45657</v>
      </c>
      <c r="N1258">
        <v>0</v>
      </c>
      <c r="O1258" t="str">
        <v>Hapag-Lloyd</v>
      </c>
      <c r="P1258" t="str">
        <v>10 CD</v>
      </c>
      <c r="Q1258" t="str">
        <v>21 CD</v>
      </c>
      <c r="S1258" s="271">
        <f t="shared" ca="1" si="38"/>
        <v>0</v>
      </c>
      <c r="T1258" s="271">
        <f t="shared" si="39"/>
        <v>1229</v>
      </c>
    </row>
    <row r="1259" spans="1:20">
      <c r="A1259" t="str">
        <v>STS_Hapag-Lloyd</v>
      </c>
      <c r="B1259" t="str">
        <v>DoualaValencia20</v>
      </c>
      <c r="C1259" t="str">
        <v>CAM</v>
      </c>
      <c r="D1259" t="str">
        <v>Douala</v>
      </c>
      <c r="E1259" t="str">
        <v>Valencia</v>
      </c>
      <c r="F1259">
        <v>20</v>
      </c>
      <c r="G1259">
        <v>1693</v>
      </c>
      <c r="H1259" t="str">
        <v>not included</v>
      </c>
      <c r="I1259" s="148" t="str">
        <v>EUR</v>
      </c>
      <c r="J1259" s="271">
        <v>0</v>
      </c>
      <c r="K1259">
        <v>1693</v>
      </c>
      <c r="L1259" t="str">
        <v>41 days</v>
      </c>
      <c r="M1259" s="18">
        <v>45657</v>
      </c>
      <c r="N1259">
        <v>0</v>
      </c>
      <c r="O1259" t="str">
        <v>Hapag-Lloyd</v>
      </c>
      <c r="P1259" t="str">
        <v>10 CD combined</v>
      </c>
      <c r="Q1259" t="str">
        <v>subject to port storage</v>
      </c>
      <c r="S1259" s="271">
        <f t="shared" ca="1" si="38"/>
        <v>0</v>
      </c>
      <c r="T1259" s="271">
        <f t="shared" si="39"/>
        <v>1693</v>
      </c>
    </row>
    <row r="1260" spans="1:20">
      <c r="A1260" t="str">
        <v>STS_Hapag-Lloyd</v>
      </c>
      <c r="B1260" t="str">
        <v>DoualaValencia40</v>
      </c>
      <c r="C1260" t="str">
        <v>CAM</v>
      </c>
      <c r="D1260" t="str">
        <v>Douala</v>
      </c>
      <c r="E1260" t="str">
        <v>Valencia</v>
      </c>
      <c r="F1260">
        <v>40</v>
      </c>
      <c r="G1260">
        <v>3321</v>
      </c>
      <c r="H1260" t="str">
        <v>not included</v>
      </c>
      <c r="I1260" s="148" t="str">
        <v>EUR</v>
      </c>
      <c r="J1260" s="271">
        <v>0</v>
      </c>
      <c r="K1260">
        <v>3321</v>
      </c>
      <c r="L1260" t="str">
        <v>41 days</v>
      </c>
      <c r="M1260" s="18">
        <v>45657</v>
      </c>
      <c r="N1260">
        <v>0</v>
      </c>
      <c r="O1260" t="str">
        <v>Hapag-Lloyd</v>
      </c>
      <c r="P1260" t="str">
        <v>10 CD combined</v>
      </c>
      <c r="Q1260" t="str">
        <v>subject to port storage</v>
      </c>
      <c r="S1260" s="271">
        <f t="shared" ca="1" si="38"/>
        <v>0</v>
      </c>
      <c r="T1260" s="271">
        <f t="shared" si="39"/>
        <v>3321</v>
      </c>
    </row>
    <row r="1261" spans="1:20">
      <c r="A1261" t="str">
        <v>STS_Hapag-Lloyd</v>
      </c>
      <c r="B1261" t="str">
        <v>FreetownAmsterdam20</v>
      </c>
      <c r="C1261" t="str">
        <v>SLE</v>
      </c>
      <c r="D1261" t="str">
        <v>Freetown</v>
      </c>
      <c r="E1261" t="str">
        <v>Amsterdam</v>
      </c>
      <c r="F1261">
        <v>20</v>
      </c>
      <c r="G1261">
        <v>1472</v>
      </c>
      <c r="H1261" t="str">
        <v>not included</v>
      </c>
      <c r="I1261" s="148" t="str">
        <v>EUR</v>
      </c>
      <c r="J1261" s="271">
        <v>0</v>
      </c>
      <c r="K1261">
        <v>1472</v>
      </c>
      <c r="L1261" t="str">
        <v>29 days</v>
      </c>
      <c r="M1261" s="18">
        <v>45657</v>
      </c>
      <c r="N1261">
        <v>0</v>
      </c>
      <c r="O1261" t="str">
        <v>Hapag-Lloyd</v>
      </c>
      <c r="P1261" t="str">
        <v xml:space="preserve">14 CD </v>
      </c>
      <c r="Q1261" t="str">
        <v xml:space="preserve">4 CD </v>
      </c>
      <c r="S1261" s="271">
        <f t="shared" ca="1" si="38"/>
        <v>0</v>
      </c>
      <c r="T1261" s="271">
        <f t="shared" si="39"/>
        <v>1472</v>
      </c>
    </row>
    <row r="1262" spans="1:20">
      <c r="A1262" t="str">
        <v>STS_Hapag-Lloyd</v>
      </c>
      <c r="B1262" t="str">
        <v>FreetownAmsterdam40</v>
      </c>
      <c r="C1262" t="str">
        <v>SLE</v>
      </c>
      <c r="D1262" t="str">
        <v>Freetown</v>
      </c>
      <c r="E1262" t="str">
        <v>Amsterdam</v>
      </c>
      <c r="F1262">
        <v>40</v>
      </c>
      <c r="G1262">
        <v>1539</v>
      </c>
      <c r="H1262" t="str">
        <v>not included</v>
      </c>
      <c r="I1262" s="148" t="str">
        <v>EUR</v>
      </c>
      <c r="J1262" s="271">
        <v>0</v>
      </c>
      <c r="K1262">
        <v>1539</v>
      </c>
      <c r="L1262" t="str">
        <v>29 days</v>
      </c>
      <c r="M1262" s="18">
        <v>45657</v>
      </c>
      <c r="N1262">
        <v>0</v>
      </c>
      <c r="O1262" t="str">
        <v>Hapag-Lloyd</v>
      </c>
      <c r="P1262" t="str">
        <v xml:space="preserve">14 CD </v>
      </c>
      <c r="Q1262" t="str">
        <v xml:space="preserve">4 CD </v>
      </c>
      <c r="S1262" s="271">
        <f t="shared" ca="1" si="38"/>
        <v>0</v>
      </c>
      <c r="T1262" s="271">
        <f t="shared" si="39"/>
        <v>1539</v>
      </c>
    </row>
    <row r="1263" spans="1:20">
      <c r="A1263" t="str">
        <v>STS_Hapag-Lloyd</v>
      </c>
      <c r="B1263" t="str">
        <v>FreetownAntwerp20</v>
      </c>
      <c r="C1263" t="str">
        <v>SLE</v>
      </c>
      <c r="D1263" t="str">
        <v>Freetown</v>
      </c>
      <c r="E1263" t="str">
        <v>Antwerp</v>
      </c>
      <c r="F1263">
        <v>20</v>
      </c>
      <c r="G1263">
        <v>1237</v>
      </c>
      <c r="H1263" t="str">
        <v>not included</v>
      </c>
      <c r="I1263" s="148" t="str">
        <v>EUR</v>
      </c>
      <c r="J1263" s="271">
        <v>0</v>
      </c>
      <c r="K1263">
        <v>1237</v>
      </c>
      <c r="L1263" t="str">
        <v>32 days</v>
      </c>
      <c r="M1263" s="18">
        <v>45657</v>
      </c>
      <c r="N1263">
        <v>0</v>
      </c>
      <c r="O1263" t="str">
        <v>Hapag-Lloyd</v>
      </c>
      <c r="P1263" t="str">
        <v>4 CD</v>
      </c>
      <c r="Q1263" t="str">
        <v>10 CD</v>
      </c>
      <c r="S1263" s="271">
        <f t="shared" ca="1" si="38"/>
        <v>0</v>
      </c>
      <c r="T1263" s="271">
        <f t="shared" si="39"/>
        <v>1237</v>
      </c>
    </row>
    <row r="1264" spans="1:20">
      <c r="A1264" t="str">
        <v>STS_Hapag-Lloyd</v>
      </c>
      <c r="B1264" t="str">
        <v>FreetownAntwerp40</v>
      </c>
      <c r="C1264" t="str">
        <v>SLE</v>
      </c>
      <c r="D1264" t="str">
        <v>Freetown</v>
      </c>
      <c r="E1264" t="str">
        <v>Antwerp</v>
      </c>
      <c r="F1264">
        <v>40</v>
      </c>
      <c r="G1264">
        <v>1299</v>
      </c>
      <c r="H1264" t="str">
        <v>not included</v>
      </c>
      <c r="I1264" s="148" t="str">
        <v>EUR</v>
      </c>
      <c r="J1264" s="271">
        <v>0</v>
      </c>
      <c r="K1264">
        <v>1299</v>
      </c>
      <c r="L1264" t="str">
        <v>32 days</v>
      </c>
      <c r="M1264" s="18">
        <v>45657</v>
      </c>
      <c r="N1264">
        <v>0</v>
      </c>
      <c r="O1264" t="str">
        <v>Hapag-Lloyd</v>
      </c>
      <c r="P1264" t="str">
        <v>4 CD</v>
      </c>
      <c r="Q1264" t="str">
        <v>10 CD</v>
      </c>
      <c r="S1264" s="271">
        <f t="shared" ca="1" si="38"/>
        <v>0</v>
      </c>
      <c r="T1264" s="271">
        <f t="shared" si="39"/>
        <v>1299</v>
      </c>
    </row>
    <row r="1265" spans="1:20">
      <c r="A1265" t="str">
        <v>STS_Hapag-Lloyd</v>
      </c>
      <c r="B1265" t="str">
        <v>FreetownBarcelona20</v>
      </c>
      <c r="C1265" t="str">
        <v>SLE</v>
      </c>
      <c r="D1265" t="str">
        <v>Freetown</v>
      </c>
      <c r="E1265" t="str">
        <v>Barcelona</v>
      </c>
      <c r="F1265">
        <v>20</v>
      </c>
      <c r="G1265">
        <v>1447</v>
      </c>
      <c r="H1265" t="str">
        <v>not included</v>
      </c>
      <c r="I1265" s="148" t="str">
        <v>EUR</v>
      </c>
      <c r="J1265" s="271">
        <v>0</v>
      </c>
      <c r="K1265">
        <v>1447</v>
      </c>
      <c r="L1265" t="str">
        <v>28 days</v>
      </c>
      <c r="M1265" s="18">
        <v>45657</v>
      </c>
      <c r="N1265">
        <v>0</v>
      </c>
      <c r="O1265" t="str">
        <v>Hapag-Lloyd</v>
      </c>
      <c r="P1265" t="str">
        <v>10 CD combined</v>
      </c>
      <c r="Q1265" t="str">
        <v>subject to port storage</v>
      </c>
      <c r="S1265" s="271">
        <f t="shared" ca="1" si="38"/>
        <v>0</v>
      </c>
      <c r="T1265" s="271">
        <f t="shared" si="39"/>
        <v>1447</v>
      </c>
    </row>
    <row r="1266" spans="1:20">
      <c r="A1266" t="str">
        <v>STS_Hapag-Lloyd</v>
      </c>
      <c r="B1266" t="str">
        <v>FreetownBarcelona40</v>
      </c>
      <c r="C1266" t="str">
        <v>SLE</v>
      </c>
      <c r="D1266" t="str">
        <v>Freetown</v>
      </c>
      <c r="E1266" t="str">
        <v>Barcelona</v>
      </c>
      <c r="F1266">
        <v>40</v>
      </c>
      <c r="G1266">
        <v>1769</v>
      </c>
      <c r="H1266" t="str">
        <v>not included</v>
      </c>
      <c r="I1266" s="148" t="str">
        <v>EUR</v>
      </c>
      <c r="J1266" s="271">
        <v>0</v>
      </c>
      <c r="K1266">
        <v>1769</v>
      </c>
      <c r="L1266" t="str">
        <v>28 days</v>
      </c>
      <c r="M1266" s="18">
        <v>45657</v>
      </c>
      <c r="N1266">
        <v>0</v>
      </c>
      <c r="O1266" t="str">
        <v>Hapag-Lloyd</v>
      </c>
      <c r="P1266" t="str">
        <v>10 CD combined</v>
      </c>
      <c r="Q1266" t="str">
        <v>subject to port storage</v>
      </c>
      <c r="S1266" s="271">
        <f t="shared" ca="1" si="38"/>
        <v>0</v>
      </c>
      <c r="T1266" s="271">
        <f t="shared" si="39"/>
        <v>1769</v>
      </c>
    </row>
    <row r="1267" spans="1:20">
      <c r="A1267" t="str">
        <v>STS_Hapag-Lloyd</v>
      </c>
      <c r="B1267" t="str">
        <v>FreetownBatam20</v>
      </c>
      <c r="C1267" t="str">
        <v>SLE</v>
      </c>
      <c r="D1267" t="str">
        <v>Freetown</v>
      </c>
      <c r="E1267" t="str">
        <v>Batam</v>
      </c>
      <c r="F1267">
        <v>20</v>
      </c>
      <c r="G1267">
        <v>2022</v>
      </c>
      <c r="H1267" t="str">
        <v>not included</v>
      </c>
      <c r="I1267" s="148" t="str">
        <v>USD</v>
      </c>
      <c r="J1267" s="271">
        <v>0</v>
      </c>
      <c r="K1267">
        <v>2022</v>
      </c>
      <c r="L1267" t="str">
        <v>51 days</v>
      </c>
      <c r="M1267" s="18">
        <v>45657</v>
      </c>
      <c r="N1267">
        <v>0</v>
      </c>
      <c r="O1267" t="str">
        <v>Hapag-Lloyd</v>
      </c>
      <c r="P1267" t="str">
        <v>14 CD combined</v>
      </c>
      <c r="Q1267" t="str">
        <v>subject to port storage</v>
      </c>
      <c r="S1267" s="271">
        <f t="shared" ca="1" si="38"/>
        <v>0</v>
      </c>
      <c r="T1267" s="271">
        <f t="shared" si="39"/>
        <v>2022</v>
      </c>
    </row>
    <row r="1268" spans="1:20">
      <c r="A1268" t="str">
        <v>STS_Hapag-Lloyd</v>
      </c>
      <c r="B1268" t="str">
        <v>FreetownBatam40</v>
      </c>
      <c r="C1268" t="str">
        <v>SLE</v>
      </c>
      <c r="D1268" t="str">
        <v>Freetown</v>
      </c>
      <c r="E1268" t="str">
        <v>Batam</v>
      </c>
      <c r="F1268">
        <v>40</v>
      </c>
      <c r="G1268">
        <v>2569</v>
      </c>
      <c r="H1268" t="str">
        <v>not included</v>
      </c>
      <c r="I1268" s="148" t="str">
        <v>USD</v>
      </c>
      <c r="J1268" s="271">
        <v>0</v>
      </c>
      <c r="K1268">
        <v>2569</v>
      </c>
      <c r="L1268" t="str">
        <v>51 days</v>
      </c>
      <c r="M1268" s="18">
        <v>45657</v>
      </c>
      <c r="N1268">
        <v>0</v>
      </c>
      <c r="O1268" t="str">
        <v>Hapag-Lloyd</v>
      </c>
      <c r="P1268" t="str">
        <v>14 CD combined</v>
      </c>
      <c r="Q1268" t="str">
        <v>subject to port storage</v>
      </c>
      <c r="S1268" s="271">
        <f t="shared" ca="1" si="38"/>
        <v>0</v>
      </c>
      <c r="T1268" s="271">
        <f t="shared" si="39"/>
        <v>2569</v>
      </c>
    </row>
    <row r="1269" spans="1:20">
      <c r="A1269" t="str">
        <v>STS_MSC</v>
      </c>
      <c r="B1269" t="str">
        <v>FreetownBatam40</v>
      </c>
      <c r="C1269" t="str">
        <v>SLE</v>
      </c>
      <c r="D1269" t="str">
        <v>Freetown</v>
      </c>
      <c r="E1269" t="str">
        <v>Batam</v>
      </c>
      <c r="F1269">
        <v>40</v>
      </c>
      <c r="G1269">
        <v>4621</v>
      </c>
      <c r="H1269" t="str">
        <v>not included</v>
      </c>
      <c r="I1269" s="148" t="str">
        <v>EUR</v>
      </c>
      <c r="J1269" s="271">
        <v>0</v>
      </c>
      <c r="K1269">
        <v>4621</v>
      </c>
      <c r="L1269" t="str">
        <v>25 days</v>
      </c>
      <c r="M1269" s="18">
        <v>45657</v>
      </c>
      <c r="N1269">
        <v>0</v>
      </c>
      <c r="O1269" t="str">
        <v>MSC</v>
      </c>
      <c r="P1269" t="str">
        <v>14 CD combined</v>
      </c>
      <c r="Q1269" t="str">
        <v>14 CD free storage</v>
      </c>
      <c r="S1269" s="271">
        <f t="shared" ca="1" si="38"/>
        <v>0</v>
      </c>
      <c r="T1269" s="271">
        <f t="shared" si="39"/>
        <v>4621</v>
      </c>
    </row>
    <row r="1270" spans="1:20">
      <c r="A1270" t="str">
        <v>STS_Hapag-Lloyd</v>
      </c>
      <c r="B1270" t="str">
        <v>FreetownHamburg20</v>
      </c>
      <c r="C1270" t="str">
        <v>SLE</v>
      </c>
      <c r="D1270" t="str">
        <v>Freetown</v>
      </c>
      <c r="E1270" t="str">
        <v>Hamburg</v>
      </c>
      <c r="F1270">
        <v>20</v>
      </c>
      <c r="G1270">
        <v>1257</v>
      </c>
      <c r="H1270" t="str">
        <v>not included</v>
      </c>
      <c r="I1270" s="148" t="str">
        <v>EUR</v>
      </c>
      <c r="J1270" s="271">
        <v>0</v>
      </c>
      <c r="K1270">
        <v>1257</v>
      </c>
      <c r="L1270" t="str">
        <v>29 days</v>
      </c>
      <c r="M1270" s="18">
        <v>45657</v>
      </c>
      <c r="N1270">
        <v>0</v>
      </c>
      <c r="O1270" t="str">
        <v>Hapag-Lloyd</v>
      </c>
      <c r="P1270" t="str">
        <v>4 CD</v>
      </c>
      <c r="Q1270" t="str">
        <v>10 CD</v>
      </c>
      <c r="S1270" s="271">
        <f t="shared" ca="1" si="38"/>
        <v>0</v>
      </c>
      <c r="T1270" s="271">
        <f t="shared" si="39"/>
        <v>1257</v>
      </c>
    </row>
    <row r="1271" spans="1:20">
      <c r="A1271" t="str">
        <v>STS_Hapag-Lloyd</v>
      </c>
      <c r="B1271" t="str">
        <v>FreetownHamburg40</v>
      </c>
      <c r="C1271" t="str">
        <v>SLE</v>
      </c>
      <c r="D1271" t="str">
        <v>Freetown</v>
      </c>
      <c r="E1271" t="str">
        <v>Hamburg</v>
      </c>
      <c r="F1271">
        <v>40</v>
      </c>
      <c r="G1271">
        <v>1299</v>
      </c>
      <c r="H1271" t="str">
        <v>not included</v>
      </c>
      <c r="I1271" s="148" t="str">
        <v>EUR</v>
      </c>
      <c r="J1271" s="271">
        <v>0</v>
      </c>
      <c r="K1271">
        <v>1299</v>
      </c>
      <c r="L1271" t="str">
        <v>29 days</v>
      </c>
      <c r="M1271" s="18">
        <v>45657</v>
      </c>
      <c r="N1271">
        <v>0</v>
      </c>
      <c r="O1271" t="str">
        <v>Hapag-Lloyd</v>
      </c>
      <c r="P1271" t="str">
        <v>4 CD</v>
      </c>
      <c r="Q1271" t="str">
        <v>10 CD</v>
      </c>
      <c r="S1271" s="271">
        <f t="shared" ca="1" si="38"/>
        <v>0</v>
      </c>
      <c r="T1271" s="271">
        <f t="shared" si="39"/>
        <v>1299</v>
      </c>
    </row>
    <row r="1272" spans="1:20">
      <c r="A1272" t="str">
        <v>STS_Hapag-Lloyd</v>
      </c>
      <c r="B1272" t="str">
        <v>FreetownJakarta20</v>
      </c>
      <c r="C1272" t="str">
        <v>SLE</v>
      </c>
      <c r="D1272" t="str">
        <v>Freetown</v>
      </c>
      <c r="E1272" t="str">
        <v>Jakarta</v>
      </c>
      <c r="F1272">
        <v>20</v>
      </c>
      <c r="G1272">
        <v>1820</v>
      </c>
      <c r="H1272" t="str">
        <v>not included</v>
      </c>
      <c r="I1272" s="148" t="str">
        <v>USD</v>
      </c>
      <c r="J1272" s="271">
        <v>0</v>
      </c>
      <c r="K1272">
        <v>1820</v>
      </c>
      <c r="L1272" t="str">
        <v>53 days</v>
      </c>
      <c r="M1272" s="18">
        <v>45657</v>
      </c>
      <c r="N1272">
        <v>0</v>
      </c>
      <c r="O1272" t="str">
        <v>Hapag-Lloyd</v>
      </c>
      <c r="P1272" t="str">
        <v>14 CD combined</v>
      </c>
      <c r="Q1272" t="str">
        <v>subject to port storage</v>
      </c>
      <c r="S1272" s="271">
        <f t="shared" ca="1" si="38"/>
        <v>0</v>
      </c>
      <c r="T1272" s="271">
        <f t="shared" si="39"/>
        <v>1820</v>
      </c>
    </row>
    <row r="1273" spans="1:20">
      <c r="A1273" t="str">
        <v>STS_Hapag-Lloyd</v>
      </c>
      <c r="B1273" t="str">
        <v>FreetownJakarta40</v>
      </c>
      <c r="C1273" t="str">
        <v>SLE</v>
      </c>
      <c r="D1273" t="str">
        <v>Freetown</v>
      </c>
      <c r="E1273" t="str">
        <v>Jakarta</v>
      </c>
      <c r="F1273">
        <v>40</v>
      </c>
      <c r="G1273">
        <v>2210</v>
      </c>
      <c r="H1273" t="str">
        <v>not included</v>
      </c>
      <c r="I1273" s="148" t="str">
        <v>USD</v>
      </c>
      <c r="J1273" s="271">
        <v>0</v>
      </c>
      <c r="K1273">
        <v>2210</v>
      </c>
      <c r="L1273" t="str">
        <v>53 days</v>
      </c>
      <c r="M1273" s="18">
        <v>45657</v>
      </c>
      <c r="N1273">
        <v>0</v>
      </c>
      <c r="O1273" t="str">
        <v>Hapag-Lloyd</v>
      </c>
      <c r="P1273" t="str">
        <v>14 CD combined</v>
      </c>
      <c r="Q1273" t="str">
        <v>subject to port storage</v>
      </c>
      <c r="S1273" s="271">
        <f t="shared" ca="1" si="38"/>
        <v>0</v>
      </c>
      <c r="T1273" s="271">
        <f t="shared" si="39"/>
        <v>2210</v>
      </c>
    </row>
    <row r="1274" spans="1:20">
      <c r="A1274" t="str">
        <v>STS_MSC</v>
      </c>
      <c r="B1274" t="str">
        <v>FreetownJakarta40</v>
      </c>
      <c r="C1274" t="str">
        <v>SLE</v>
      </c>
      <c r="D1274" t="str">
        <v>Freetown</v>
      </c>
      <c r="E1274" t="str">
        <v>Jakarta</v>
      </c>
      <c r="F1274">
        <v>40</v>
      </c>
      <c r="G1274">
        <v>4551</v>
      </c>
      <c r="H1274" t="str">
        <v>not included</v>
      </c>
      <c r="I1274" s="148" t="str">
        <v>USD</v>
      </c>
      <c r="J1274" s="271">
        <v>0</v>
      </c>
      <c r="K1274">
        <v>4551</v>
      </c>
      <c r="L1274" t="str">
        <v>58 days</v>
      </c>
      <c r="M1274" s="18">
        <v>45657</v>
      </c>
      <c r="N1274">
        <v>0</v>
      </c>
      <c r="O1274" t="str">
        <v>MSC</v>
      </c>
      <c r="P1274" t="str">
        <v>14 CD combined</v>
      </c>
      <c r="Q1274">
        <v>0</v>
      </c>
      <c r="S1274" s="271">
        <f t="shared" ca="1" si="38"/>
        <v>0</v>
      </c>
      <c r="T1274" s="271">
        <f t="shared" si="39"/>
        <v>4551</v>
      </c>
    </row>
    <row r="1275" spans="1:20">
      <c r="A1275" t="str">
        <v>STS_Hapag-Lloyd</v>
      </c>
      <c r="B1275" t="str">
        <v>FreetownPasir Gudang20</v>
      </c>
      <c r="C1275" t="str">
        <v>SLE</v>
      </c>
      <c r="D1275" t="str">
        <v>Freetown</v>
      </c>
      <c r="E1275" t="str">
        <v>Pasir Gudang</v>
      </c>
      <c r="F1275">
        <v>20</v>
      </c>
      <c r="G1275">
        <v>1735</v>
      </c>
      <c r="H1275" t="str">
        <v>not included</v>
      </c>
      <c r="I1275" s="148" t="str">
        <v>USD</v>
      </c>
      <c r="J1275" s="271">
        <v>0</v>
      </c>
      <c r="K1275">
        <v>1735</v>
      </c>
      <c r="L1275" t="str">
        <v>51 days</v>
      </c>
      <c r="M1275" s="18">
        <v>45657</v>
      </c>
      <c r="N1275">
        <v>0</v>
      </c>
      <c r="O1275" t="str">
        <v>Hapag-Lloyd</v>
      </c>
      <c r="P1275" t="str">
        <v>14 CD combined</v>
      </c>
      <c r="Q1275" t="str">
        <v>subject to port storage</v>
      </c>
      <c r="S1275" s="271">
        <f t="shared" ca="1" si="38"/>
        <v>0</v>
      </c>
      <c r="T1275" s="271">
        <f t="shared" si="39"/>
        <v>1735</v>
      </c>
    </row>
    <row r="1276" spans="1:20">
      <c r="A1276" t="str">
        <v>STS_Hapag-Lloyd</v>
      </c>
      <c r="B1276" t="str">
        <v>FreetownPasir Gudang40</v>
      </c>
      <c r="C1276" t="str">
        <v>SLE</v>
      </c>
      <c r="D1276" t="str">
        <v>Freetown</v>
      </c>
      <c r="E1276" t="str">
        <v>Pasir Gudang</v>
      </c>
      <c r="F1276">
        <v>40</v>
      </c>
      <c r="G1276">
        <v>2275</v>
      </c>
      <c r="H1276" t="str">
        <v>not included</v>
      </c>
      <c r="I1276" s="148" t="str">
        <v>USD</v>
      </c>
      <c r="J1276" s="271">
        <v>0</v>
      </c>
      <c r="K1276">
        <v>2275</v>
      </c>
      <c r="L1276" t="str">
        <v>51 days</v>
      </c>
      <c r="M1276" s="18">
        <v>45657</v>
      </c>
      <c r="N1276">
        <v>0</v>
      </c>
      <c r="O1276" t="str">
        <v>Hapag-Lloyd</v>
      </c>
      <c r="P1276" t="str">
        <v>14 CD combined</v>
      </c>
      <c r="Q1276" t="str">
        <v>subject to port storage</v>
      </c>
      <c r="S1276" s="271">
        <f t="shared" ca="1" si="38"/>
        <v>0</v>
      </c>
      <c r="T1276" s="271">
        <f t="shared" si="39"/>
        <v>2275</v>
      </c>
    </row>
    <row r="1277" spans="1:20">
      <c r="A1277" t="str">
        <v>STS_MSC</v>
      </c>
      <c r="B1277" t="str">
        <v>FreetownPasir Gudang40</v>
      </c>
      <c r="C1277" t="str">
        <v>SLE</v>
      </c>
      <c r="D1277" t="str">
        <v>Freetown</v>
      </c>
      <c r="E1277" t="str">
        <v>Pasir Gudang</v>
      </c>
      <c r="F1277">
        <v>40</v>
      </c>
      <c r="G1277">
        <v>4556</v>
      </c>
      <c r="H1277" t="str">
        <v>not included</v>
      </c>
      <c r="I1277" s="148" t="str">
        <v>USD</v>
      </c>
      <c r="J1277" s="271">
        <v>0</v>
      </c>
      <c r="K1277">
        <v>4556</v>
      </c>
      <c r="L1277" t="str">
        <v>59 days</v>
      </c>
      <c r="M1277" s="18">
        <v>45657</v>
      </c>
      <c r="N1277">
        <v>0</v>
      </c>
      <c r="O1277" t="str">
        <v>MSC</v>
      </c>
      <c r="P1277" t="str">
        <v>14 CD combined</v>
      </c>
      <c r="Q1277">
        <v>0</v>
      </c>
      <c r="S1277" s="271">
        <f t="shared" ca="1" si="38"/>
        <v>0</v>
      </c>
      <c r="T1277" s="271">
        <f t="shared" si="39"/>
        <v>4556</v>
      </c>
    </row>
    <row r="1278" spans="1:20">
      <c r="A1278" t="str">
        <v>STS_Hapag-Lloyd</v>
      </c>
      <c r="B1278" t="str">
        <v>FreetownSurabaya20</v>
      </c>
      <c r="C1278" t="str">
        <v>SLE</v>
      </c>
      <c r="D1278" t="str">
        <v>Freetown</v>
      </c>
      <c r="E1278" t="str">
        <v>Surabaya</v>
      </c>
      <c r="F1278">
        <v>20</v>
      </c>
      <c r="G1278">
        <v>1855</v>
      </c>
      <c r="H1278" t="str">
        <v>not included</v>
      </c>
      <c r="I1278" s="148" t="str">
        <v>USD</v>
      </c>
      <c r="J1278" s="271">
        <v>0</v>
      </c>
      <c r="K1278">
        <v>1855</v>
      </c>
      <c r="L1278" t="str">
        <v>51 days</v>
      </c>
      <c r="M1278" s="18">
        <v>45657</v>
      </c>
      <c r="N1278">
        <v>0</v>
      </c>
      <c r="O1278" t="str">
        <v>Hapag-Lloyd</v>
      </c>
      <c r="P1278" t="str">
        <v>14 CD combined</v>
      </c>
      <c r="Q1278" t="str">
        <v>subject to port storage</v>
      </c>
      <c r="S1278" s="271">
        <f t="shared" ca="1" si="38"/>
        <v>0</v>
      </c>
      <c r="T1278" s="271">
        <f t="shared" si="39"/>
        <v>1855</v>
      </c>
    </row>
    <row r="1279" spans="1:20">
      <c r="A1279" t="str">
        <v>STS_Hapag-Lloyd</v>
      </c>
      <c r="B1279" t="str">
        <v>FreetownSurabaya40</v>
      </c>
      <c r="C1279" t="str">
        <v>SLE</v>
      </c>
      <c r="D1279" t="str">
        <v>Freetown</v>
      </c>
      <c r="E1279" t="str">
        <v>Surabaya</v>
      </c>
      <c r="F1279">
        <v>40</v>
      </c>
      <c r="G1279">
        <v>2345</v>
      </c>
      <c r="H1279" t="str">
        <v>not included</v>
      </c>
      <c r="I1279" s="148" t="str">
        <v>USD</v>
      </c>
      <c r="J1279" s="271">
        <v>0</v>
      </c>
      <c r="K1279">
        <v>2345</v>
      </c>
      <c r="L1279" t="str">
        <v>51 days</v>
      </c>
      <c r="M1279" s="18">
        <v>45657</v>
      </c>
      <c r="N1279">
        <v>0</v>
      </c>
      <c r="O1279" t="str">
        <v>Hapag-Lloyd</v>
      </c>
      <c r="P1279" t="str">
        <v>14 CD combined</v>
      </c>
      <c r="Q1279" t="str">
        <v>subject to port storage</v>
      </c>
      <c r="S1279" s="271">
        <f t="shared" ca="1" si="38"/>
        <v>0</v>
      </c>
      <c r="T1279" s="271">
        <f t="shared" si="39"/>
        <v>2345</v>
      </c>
    </row>
    <row r="1280" spans="1:20">
      <c r="A1280" t="str">
        <v>STS_MSC</v>
      </c>
      <c r="B1280" t="str">
        <v>FreetownSurabaya40</v>
      </c>
      <c r="C1280" t="str">
        <v>SLE</v>
      </c>
      <c r="D1280" t="str">
        <v>Freetown</v>
      </c>
      <c r="E1280" t="str">
        <v>Surabaya</v>
      </c>
      <c r="F1280">
        <v>40</v>
      </c>
      <c r="G1280">
        <v>4551</v>
      </c>
      <c r="H1280" t="str">
        <v>not included</v>
      </c>
      <c r="I1280" s="148" t="str">
        <v>USD</v>
      </c>
      <c r="J1280" s="271">
        <v>0</v>
      </c>
      <c r="K1280">
        <v>4551</v>
      </c>
      <c r="L1280" t="str">
        <v>57 days</v>
      </c>
      <c r="M1280" s="18">
        <v>45657</v>
      </c>
      <c r="N1280">
        <v>0</v>
      </c>
      <c r="O1280" t="str">
        <v>MSC</v>
      </c>
      <c r="P1280" t="str">
        <v>14 CD combined</v>
      </c>
      <c r="Q1280">
        <v>0</v>
      </c>
      <c r="S1280" s="271">
        <f t="shared" ca="1" si="38"/>
        <v>0</v>
      </c>
      <c r="T1280" s="271">
        <f t="shared" si="39"/>
        <v>4551</v>
      </c>
    </row>
    <row r="1281" spans="1:20">
      <c r="A1281" t="str">
        <v>STS_Hapag-Lloyd</v>
      </c>
      <c r="B1281" t="str">
        <v>FreetownTallinn20</v>
      </c>
      <c r="C1281" t="str">
        <v>SLE</v>
      </c>
      <c r="D1281" t="str">
        <v>Freetown</v>
      </c>
      <c r="E1281" t="str">
        <v>Tallinn</v>
      </c>
      <c r="F1281">
        <v>20</v>
      </c>
      <c r="G1281">
        <v>1547</v>
      </c>
      <c r="H1281" t="str">
        <v>not included</v>
      </c>
      <c r="I1281" s="148" t="str">
        <v>USD</v>
      </c>
      <c r="J1281" s="271">
        <v>0</v>
      </c>
      <c r="K1281">
        <v>1547</v>
      </c>
      <c r="L1281" t="str">
        <v>32 days</v>
      </c>
      <c r="M1281" s="18">
        <v>45657</v>
      </c>
      <c r="N1281">
        <v>0</v>
      </c>
      <c r="O1281" t="str">
        <v>Hapag-Lloyd</v>
      </c>
      <c r="P1281" t="str">
        <v>10 CD</v>
      </c>
      <c r="Q1281" t="str">
        <v>21 CD</v>
      </c>
      <c r="S1281" s="271">
        <f t="shared" ca="1" si="38"/>
        <v>0</v>
      </c>
      <c r="T1281" s="271">
        <f t="shared" si="39"/>
        <v>1547</v>
      </c>
    </row>
    <row r="1282" spans="1:20">
      <c r="A1282" t="str">
        <v>STS_Hapag-Lloyd</v>
      </c>
      <c r="B1282" t="str">
        <v>FreetownTallinn40</v>
      </c>
      <c r="C1282" t="str">
        <v>SLE</v>
      </c>
      <c r="D1282" t="str">
        <v>Freetown</v>
      </c>
      <c r="E1282" t="str">
        <v>Tallinn</v>
      </c>
      <c r="F1282">
        <v>40</v>
      </c>
      <c r="G1282">
        <v>1529</v>
      </c>
      <c r="H1282" t="str">
        <v>not included</v>
      </c>
      <c r="I1282" s="148" t="str">
        <v>USD</v>
      </c>
      <c r="J1282" s="271">
        <v>0</v>
      </c>
      <c r="K1282">
        <v>1529</v>
      </c>
      <c r="L1282" t="str">
        <v>32 days</v>
      </c>
      <c r="M1282" s="18">
        <v>45657</v>
      </c>
      <c r="N1282">
        <v>0</v>
      </c>
      <c r="O1282" t="str">
        <v>Hapag-Lloyd</v>
      </c>
      <c r="P1282" t="str">
        <v>10 CD</v>
      </c>
      <c r="Q1282" t="str">
        <v>21 CD</v>
      </c>
      <c r="S1282" s="271">
        <f t="shared" ca="1" si="38"/>
        <v>0</v>
      </c>
      <c r="T1282" s="271">
        <f t="shared" si="39"/>
        <v>1529</v>
      </c>
    </row>
    <row r="1283" spans="1:20">
      <c r="A1283" t="str">
        <v>STS_Hapag-Lloyd</v>
      </c>
      <c r="B1283" t="str">
        <v>FreetownValencia20</v>
      </c>
      <c r="C1283" t="str">
        <v>SLE</v>
      </c>
      <c r="D1283" t="str">
        <v>Freetown</v>
      </c>
      <c r="E1283" t="str">
        <v>Valencia</v>
      </c>
      <c r="F1283">
        <v>20</v>
      </c>
      <c r="G1283">
        <v>1497</v>
      </c>
      <c r="H1283" t="str">
        <v>not included</v>
      </c>
      <c r="I1283" s="148" t="str">
        <v>EUR</v>
      </c>
      <c r="J1283" s="271">
        <v>0</v>
      </c>
      <c r="K1283">
        <v>1497</v>
      </c>
      <c r="L1283" t="str">
        <v>18 days</v>
      </c>
      <c r="M1283" s="18">
        <v>45657</v>
      </c>
      <c r="N1283">
        <v>0</v>
      </c>
      <c r="O1283" t="str">
        <v>Hapag-Lloyd</v>
      </c>
      <c r="P1283" t="str">
        <v>10 CD combined</v>
      </c>
      <c r="Q1283" t="str">
        <v>subject to port storage</v>
      </c>
      <c r="S1283" s="271">
        <f t="shared" ref="S1283:S1346" ca="1" si="40">IF(M1283&gt;TODAY(),1,0)</f>
        <v>0</v>
      </c>
      <c r="T1283" s="271">
        <f t="shared" ref="T1283:T1346" si="41">G1283+J1283</f>
        <v>1497</v>
      </c>
    </row>
    <row r="1284" spans="1:20">
      <c r="A1284" t="str">
        <v>STS_Hapag-Lloyd</v>
      </c>
      <c r="B1284" t="str">
        <v>FreetownValencia40</v>
      </c>
      <c r="C1284" t="str">
        <v>SLE</v>
      </c>
      <c r="D1284" t="str">
        <v>Freetown</v>
      </c>
      <c r="E1284" t="str">
        <v>Valencia</v>
      </c>
      <c r="F1284">
        <v>40</v>
      </c>
      <c r="G1284">
        <v>2009</v>
      </c>
      <c r="H1284" t="str">
        <v>not included</v>
      </c>
      <c r="I1284" s="148" t="str">
        <v>EUR</v>
      </c>
      <c r="J1284" s="271">
        <v>0</v>
      </c>
      <c r="K1284">
        <v>2009</v>
      </c>
      <c r="L1284" t="str">
        <v>18 days</v>
      </c>
      <c r="M1284" s="18">
        <v>45657</v>
      </c>
      <c r="N1284">
        <v>0</v>
      </c>
      <c r="O1284" t="str">
        <v>Hapag-Lloyd</v>
      </c>
      <c r="P1284" t="str">
        <v>10 CD combined</v>
      </c>
      <c r="Q1284" t="str">
        <v>subject to port storage</v>
      </c>
      <c r="S1284" s="271">
        <f t="shared" ca="1" si="40"/>
        <v>0</v>
      </c>
      <c r="T1284" s="271">
        <f t="shared" si="41"/>
        <v>2009</v>
      </c>
    </row>
    <row r="1285" spans="1:20">
      <c r="A1285" t="str">
        <v>STS_Hapag-Lloyd</v>
      </c>
      <c r="B1285" t="str">
        <v>KribiAmsterdam20</v>
      </c>
      <c r="C1285" t="str">
        <v>CAM</v>
      </c>
      <c r="D1285" t="str">
        <v>Kribi</v>
      </c>
      <c r="E1285" t="str">
        <v>Amsterdam</v>
      </c>
      <c r="F1285">
        <v>20</v>
      </c>
      <c r="G1285">
        <v>793</v>
      </c>
      <c r="H1285" t="str">
        <v>not included</v>
      </c>
      <c r="I1285" s="148" t="str">
        <v>EUR</v>
      </c>
      <c r="J1285" s="271">
        <v>0</v>
      </c>
      <c r="K1285">
        <v>793</v>
      </c>
      <c r="L1285" t="str">
        <v>33 days</v>
      </c>
      <c r="M1285" s="18">
        <v>45657</v>
      </c>
      <c r="N1285">
        <v>0</v>
      </c>
      <c r="O1285" t="str">
        <v>Hapag-Lloyd</v>
      </c>
      <c r="P1285" t="str">
        <v xml:space="preserve">14 CD </v>
      </c>
      <c r="Q1285" t="str">
        <v xml:space="preserve">4 CD </v>
      </c>
      <c r="S1285" s="271">
        <f t="shared" ca="1" si="40"/>
        <v>0</v>
      </c>
      <c r="T1285" s="271">
        <f t="shared" si="41"/>
        <v>793</v>
      </c>
    </row>
    <row r="1286" spans="1:20">
      <c r="A1286" t="str">
        <v>STS_Hapag-Lloyd</v>
      </c>
      <c r="B1286" t="str">
        <v>KribiAmsterdam40</v>
      </c>
      <c r="C1286" t="str">
        <v>CAM</v>
      </c>
      <c r="D1286" t="str">
        <v>Kribi</v>
      </c>
      <c r="E1286" t="str">
        <v>Amsterdam</v>
      </c>
      <c r="F1286">
        <v>40</v>
      </c>
      <c r="G1286">
        <v>1221</v>
      </c>
      <c r="H1286" t="str">
        <v>not included</v>
      </c>
      <c r="I1286" s="148" t="str">
        <v>EUR</v>
      </c>
      <c r="J1286" s="271">
        <v>0</v>
      </c>
      <c r="K1286">
        <v>1221</v>
      </c>
      <c r="L1286" t="str">
        <v>33 days</v>
      </c>
      <c r="M1286" s="18">
        <v>45657</v>
      </c>
      <c r="N1286">
        <v>0</v>
      </c>
      <c r="O1286" t="str">
        <v>Hapag-Lloyd</v>
      </c>
      <c r="P1286" t="str">
        <v xml:space="preserve">14 CD </v>
      </c>
      <c r="Q1286" t="str">
        <v xml:space="preserve">4 CD </v>
      </c>
      <c r="S1286" s="271">
        <f t="shared" ca="1" si="40"/>
        <v>0</v>
      </c>
      <c r="T1286" s="271">
        <f t="shared" si="41"/>
        <v>1221</v>
      </c>
    </row>
    <row r="1287" spans="1:20">
      <c r="A1287" t="str">
        <v>STS_Hapag-Lloyd</v>
      </c>
      <c r="B1287" t="str">
        <v>KribiAntwerp20</v>
      </c>
      <c r="C1287" t="str">
        <v>CAM</v>
      </c>
      <c r="D1287" t="str">
        <v>Kribi</v>
      </c>
      <c r="E1287" t="str">
        <v>Antwerp</v>
      </c>
      <c r="F1287">
        <v>20</v>
      </c>
      <c r="G1287">
        <v>493</v>
      </c>
      <c r="H1287" t="str">
        <v>not included</v>
      </c>
      <c r="I1287" s="148" t="str">
        <v>EUR</v>
      </c>
      <c r="J1287" s="271">
        <v>0</v>
      </c>
      <c r="K1287">
        <v>493</v>
      </c>
      <c r="L1287" t="str">
        <v>29 days</v>
      </c>
      <c r="M1287" s="18">
        <v>45657</v>
      </c>
      <c r="N1287">
        <v>0</v>
      </c>
      <c r="O1287" t="str">
        <v>Hapag-Lloyd</v>
      </c>
      <c r="P1287" t="str">
        <v>4 CD</v>
      </c>
      <c r="Q1287" t="str">
        <v>10 CD</v>
      </c>
      <c r="S1287" s="271">
        <f t="shared" ca="1" si="40"/>
        <v>0</v>
      </c>
      <c r="T1287" s="271">
        <f t="shared" si="41"/>
        <v>493</v>
      </c>
    </row>
    <row r="1288" spans="1:20">
      <c r="A1288" t="str">
        <v>STS_Hapag-Lloyd</v>
      </c>
      <c r="B1288" t="str">
        <v>KribiAntwerp40</v>
      </c>
      <c r="C1288" t="str">
        <v>CAM</v>
      </c>
      <c r="D1288" t="str">
        <v>Kribi</v>
      </c>
      <c r="E1288" t="str">
        <v>Antwerp</v>
      </c>
      <c r="F1288">
        <v>40</v>
      </c>
      <c r="G1288">
        <v>621</v>
      </c>
      <c r="H1288" t="str">
        <v>not included</v>
      </c>
      <c r="I1288" s="148" t="str">
        <v>EUR</v>
      </c>
      <c r="J1288" s="271">
        <v>0</v>
      </c>
      <c r="K1288">
        <v>621</v>
      </c>
      <c r="L1288" t="str">
        <v>29 days</v>
      </c>
      <c r="M1288" s="18">
        <v>45657</v>
      </c>
      <c r="N1288">
        <v>0</v>
      </c>
      <c r="O1288" t="str">
        <v>Hapag-Lloyd</v>
      </c>
      <c r="P1288" t="str">
        <v>4 CD</v>
      </c>
      <c r="Q1288" t="str">
        <v>10 CD</v>
      </c>
      <c r="S1288" s="271">
        <f t="shared" ca="1" si="40"/>
        <v>0</v>
      </c>
      <c r="T1288" s="271">
        <f t="shared" si="41"/>
        <v>621</v>
      </c>
    </row>
    <row r="1289" spans="1:20">
      <c r="A1289" t="str">
        <v>STS_Hapag-Lloyd</v>
      </c>
      <c r="B1289" t="str">
        <v>KribiBarcelona20</v>
      </c>
      <c r="C1289" t="str">
        <v>CAM</v>
      </c>
      <c r="D1289" t="str">
        <v>Kribi</v>
      </c>
      <c r="E1289" t="str">
        <v>Barcelona</v>
      </c>
      <c r="F1289">
        <v>20</v>
      </c>
      <c r="G1289">
        <v>1593</v>
      </c>
      <c r="H1289" t="str">
        <v>not included</v>
      </c>
      <c r="I1289" s="148" t="str">
        <v>EUR</v>
      </c>
      <c r="J1289" s="271">
        <v>0</v>
      </c>
      <c r="K1289">
        <v>1593</v>
      </c>
      <c r="L1289" t="str">
        <v>50 days</v>
      </c>
      <c r="M1289" s="18">
        <v>45657</v>
      </c>
      <c r="N1289">
        <v>0</v>
      </c>
      <c r="O1289" t="str">
        <v>Hapag-Lloyd</v>
      </c>
      <c r="P1289" t="str">
        <v>10 CD combined</v>
      </c>
      <c r="Q1289" t="str">
        <v>subject to port storage</v>
      </c>
      <c r="S1289" s="271">
        <f t="shared" ca="1" si="40"/>
        <v>0</v>
      </c>
      <c r="T1289" s="271">
        <f t="shared" si="41"/>
        <v>1593</v>
      </c>
    </row>
    <row r="1290" spans="1:20">
      <c r="A1290" t="str">
        <v>STS_Hapag-Lloyd</v>
      </c>
      <c r="B1290" t="str">
        <v>KribiBarcelona40</v>
      </c>
      <c r="C1290" t="str">
        <v>CAM</v>
      </c>
      <c r="D1290" t="str">
        <v>Kribi</v>
      </c>
      <c r="E1290" t="str">
        <v>Barcelona</v>
      </c>
      <c r="F1290">
        <v>40</v>
      </c>
      <c r="G1290">
        <v>3121</v>
      </c>
      <c r="H1290" t="str">
        <v>not included</v>
      </c>
      <c r="I1290" s="148" t="str">
        <v>EUR</v>
      </c>
      <c r="J1290" s="271">
        <v>0</v>
      </c>
      <c r="K1290">
        <v>3121</v>
      </c>
      <c r="L1290" t="str">
        <v>50 days</v>
      </c>
      <c r="M1290" s="18">
        <v>45657</v>
      </c>
      <c r="N1290">
        <v>0</v>
      </c>
      <c r="O1290" t="str">
        <v>Hapag-Lloyd</v>
      </c>
      <c r="P1290" t="str">
        <v>10 CD combined</v>
      </c>
      <c r="Q1290" t="str">
        <v>subject to port storage</v>
      </c>
      <c r="S1290" s="271">
        <f t="shared" ca="1" si="40"/>
        <v>0</v>
      </c>
      <c r="T1290" s="271">
        <f t="shared" si="41"/>
        <v>3121</v>
      </c>
    </row>
    <row r="1291" spans="1:20">
      <c r="A1291" t="str">
        <v>STS_Hapag-Lloyd</v>
      </c>
      <c r="B1291" t="str">
        <v>KribiBatam20</v>
      </c>
      <c r="C1291" t="str">
        <v>CAM</v>
      </c>
      <c r="D1291" t="str">
        <v>Kribi</v>
      </c>
      <c r="E1291" t="str">
        <v>Batam</v>
      </c>
      <c r="F1291">
        <v>20</v>
      </c>
      <c r="G1291">
        <v>788</v>
      </c>
      <c r="H1291" t="str">
        <v>not included</v>
      </c>
      <c r="I1291" s="148" t="str">
        <v>USD</v>
      </c>
      <c r="J1291" s="271">
        <v>0</v>
      </c>
      <c r="K1291">
        <v>788</v>
      </c>
      <c r="L1291" t="str">
        <v>36 days</v>
      </c>
      <c r="M1291" s="18">
        <v>45657</v>
      </c>
      <c r="N1291">
        <v>0</v>
      </c>
      <c r="O1291" t="str">
        <v>Hapag-Lloyd</v>
      </c>
      <c r="P1291" t="str">
        <v>14 CD combined</v>
      </c>
      <c r="Q1291" t="str">
        <v>subject to port storage</v>
      </c>
      <c r="S1291" s="271">
        <f t="shared" ca="1" si="40"/>
        <v>0</v>
      </c>
      <c r="T1291" s="271">
        <f t="shared" si="41"/>
        <v>788</v>
      </c>
    </row>
    <row r="1292" spans="1:20">
      <c r="A1292" t="str">
        <v>STS_Hapag-Lloyd</v>
      </c>
      <c r="B1292" t="str">
        <v>KribiBatam40</v>
      </c>
      <c r="C1292" t="str">
        <v>CAM</v>
      </c>
      <c r="D1292" t="str">
        <v>Kribi</v>
      </c>
      <c r="E1292" t="str">
        <v>Batam</v>
      </c>
      <c r="F1292">
        <v>40</v>
      </c>
      <c r="G1292">
        <v>1281</v>
      </c>
      <c r="H1292" t="str">
        <v>not included</v>
      </c>
      <c r="I1292" s="148" t="str">
        <v>USD</v>
      </c>
      <c r="J1292" s="271">
        <v>0</v>
      </c>
      <c r="K1292">
        <v>1281</v>
      </c>
      <c r="L1292" t="str">
        <v>36 days</v>
      </c>
      <c r="M1292" s="18">
        <v>45657</v>
      </c>
      <c r="N1292">
        <v>0</v>
      </c>
      <c r="O1292" t="str">
        <v>Hapag-Lloyd</v>
      </c>
      <c r="P1292" t="str">
        <v>14 CD combined</v>
      </c>
      <c r="Q1292" t="str">
        <v>subject to port storage</v>
      </c>
      <c r="S1292" s="271">
        <f t="shared" ca="1" si="40"/>
        <v>0</v>
      </c>
      <c r="T1292" s="271">
        <f t="shared" si="41"/>
        <v>1281</v>
      </c>
    </row>
    <row r="1293" spans="1:20">
      <c r="A1293" t="str">
        <v>STS_Hapag-Lloyd</v>
      </c>
      <c r="B1293" t="str">
        <v>KribiHamburg20</v>
      </c>
      <c r="C1293" t="str">
        <v>CAM</v>
      </c>
      <c r="D1293" t="str">
        <v>Kribi</v>
      </c>
      <c r="E1293" t="str">
        <v>Hamburg</v>
      </c>
      <c r="F1293">
        <v>20</v>
      </c>
      <c r="G1293">
        <v>793</v>
      </c>
      <c r="H1293" t="str">
        <v>not included</v>
      </c>
      <c r="I1293" s="148" t="str">
        <v>EUR</v>
      </c>
      <c r="J1293" s="271">
        <v>0</v>
      </c>
      <c r="K1293">
        <v>793</v>
      </c>
      <c r="L1293" t="str">
        <v>41 days</v>
      </c>
      <c r="M1293" s="18">
        <v>45657</v>
      </c>
      <c r="N1293">
        <v>0</v>
      </c>
      <c r="O1293" t="str">
        <v>Hapag-Lloyd</v>
      </c>
      <c r="P1293" t="str">
        <v>4 CD</v>
      </c>
      <c r="Q1293" t="str">
        <v>10 CD</v>
      </c>
      <c r="S1293" s="271">
        <f t="shared" ca="1" si="40"/>
        <v>0</v>
      </c>
      <c r="T1293" s="271">
        <f t="shared" si="41"/>
        <v>793</v>
      </c>
    </row>
    <row r="1294" spans="1:20">
      <c r="A1294" t="str">
        <v>STS_Hapag-Lloyd</v>
      </c>
      <c r="B1294" t="str">
        <v>KribiHamburg40</v>
      </c>
      <c r="C1294" t="str">
        <v>CAM</v>
      </c>
      <c r="D1294" t="str">
        <v>Kribi</v>
      </c>
      <c r="E1294" t="str">
        <v>Hamburg</v>
      </c>
      <c r="F1294">
        <v>40</v>
      </c>
      <c r="G1294">
        <v>821</v>
      </c>
      <c r="H1294" t="str">
        <v>not included</v>
      </c>
      <c r="I1294" s="148" t="str">
        <v>EUR</v>
      </c>
      <c r="J1294" s="271">
        <v>0</v>
      </c>
      <c r="K1294">
        <v>821</v>
      </c>
      <c r="L1294" t="str">
        <v>41 days</v>
      </c>
      <c r="M1294" s="18">
        <v>45657</v>
      </c>
      <c r="N1294">
        <v>0</v>
      </c>
      <c r="O1294" t="str">
        <v>Hapag-Lloyd</v>
      </c>
      <c r="P1294" t="str">
        <v>4 CD</v>
      </c>
      <c r="Q1294" t="str">
        <v>10 CD</v>
      </c>
      <c r="S1294" s="271">
        <f t="shared" ca="1" si="40"/>
        <v>0</v>
      </c>
      <c r="T1294" s="271">
        <f t="shared" si="41"/>
        <v>821</v>
      </c>
    </row>
    <row r="1295" spans="1:20">
      <c r="A1295" t="str">
        <v>STS_Hapag-Lloyd</v>
      </c>
      <c r="B1295" t="str">
        <v>KribiJakarta20</v>
      </c>
      <c r="C1295" t="str">
        <v>CAM</v>
      </c>
      <c r="D1295" t="str">
        <v>Kribi</v>
      </c>
      <c r="E1295" t="str">
        <v>Jakarta</v>
      </c>
      <c r="F1295">
        <v>20</v>
      </c>
      <c r="G1295">
        <v>755</v>
      </c>
      <c r="H1295" t="str">
        <v>not included</v>
      </c>
      <c r="I1295" s="148" t="str">
        <v>USD</v>
      </c>
      <c r="J1295" s="271">
        <v>0</v>
      </c>
      <c r="K1295">
        <v>755</v>
      </c>
      <c r="L1295" t="str">
        <v>40 days</v>
      </c>
      <c r="M1295" s="18">
        <v>45657</v>
      </c>
      <c r="N1295">
        <v>0</v>
      </c>
      <c r="O1295" t="str">
        <v>Hapag-Lloyd</v>
      </c>
      <c r="P1295" t="str">
        <v>14 CD combined</v>
      </c>
      <c r="Q1295" t="str">
        <v>subject to port storage</v>
      </c>
      <c r="S1295" s="271">
        <f t="shared" ca="1" si="40"/>
        <v>0</v>
      </c>
      <c r="T1295" s="271">
        <f t="shared" si="41"/>
        <v>755</v>
      </c>
    </row>
    <row r="1296" spans="1:20">
      <c r="A1296" t="str">
        <v>STS_Hapag-Lloyd</v>
      </c>
      <c r="B1296" t="str">
        <v>KribiJakarta40</v>
      </c>
      <c r="C1296" t="str">
        <v>CAM</v>
      </c>
      <c r="D1296" t="str">
        <v>Kribi</v>
      </c>
      <c r="E1296" t="str">
        <v>Jakarta</v>
      </c>
      <c r="F1296">
        <v>40</v>
      </c>
      <c r="G1296">
        <v>995</v>
      </c>
      <c r="H1296" t="str">
        <v>not included</v>
      </c>
      <c r="I1296" s="148" t="str">
        <v>USD</v>
      </c>
      <c r="J1296" s="271">
        <v>0</v>
      </c>
      <c r="K1296">
        <v>995</v>
      </c>
      <c r="L1296" t="str">
        <v>40 days</v>
      </c>
      <c r="M1296" s="18">
        <v>45657</v>
      </c>
      <c r="N1296">
        <v>0</v>
      </c>
      <c r="O1296" t="str">
        <v>Hapag-Lloyd</v>
      </c>
      <c r="P1296" t="str">
        <v>14 CD combined</v>
      </c>
      <c r="Q1296" t="str">
        <v>subject to port storage</v>
      </c>
      <c r="S1296" s="271">
        <f t="shared" ca="1" si="40"/>
        <v>0</v>
      </c>
      <c r="T1296" s="271">
        <f t="shared" si="41"/>
        <v>995</v>
      </c>
    </row>
    <row r="1297" spans="1:20">
      <c r="A1297" t="str">
        <v>STS_Hapag-Lloyd</v>
      </c>
      <c r="B1297" t="str">
        <v>KribiPasir Gudang20</v>
      </c>
      <c r="C1297" t="str">
        <v>CAM</v>
      </c>
      <c r="D1297" t="str">
        <v>Kribi</v>
      </c>
      <c r="E1297" t="str">
        <v>Pasir Gudang</v>
      </c>
      <c r="F1297">
        <v>20</v>
      </c>
      <c r="G1297">
        <v>555</v>
      </c>
      <c r="H1297" t="str">
        <v>not included</v>
      </c>
      <c r="I1297" s="148" t="str">
        <v>USD</v>
      </c>
      <c r="J1297" s="271">
        <v>0</v>
      </c>
      <c r="K1297">
        <v>555</v>
      </c>
      <c r="L1297" t="str">
        <v>36 days</v>
      </c>
      <c r="M1297" s="18">
        <v>45657</v>
      </c>
      <c r="N1297">
        <v>0</v>
      </c>
      <c r="O1297" t="str">
        <v>Hapag-Lloyd</v>
      </c>
      <c r="P1297" t="str">
        <v>14 CD combined</v>
      </c>
      <c r="Q1297" t="str">
        <v>subject to port storage</v>
      </c>
      <c r="S1297" s="271">
        <f t="shared" ca="1" si="40"/>
        <v>0</v>
      </c>
      <c r="T1297" s="271">
        <f t="shared" si="41"/>
        <v>555</v>
      </c>
    </row>
    <row r="1298" spans="1:20">
      <c r="A1298" t="str">
        <v>STS_Hapag-Lloyd</v>
      </c>
      <c r="B1298" t="str">
        <v>KribiPasir Gudang40</v>
      </c>
      <c r="C1298" t="str">
        <v>CAM</v>
      </c>
      <c r="D1298" t="str">
        <v>Kribi</v>
      </c>
      <c r="E1298" t="str">
        <v>Pasir Gudang</v>
      </c>
      <c r="F1298">
        <v>40</v>
      </c>
      <c r="G1298">
        <v>945</v>
      </c>
      <c r="H1298" t="str">
        <v>not included</v>
      </c>
      <c r="I1298" s="148" t="str">
        <v>USD</v>
      </c>
      <c r="J1298" s="271">
        <v>0</v>
      </c>
      <c r="K1298">
        <v>945</v>
      </c>
      <c r="L1298" t="str">
        <v>36 days</v>
      </c>
      <c r="M1298" s="18">
        <v>45657</v>
      </c>
      <c r="N1298">
        <v>0</v>
      </c>
      <c r="O1298" t="str">
        <v>Hapag-Lloyd</v>
      </c>
      <c r="P1298" t="str">
        <v>14 CD combined</v>
      </c>
      <c r="Q1298" t="str">
        <v>subject to port storage</v>
      </c>
      <c r="S1298" s="271">
        <f t="shared" ca="1" si="40"/>
        <v>0</v>
      </c>
      <c r="T1298" s="271">
        <f t="shared" si="41"/>
        <v>945</v>
      </c>
    </row>
    <row r="1299" spans="1:20">
      <c r="A1299" t="str">
        <v>STS_Hapag-Lloyd</v>
      </c>
      <c r="B1299" t="str">
        <v>KribiSurabaya20</v>
      </c>
      <c r="C1299" t="str">
        <v>CAM</v>
      </c>
      <c r="D1299" t="str">
        <v>Kribi</v>
      </c>
      <c r="E1299" t="str">
        <v>Surabaya</v>
      </c>
      <c r="F1299">
        <v>20</v>
      </c>
      <c r="G1299">
        <v>705</v>
      </c>
      <c r="H1299" t="str">
        <v>not included</v>
      </c>
      <c r="I1299" s="148" t="str">
        <v>USD</v>
      </c>
      <c r="J1299" s="271">
        <v>0</v>
      </c>
      <c r="K1299">
        <v>705</v>
      </c>
      <c r="L1299" t="str">
        <v>38 days</v>
      </c>
      <c r="M1299" s="18">
        <v>45657</v>
      </c>
      <c r="N1299">
        <v>0</v>
      </c>
      <c r="O1299" t="str">
        <v>Hapag-Lloyd</v>
      </c>
      <c r="P1299" t="str">
        <v>14 CD combined</v>
      </c>
      <c r="Q1299" t="str">
        <v>subject to port storage</v>
      </c>
      <c r="S1299" s="271">
        <f t="shared" ca="1" si="40"/>
        <v>0</v>
      </c>
      <c r="T1299" s="271">
        <f t="shared" si="41"/>
        <v>705</v>
      </c>
    </row>
    <row r="1300" spans="1:20">
      <c r="A1300" t="str">
        <v>STS_Hapag-Lloyd</v>
      </c>
      <c r="B1300" t="str">
        <v>KribiSurabaya40</v>
      </c>
      <c r="C1300" t="str">
        <v>CAM</v>
      </c>
      <c r="D1300" t="str">
        <v>Kribi</v>
      </c>
      <c r="E1300" t="str">
        <v>Surabaya</v>
      </c>
      <c r="F1300">
        <v>40</v>
      </c>
      <c r="G1300">
        <v>945</v>
      </c>
      <c r="H1300" t="str">
        <v>not included</v>
      </c>
      <c r="I1300" s="148" t="str">
        <v>USD</v>
      </c>
      <c r="J1300" s="271">
        <v>0</v>
      </c>
      <c r="K1300">
        <v>945</v>
      </c>
      <c r="L1300" t="str">
        <v>38 days</v>
      </c>
      <c r="M1300" s="18">
        <v>45657</v>
      </c>
      <c r="N1300">
        <v>0</v>
      </c>
      <c r="O1300" t="str">
        <v>Hapag-Lloyd</v>
      </c>
      <c r="P1300" t="str">
        <v>14 CD combined</v>
      </c>
      <c r="Q1300" t="str">
        <v>subject to port storage</v>
      </c>
      <c r="S1300" s="271">
        <f t="shared" ca="1" si="40"/>
        <v>0</v>
      </c>
      <c r="T1300" s="271">
        <f t="shared" si="41"/>
        <v>945</v>
      </c>
    </row>
    <row r="1301" spans="1:20">
      <c r="A1301" t="str">
        <v>STS_Hapag-Lloyd</v>
      </c>
      <c r="B1301" t="str">
        <v>KribiTallinn20</v>
      </c>
      <c r="C1301" t="str">
        <v>CAM</v>
      </c>
      <c r="D1301" t="str">
        <v>Kribi</v>
      </c>
      <c r="E1301" t="str">
        <v>Tallinn</v>
      </c>
      <c r="F1301">
        <v>20</v>
      </c>
      <c r="G1301">
        <v>793</v>
      </c>
      <c r="H1301" t="str">
        <v>not included</v>
      </c>
      <c r="I1301" s="148" t="str">
        <v>USD</v>
      </c>
      <c r="J1301" s="271">
        <v>0</v>
      </c>
      <c r="K1301">
        <v>793</v>
      </c>
      <c r="L1301" t="str">
        <v>38 days</v>
      </c>
      <c r="M1301" s="18">
        <v>45657</v>
      </c>
      <c r="N1301">
        <v>0</v>
      </c>
      <c r="O1301" t="str">
        <v>Hapag-Lloyd</v>
      </c>
      <c r="P1301" t="str">
        <v>10 CD</v>
      </c>
      <c r="Q1301" t="str">
        <v>21 CD</v>
      </c>
      <c r="S1301" s="271">
        <f t="shared" ca="1" si="40"/>
        <v>0</v>
      </c>
      <c r="T1301" s="271">
        <f t="shared" si="41"/>
        <v>793</v>
      </c>
    </row>
    <row r="1302" spans="1:20">
      <c r="A1302" t="str">
        <v>STS_Hapag-Lloyd</v>
      </c>
      <c r="B1302" t="str">
        <v>KribiTallinn40</v>
      </c>
      <c r="C1302" t="str">
        <v>CAM</v>
      </c>
      <c r="D1302" t="str">
        <v>Kribi</v>
      </c>
      <c r="E1302" t="str">
        <v>Tallinn</v>
      </c>
      <c r="F1302">
        <v>40</v>
      </c>
      <c r="G1302">
        <v>921</v>
      </c>
      <c r="H1302" t="str">
        <v>not included</v>
      </c>
      <c r="I1302" s="148" t="str">
        <v>USD</v>
      </c>
      <c r="J1302" s="271">
        <v>0</v>
      </c>
      <c r="K1302">
        <v>921</v>
      </c>
      <c r="L1302" t="str">
        <v>38 days</v>
      </c>
      <c r="M1302" s="18">
        <v>45657</v>
      </c>
      <c r="N1302">
        <v>0</v>
      </c>
      <c r="O1302" t="str">
        <v>Hapag-Lloyd</v>
      </c>
      <c r="P1302" t="str">
        <v>10 CD</v>
      </c>
      <c r="Q1302" t="str">
        <v>21 CD</v>
      </c>
      <c r="S1302" s="271">
        <f t="shared" ca="1" si="40"/>
        <v>0</v>
      </c>
      <c r="T1302" s="271">
        <f t="shared" si="41"/>
        <v>921</v>
      </c>
    </row>
    <row r="1303" spans="1:20">
      <c r="A1303" t="str">
        <v>STS_Hapag-Lloyd</v>
      </c>
      <c r="B1303" t="str">
        <v>KribiValencia20</v>
      </c>
      <c r="C1303" t="str">
        <v>CAM</v>
      </c>
      <c r="D1303" t="str">
        <v>Kribi</v>
      </c>
      <c r="E1303" t="str">
        <v>Valencia</v>
      </c>
      <c r="F1303">
        <v>20</v>
      </c>
      <c r="G1303">
        <v>1701</v>
      </c>
      <c r="H1303" t="str">
        <v>not included</v>
      </c>
      <c r="I1303" s="148" t="str">
        <v>EUR</v>
      </c>
      <c r="J1303" s="271">
        <v>0</v>
      </c>
      <c r="K1303">
        <v>1701</v>
      </c>
      <c r="L1303" t="str">
        <v>43 days</v>
      </c>
      <c r="M1303" s="18">
        <v>45657</v>
      </c>
      <c r="N1303">
        <v>0</v>
      </c>
      <c r="O1303" t="str">
        <v>Hapag-Lloyd</v>
      </c>
      <c r="P1303" t="str">
        <v>10 CD combined</v>
      </c>
      <c r="Q1303" t="str">
        <v>subject to port storage</v>
      </c>
      <c r="S1303" s="271">
        <f t="shared" ca="1" si="40"/>
        <v>0</v>
      </c>
      <c r="T1303" s="271">
        <f t="shared" si="41"/>
        <v>1701</v>
      </c>
    </row>
    <row r="1304" spans="1:20">
      <c r="A1304" t="str">
        <v>STS_Hapag-Lloyd</v>
      </c>
      <c r="B1304" t="str">
        <v>KribiValencia40</v>
      </c>
      <c r="C1304" t="str">
        <v>CAM</v>
      </c>
      <c r="D1304" t="str">
        <v>Kribi</v>
      </c>
      <c r="E1304" t="str">
        <v>Valencia</v>
      </c>
      <c r="F1304">
        <v>40</v>
      </c>
      <c r="G1304">
        <v>3337</v>
      </c>
      <c r="H1304" t="str">
        <v>not included</v>
      </c>
      <c r="I1304" s="148" t="str">
        <v>EUR</v>
      </c>
      <c r="J1304" s="271">
        <v>0</v>
      </c>
      <c r="K1304">
        <v>3337</v>
      </c>
      <c r="L1304" t="str">
        <v>43 days</v>
      </c>
      <c r="M1304" s="18">
        <v>45657</v>
      </c>
      <c r="N1304">
        <v>0</v>
      </c>
      <c r="O1304" t="str">
        <v>Hapag-Lloyd</v>
      </c>
      <c r="P1304" t="str">
        <v>10 CD combined</v>
      </c>
      <c r="Q1304" t="str">
        <v>subject to port storage</v>
      </c>
      <c r="S1304" s="271">
        <f t="shared" ca="1" si="40"/>
        <v>0</v>
      </c>
      <c r="T1304" s="271">
        <f t="shared" si="41"/>
        <v>3337</v>
      </c>
    </row>
    <row r="1305" spans="1:20">
      <c r="A1305" t="str">
        <v>STS_Grimaldi</v>
      </c>
      <c r="B1305" t="str">
        <v>LagosAmsterdam20</v>
      </c>
      <c r="C1305" t="str">
        <v>NIG</v>
      </c>
      <c r="D1305" t="str">
        <v>Lagos</v>
      </c>
      <c r="E1305" t="str">
        <v>Amsterdam</v>
      </c>
      <c r="F1305">
        <v>20</v>
      </c>
      <c r="G1305">
        <v>946</v>
      </c>
      <c r="H1305">
        <v>135</v>
      </c>
      <c r="I1305" s="148" t="str">
        <v>EUR</v>
      </c>
      <c r="J1305" s="271">
        <v>0</v>
      </c>
      <c r="K1305">
        <v>1081</v>
      </c>
      <c r="L1305" t="str">
        <v>18 days</v>
      </c>
      <c r="M1305" s="18">
        <v>45657</v>
      </c>
      <c r="N1305">
        <v>1</v>
      </c>
      <c r="O1305" t="str">
        <v>Grimaldi</v>
      </c>
      <c r="P1305" t="str">
        <v>15 CD Combined</v>
      </c>
      <c r="Q1305" t="str">
        <v>free storage 14 CD</v>
      </c>
      <c r="S1305" s="271">
        <f t="shared" ca="1" si="40"/>
        <v>0</v>
      </c>
      <c r="T1305" s="271">
        <f t="shared" si="41"/>
        <v>946</v>
      </c>
    </row>
    <row r="1306" spans="1:20">
      <c r="A1306" t="str">
        <v>STS_Grimaldi</v>
      </c>
      <c r="B1306" t="str">
        <v>LagosAmsterdam40</v>
      </c>
      <c r="C1306" t="str">
        <v>NIG</v>
      </c>
      <c r="D1306" t="str">
        <v>Lagos</v>
      </c>
      <c r="E1306" t="str">
        <v>Amsterdam</v>
      </c>
      <c r="F1306">
        <v>40</v>
      </c>
      <c r="G1306">
        <v>1327</v>
      </c>
      <c r="H1306">
        <v>135</v>
      </c>
      <c r="I1306" s="148" t="str">
        <v>EUR</v>
      </c>
      <c r="J1306" s="271">
        <v>0</v>
      </c>
      <c r="K1306">
        <v>1462</v>
      </c>
      <c r="L1306" t="str">
        <v>18 days</v>
      </c>
      <c r="M1306" s="18">
        <v>45657</v>
      </c>
      <c r="N1306">
        <v>1</v>
      </c>
      <c r="O1306" t="str">
        <v>Grimaldi</v>
      </c>
      <c r="P1306" t="str">
        <v>15 CD Combined</v>
      </c>
      <c r="Q1306" t="str">
        <v>free storage 14 CD</v>
      </c>
      <c r="S1306" s="271">
        <f t="shared" ca="1" si="40"/>
        <v>0</v>
      </c>
      <c r="T1306" s="271">
        <f t="shared" si="41"/>
        <v>1327</v>
      </c>
    </row>
    <row r="1307" spans="1:20">
      <c r="A1307" t="str">
        <v>STS_Grimaldi</v>
      </c>
      <c r="B1307" t="str">
        <v>LagosAntwerp20</v>
      </c>
      <c r="C1307" t="str">
        <v>NIG</v>
      </c>
      <c r="D1307" t="str">
        <v>Lagos</v>
      </c>
      <c r="E1307" t="str">
        <v>Antwerp</v>
      </c>
      <c r="F1307">
        <v>20</v>
      </c>
      <c r="G1307">
        <v>921</v>
      </c>
      <c r="H1307">
        <v>135</v>
      </c>
      <c r="I1307" s="148" t="str">
        <v>EUR</v>
      </c>
      <c r="J1307" s="271">
        <v>0</v>
      </c>
      <c r="K1307">
        <v>1056</v>
      </c>
      <c r="L1307" t="str">
        <v>24 days</v>
      </c>
      <c r="M1307" s="18">
        <v>45657</v>
      </c>
      <c r="N1307">
        <v>1</v>
      </c>
      <c r="O1307" t="str">
        <v>Grimaldi</v>
      </c>
      <c r="P1307" t="str">
        <v>15 CD Combined</v>
      </c>
      <c r="Q1307" t="str">
        <v>10 CD free storage</v>
      </c>
      <c r="S1307" s="271">
        <f t="shared" ca="1" si="40"/>
        <v>0</v>
      </c>
      <c r="T1307" s="271">
        <f t="shared" si="41"/>
        <v>921</v>
      </c>
    </row>
    <row r="1308" spans="1:20">
      <c r="A1308" t="str">
        <v>STS_Grimaldi</v>
      </c>
      <c r="B1308" t="str">
        <v>LagosAntwerp40</v>
      </c>
      <c r="C1308" t="str">
        <v>NIG</v>
      </c>
      <c r="D1308" t="str">
        <v>Lagos</v>
      </c>
      <c r="E1308" t="str">
        <v>Antwerp</v>
      </c>
      <c r="F1308">
        <v>40</v>
      </c>
      <c r="G1308">
        <v>1277</v>
      </c>
      <c r="H1308">
        <v>135</v>
      </c>
      <c r="I1308" s="148" t="str">
        <v>EUR</v>
      </c>
      <c r="J1308" s="271">
        <v>0</v>
      </c>
      <c r="K1308">
        <v>1412</v>
      </c>
      <c r="L1308" t="str">
        <v>24 days</v>
      </c>
      <c r="M1308" s="18">
        <v>45657</v>
      </c>
      <c r="N1308">
        <v>1</v>
      </c>
      <c r="O1308" t="str">
        <v>Grimaldi</v>
      </c>
      <c r="P1308" t="str">
        <v>15 CD Combined</v>
      </c>
      <c r="Q1308" t="str">
        <v>10 CD free storage</v>
      </c>
      <c r="S1308" s="271">
        <f t="shared" ca="1" si="40"/>
        <v>0</v>
      </c>
      <c r="T1308" s="271">
        <f t="shared" si="41"/>
        <v>1277</v>
      </c>
    </row>
    <row r="1309" spans="1:20">
      <c r="A1309" t="str">
        <v>STS_Grimaldi</v>
      </c>
      <c r="B1309" t="str">
        <v>LagosHamburg20</v>
      </c>
      <c r="C1309" t="str">
        <v>NIG</v>
      </c>
      <c r="D1309" t="str">
        <v>Lagos</v>
      </c>
      <c r="E1309" t="str">
        <v>Hamburg</v>
      </c>
      <c r="F1309">
        <v>20</v>
      </c>
      <c r="G1309">
        <v>946</v>
      </c>
      <c r="H1309">
        <v>135</v>
      </c>
      <c r="I1309" s="148" t="str">
        <v>EUR</v>
      </c>
      <c r="J1309" s="271">
        <v>0</v>
      </c>
      <c r="K1309">
        <v>1081</v>
      </c>
      <c r="L1309" t="str">
        <v>24 days</v>
      </c>
      <c r="M1309" s="18">
        <v>45657</v>
      </c>
      <c r="N1309">
        <v>1</v>
      </c>
      <c r="O1309" t="str">
        <v>Grimaldi</v>
      </c>
      <c r="P1309" t="str">
        <v>15 CD Combined</v>
      </c>
      <c r="Q1309" t="str">
        <v>3 CD free storage</v>
      </c>
      <c r="S1309" s="271">
        <f t="shared" ca="1" si="40"/>
        <v>0</v>
      </c>
      <c r="T1309" s="271">
        <f t="shared" si="41"/>
        <v>946</v>
      </c>
    </row>
    <row r="1310" spans="1:20">
      <c r="A1310" t="str">
        <v>STS_Grimaldi</v>
      </c>
      <c r="B1310" t="str">
        <v>LagosHamburg40</v>
      </c>
      <c r="C1310" t="str">
        <v>NIG</v>
      </c>
      <c r="D1310" t="str">
        <v>Lagos</v>
      </c>
      <c r="E1310" t="str">
        <v>Hamburg</v>
      </c>
      <c r="F1310">
        <v>40</v>
      </c>
      <c r="G1310">
        <v>1327</v>
      </c>
      <c r="H1310">
        <v>135</v>
      </c>
      <c r="I1310" s="148" t="str">
        <v>EUR</v>
      </c>
      <c r="J1310" s="271">
        <v>0</v>
      </c>
      <c r="K1310">
        <v>1462</v>
      </c>
      <c r="L1310" t="str">
        <v>24 days</v>
      </c>
      <c r="M1310" s="18">
        <v>45657</v>
      </c>
      <c r="N1310">
        <v>1</v>
      </c>
      <c r="O1310" t="str">
        <v>Grimaldi</v>
      </c>
      <c r="P1310" t="str">
        <v>15 CD Combined</v>
      </c>
      <c r="Q1310" t="str">
        <v>3 CD free storage</v>
      </c>
      <c r="S1310" s="271">
        <f t="shared" ca="1" si="40"/>
        <v>0</v>
      </c>
      <c r="T1310" s="271">
        <f t="shared" si="41"/>
        <v>1327</v>
      </c>
    </row>
    <row r="1311" spans="1:20">
      <c r="A1311" t="str">
        <v>STS_Grimaldi</v>
      </c>
      <c r="B1311" t="str">
        <v>LagosValencia20</v>
      </c>
      <c r="C1311" t="str">
        <v>NIG</v>
      </c>
      <c r="D1311" t="str">
        <v>Lagos</v>
      </c>
      <c r="E1311" t="str">
        <v>Valencia</v>
      </c>
      <c r="F1311">
        <v>20</v>
      </c>
      <c r="G1311">
        <v>921</v>
      </c>
      <c r="H1311">
        <v>135</v>
      </c>
      <c r="I1311" s="148" t="str">
        <v>EUR</v>
      </c>
      <c r="J1311" s="271">
        <v>0</v>
      </c>
      <c r="K1311">
        <v>1056</v>
      </c>
      <c r="L1311" t="str">
        <v>25 days</v>
      </c>
      <c r="M1311" s="18">
        <v>45657</v>
      </c>
      <c r="N1311">
        <v>1</v>
      </c>
      <c r="O1311" t="str">
        <v>Grimaldi</v>
      </c>
      <c r="P1311" t="str">
        <v>15 CD Combined</v>
      </c>
      <c r="Q1311" t="str">
        <v>subject to port storage</v>
      </c>
      <c r="S1311" s="271">
        <f t="shared" ca="1" si="40"/>
        <v>0</v>
      </c>
      <c r="T1311" s="271">
        <f t="shared" si="41"/>
        <v>921</v>
      </c>
    </row>
    <row r="1312" spans="1:20">
      <c r="A1312" t="str">
        <v>STS_Grimaldi</v>
      </c>
      <c r="B1312" t="str">
        <v>LagosValencia40</v>
      </c>
      <c r="C1312" t="str">
        <v>NIG</v>
      </c>
      <c r="D1312" t="str">
        <v>Lagos</v>
      </c>
      <c r="E1312" t="str">
        <v>Valencia</v>
      </c>
      <c r="F1312">
        <v>40</v>
      </c>
      <c r="G1312">
        <v>1277</v>
      </c>
      <c r="H1312">
        <v>135</v>
      </c>
      <c r="I1312" s="148" t="str">
        <v>EUR</v>
      </c>
      <c r="J1312" s="271">
        <v>0</v>
      </c>
      <c r="K1312">
        <v>1412</v>
      </c>
      <c r="L1312" t="str">
        <v>25 days</v>
      </c>
      <c r="M1312" s="18">
        <v>45657</v>
      </c>
      <c r="N1312">
        <v>1</v>
      </c>
      <c r="O1312" t="str">
        <v>Grimaldi</v>
      </c>
      <c r="P1312" t="str">
        <v>15 CD Combined</v>
      </c>
      <c r="Q1312" t="str">
        <v>subject to port storage</v>
      </c>
      <c r="S1312" s="271">
        <f t="shared" ca="1" si="40"/>
        <v>0</v>
      </c>
      <c r="T1312" s="271">
        <f t="shared" si="41"/>
        <v>1277</v>
      </c>
    </row>
    <row r="1313" spans="1:20">
      <c r="A1313" t="str">
        <v>STS_ONE</v>
      </c>
      <c r="B1313" t="str">
        <v>LomeBatam40</v>
      </c>
      <c r="C1313" t="str">
        <v>TOG</v>
      </c>
      <c r="D1313" t="str">
        <v>Lome</v>
      </c>
      <c r="E1313" t="str">
        <v>Batam</v>
      </c>
      <c r="F1313">
        <v>40</v>
      </c>
      <c r="G1313">
        <v>795</v>
      </c>
      <c r="H1313" t="str">
        <v>not included</v>
      </c>
      <c r="I1313" s="148" t="str">
        <v>USD</v>
      </c>
      <c r="J1313" s="271">
        <v>0</v>
      </c>
      <c r="K1313">
        <v>795</v>
      </c>
      <c r="L1313" t="str">
        <v>30 days</v>
      </c>
      <c r="M1313" s="18">
        <v>45657</v>
      </c>
      <c r="N1313">
        <v>0</v>
      </c>
      <c r="O1313" t="str">
        <v>ONE</v>
      </c>
      <c r="P1313" t="str">
        <v>21 CD combined</v>
      </c>
      <c r="Q1313" t="str">
        <v xml:space="preserve">Storage by terminal </v>
      </c>
      <c r="S1313" s="271">
        <f t="shared" ca="1" si="40"/>
        <v>0</v>
      </c>
      <c r="T1313" s="271">
        <f t="shared" si="41"/>
        <v>795</v>
      </c>
    </row>
    <row r="1314" spans="1:20">
      <c r="A1314" t="str">
        <v>STS_ONE</v>
      </c>
      <c r="B1314" t="str">
        <v>LomeJakarta40</v>
      </c>
      <c r="C1314" t="str">
        <v>TOG</v>
      </c>
      <c r="D1314" t="str">
        <v>Lome</v>
      </c>
      <c r="E1314" t="str">
        <v>Jakarta</v>
      </c>
      <c r="F1314">
        <v>40</v>
      </c>
      <c r="G1314">
        <v>745</v>
      </c>
      <c r="H1314" t="str">
        <v>not included</v>
      </c>
      <c r="I1314" s="148" t="str">
        <v>USD</v>
      </c>
      <c r="J1314" s="271">
        <v>0</v>
      </c>
      <c r="K1314">
        <v>745</v>
      </c>
      <c r="L1314" t="str">
        <v>30 days</v>
      </c>
      <c r="M1314" s="18">
        <v>45657</v>
      </c>
      <c r="N1314">
        <v>0</v>
      </c>
      <c r="O1314" t="str">
        <v>ONE</v>
      </c>
      <c r="P1314" t="str">
        <v>21 CD combined</v>
      </c>
      <c r="Q1314" t="str">
        <v xml:space="preserve">Storage by terminal </v>
      </c>
      <c r="S1314" s="271">
        <f t="shared" ca="1" si="40"/>
        <v>0</v>
      </c>
      <c r="T1314" s="271">
        <f t="shared" si="41"/>
        <v>745</v>
      </c>
    </row>
    <row r="1315" spans="1:20">
      <c r="A1315" t="str">
        <v>STS_ONE</v>
      </c>
      <c r="B1315" t="str">
        <v>LomePasir Gudang40</v>
      </c>
      <c r="C1315" t="str">
        <v>TOG</v>
      </c>
      <c r="D1315" t="str">
        <v>Lome</v>
      </c>
      <c r="E1315" t="str">
        <v>Pasir Gudang</v>
      </c>
      <c r="F1315">
        <v>40</v>
      </c>
      <c r="G1315">
        <v>925</v>
      </c>
      <c r="H1315" t="str">
        <v>not included</v>
      </c>
      <c r="I1315" s="148" t="str">
        <v>USD</v>
      </c>
      <c r="J1315" s="271">
        <v>0</v>
      </c>
      <c r="K1315">
        <v>925</v>
      </c>
      <c r="L1315" t="str">
        <v>30 days</v>
      </c>
      <c r="M1315" s="18">
        <v>45657</v>
      </c>
      <c r="N1315">
        <v>0</v>
      </c>
      <c r="O1315" t="str">
        <v>ONE</v>
      </c>
      <c r="P1315" t="str">
        <v>14 CD Combined</v>
      </c>
      <c r="Q1315" t="str">
        <v xml:space="preserve">Storage by terminal </v>
      </c>
      <c r="S1315" s="271">
        <f t="shared" ca="1" si="40"/>
        <v>0</v>
      </c>
      <c r="T1315" s="271">
        <f t="shared" si="41"/>
        <v>925</v>
      </c>
    </row>
    <row r="1316" spans="1:20">
      <c r="A1316" t="str">
        <v>STS_OOCL</v>
      </c>
      <c r="B1316" t="str">
        <v>LomePasir Gudang40</v>
      </c>
      <c r="C1316" t="str">
        <v>TOG</v>
      </c>
      <c r="D1316" t="str">
        <v>Lome</v>
      </c>
      <c r="E1316" t="str">
        <v>Pasir Gudang</v>
      </c>
      <c r="F1316">
        <v>40</v>
      </c>
      <c r="G1316">
        <v>915</v>
      </c>
      <c r="H1316" t="str">
        <v>not included</v>
      </c>
      <c r="I1316" s="148" t="str">
        <v>USD</v>
      </c>
      <c r="J1316" s="271">
        <v>0</v>
      </c>
      <c r="K1316">
        <v>915</v>
      </c>
      <c r="L1316" t="str">
        <v>34 days</v>
      </c>
      <c r="M1316" s="18">
        <v>45657</v>
      </c>
      <c r="N1316">
        <v>0</v>
      </c>
      <c r="O1316" t="str">
        <v>OOCL</v>
      </c>
      <c r="P1316" t="str">
        <v>5 CD</v>
      </c>
      <c r="Q1316" t="str">
        <v>21 CD</v>
      </c>
      <c r="S1316" s="271">
        <f t="shared" ca="1" si="40"/>
        <v>0</v>
      </c>
      <c r="T1316" s="271">
        <f t="shared" si="41"/>
        <v>915</v>
      </c>
    </row>
    <row r="1317" spans="1:20">
      <c r="A1317" t="str">
        <v>STS_OOCL</v>
      </c>
      <c r="B1317" t="str">
        <v>LomeSurabaya40</v>
      </c>
      <c r="C1317" t="str">
        <v>TOG</v>
      </c>
      <c r="D1317" t="str">
        <v>Lome</v>
      </c>
      <c r="E1317" t="str">
        <v>Surabaya</v>
      </c>
      <c r="F1317">
        <v>40</v>
      </c>
      <c r="G1317">
        <v>915</v>
      </c>
      <c r="H1317" t="str">
        <v>not included</v>
      </c>
      <c r="I1317" s="148" t="str">
        <v>USD</v>
      </c>
      <c r="J1317" s="271">
        <v>0</v>
      </c>
      <c r="K1317">
        <v>915</v>
      </c>
      <c r="L1317" t="str">
        <v>46 days</v>
      </c>
      <c r="M1317" s="18">
        <v>45657</v>
      </c>
      <c r="N1317">
        <v>0</v>
      </c>
      <c r="O1317" t="str">
        <v>OOCL</v>
      </c>
      <c r="P1317" t="str">
        <v>5 CD</v>
      </c>
      <c r="Q1317" t="str">
        <v>21 CD</v>
      </c>
      <c r="S1317" s="271">
        <f t="shared" ca="1" si="40"/>
        <v>0</v>
      </c>
      <c r="T1317" s="271">
        <f t="shared" si="41"/>
        <v>915</v>
      </c>
    </row>
    <row r="1318" spans="1:20">
      <c r="A1318" t="str">
        <v>STS_ONE</v>
      </c>
      <c r="B1318" t="str">
        <v>LomeSurabaya40</v>
      </c>
      <c r="C1318" t="str">
        <v>TOG</v>
      </c>
      <c r="D1318" t="str">
        <v>Lome</v>
      </c>
      <c r="E1318" t="str">
        <v>Surabaya</v>
      </c>
      <c r="F1318">
        <v>40</v>
      </c>
      <c r="G1318">
        <v>1105</v>
      </c>
      <c r="H1318" t="str">
        <v>not included</v>
      </c>
      <c r="I1318" s="148" t="str">
        <v>USD</v>
      </c>
      <c r="J1318" s="271">
        <v>0</v>
      </c>
      <c r="K1318">
        <v>1105</v>
      </c>
      <c r="L1318" t="str">
        <v>30 days</v>
      </c>
      <c r="M1318" s="18">
        <v>45657</v>
      </c>
      <c r="N1318">
        <v>0</v>
      </c>
      <c r="O1318" t="str">
        <v>ONE</v>
      </c>
      <c r="P1318" t="str">
        <v>21 CD combined</v>
      </c>
      <c r="Q1318" t="str">
        <v xml:space="preserve">Storage by terminal </v>
      </c>
      <c r="S1318" s="271">
        <f t="shared" ca="1" si="40"/>
        <v>0</v>
      </c>
      <c r="T1318" s="271">
        <f t="shared" si="41"/>
        <v>1105</v>
      </c>
    </row>
    <row r="1319" spans="1:20">
      <c r="A1319" t="str">
        <v>STS_Hapag-Lloyd</v>
      </c>
      <c r="B1319" t="str">
        <v>MatadiAmsterdam20</v>
      </c>
      <c r="C1319" t="str">
        <v>CONG</v>
      </c>
      <c r="D1319" t="str">
        <v>Matadi</v>
      </c>
      <c r="E1319" t="str">
        <v>Amsterdam</v>
      </c>
      <c r="F1319">
        <v>20</v>
      </c>
      <c r="G1319">
        <v>1183</v>
      </c>
      <c r="H1319" t="str">
        <v>not included</v>
      </c>
      <c r="I1319" s="148" t="str">
        <v>EUR</v>
      </c>
      <c r="J1319" s="271">
        <v>0</v>
      </c>
      <c r="K1319">
        <v>1183</v>
      </c>
      <c r="L1319" t="str">
        <v>37 days</v>
      </c>
      <c r="M1319" s="18">
        <v>45657</v>
      </c>
      <c r="N1319">
        <v>0</v>
      </c>
      <c r="O1319" t="str">
        <v>Hapag-Lloyd</v>
      </c>
      <c r="P1319" t="str">
        <v xml:space="preserve">14 CD </v>
      </c>
      <c r="Q1319" t="str">
        <v xml:space="preserve">4 CD </v>
      </c>
      <c r="S1319" s="271">
        <f t="shared" ca="1" si="40"/>
        <v>0</v>
      </c>
      <c r="T1319" s="271">
        <f t="shared" si="41"/>
        <v>1183</v>
      </c>
    </row>
    <row r="1320" spans="1:20">
      <c r="A1320" t="str">
        <v>STS_Hapag-Lloyd</v>
      </c>
      <c r="B1320" t="str">
        <v>MatadiAmsterdam40</v>
      </c>
      <c r="C1320" t="str">
        <v>CONG</v>
      </c>
      <c r="D1320" t="str">
        <v>Matadi</v>
      </c>
      <c r="E1320" t="str">
        <v>Amsterdam</v>
      </c>
      <c r="F1320">
        <v>40</v>
      </c>
      <c r="G1320">
        <v>1361</v>
      </c>
      <c r="H1320" t="str">
        <v>not included</v>
      </c>
      <c r="I1320" s="148" t="str">
        <v>EUR</v>
      </c>
      <c r="J1320" s="271">
        <v>0</v>
      </c>
      <c r="K1320">
        <v>1361</v>
      </c>
      <c r="L1320" t="str">
        <v>37 days</v>
      </c>
      <c r="M1320" s="18">
        <v>45657</v>
      </c>
      <c r="N1320">
        <v>0</v>
      </c>
      <c r="O1320" t="str">
        <v>Hapag-Lloyd</v>
      </c>
      <c r="P1320" t="str">
        <v xml:space="preserve">14 CD </v>
      </c>
      <c r="Q1320" t="str">
        <v xml:space="preserve">4 CD </v>
      </c>
      <c r="S1320" s="271">
        <f t="shared" ca="1" si="40"/>
        <v>0</v>
      </c>
      <c r="T1320" s="271">
        <f t="shared" si="41"/>
        <v>1361</v>
      </c>
    </row>
    <row r="1321" spans="1:20">
      <c r="A1321" t="str">
        <v>STS_Hapag-Lloyd</v>
      </c>
      <c r="B1321" t="str">
        <v>MatadiAntwerp20</v>
      </c>
      <c r="C1321" t="str">
        <v>CONG</v>
      </c>
      <c r="D1321" t="str">
        <v>Matadi</v>
      </c>
      <c r="E1321" t="str">
        <v>Antwerp</v>
      </c>
      <c r="F1321">
        <v>20</v>
      </c>
      <c r="G1321">
        <v>962</v>
      </c>
      <c r="H1321" t="str">
        <v>not included</v>
      </c>
      <c r="I1321" s="148" t="str">
        <v>EUR</v>
      </c>
      <c r="J1321" s="271">
        <v>0</v>
      </c>
      <c r="K1321">
        <v>962</v>
      </c>
      <c r="L1321" t="str">
        <v>39 days</v>
      </c>
      <c r="M1321" s="18">
        <v>45657</v>
      </c>
      <c r="N1321">
        <v>0</v>
      </c>
      <c r="O1321" t="str">
        <v>Hapag-Lloyd</v>
      </c>
      <c r="P1321" t="str">
        <v>4 CD</v>
      </c>
      <c r="Q1321" t="str">
        <v>10 CD</v>
      </c>
      <c r="S1321" s="271">
        <f t="shared" ca="1" si="40"/>
        <v>0</v>
      </c>
      <c r="T1321" s="271">
        <f t="shared" si="41"/>
        <v>962</v>
      </c>
    </row>
    <row r="1322" spans="1:20">
      <c r="A1322" t="str">
        <v>STS_Hapag-Lloyd</v>
      </c>
      <c r="B1322" t="str">
        <v>MatadiAntwerp40</v>
      </c>
      <c r="C1322" t="str">
        <v>CONG</v>
      </c>
      <c r="D1322" t="str">
        <v>Matadi</v>
      </c>
      <c r="E1322" t="str">
        <v>Antwerp</v>
      </c>
      <c r="F1322">
        <v>40</v>
      </c>
      <c r="G1322">
        <v>1081</v>
      </c>
      <c r="H1322" t="str">
        <v>not included</v>
      </c>
      <c r="I1322" s="148" t="str">
        <v>EUR</v>
      </c>
      <c r="J1322" s="271">
        <v>0</v>
      </c>
      <c r="K1322">
        <v>1081</v>
      </c>
      <c r="L1322" t="str">
        <v>39 days</v>
      </c>
      <c r="M1322" s="18">
        <v>45657</v>
      </c>
      <c r="N1322">
        <v>0</v>
      </c>
      <c r="O1322" t="str">
        <v>Hapag-Lloyd</v>
      </c>
      <c r="P1322" t="str">
        <v>4 CD</v>
      </c>
      <c r="Q1322" t="str">
        <v>10 CD</v>
      </c>
      <c r="S1322" s="271">
        <f t="shared" ca="1" si="40"/>
        <v>0</v>
      </c>
      <c r="T1322" s="271">
        <f t="shared" si="41"/>
        <v>1081</v>
      </c>
    </row>
    <row r="1323" spans="1:20">
      <c r="A1323" t="str">
        <v>STS_Hapag-Lloyd</v>
      </c>
      <c r="B1323" t="str">
        <v>MatadiBarcelona20</v>
      </c>
      <c r="C1323" t="str">
        <v>CONG</v>
      </c>
      <c r="D1323" t="str">
        <v>Matadi</v>
      </c>
      <c r="E1323" t="str">
        <v>Barcelona</v>
      </c>
      <c r="F1323">
        <v>20</v>
      </c>
      <c r="G1323">
        <v>1033</v>
      </c>
      <c r="H1323" t="str">
        <v>not included</v>
      </c>
      <c r="I1323" s="148" t="str">
        <v>EUR</v>
      </c>
      <c r="J1323" s="271">
        <v>0</v>
      </c>
      <c r="K1323">
        <v>1033</v>
      </c>
      <c r="L1323" t="str">
        <v>41 days</v>
      </c>
      <c r="M1323" s="18">
        <v>45657</v>
      </c>
      <c r="N1323">
        <v>0</v>
      </c>
      <c r="O1323" t="str">
        <v>Hapag-Lloyd</v>
      </c>
      <c r="P1323" t="str">
        <v>10 CD combined</v>
      </c>
      <c r="Q1323" t="str">
        <v>subject to port storage</v>
      </c>
      <c r="S1323" s="271">
        <f t="shared" ca="1" si="40"/>
        <v>0</v>
      </c>
      <c r="T1323" s="271">
        <f t="shared" si="41"/>
        <v>1033</v>
      </c>
    </row>
    <row r="1324" spans="1:20">
      <c r="A1324" t="str">
        <v>STS_Hapag-Lloyd</v>
      </c>
      <c r="B1324" t="str">
        <v>MatadiBarcelona40</v>
      </c>
      <c r="C1324" t="str">
        <v>CONG</v>
      </c>
      <c r="D1324" t="str">
        <v>Matadi</v>
      </c>
      <c r="E1324" t="str">
        <v>Barcelona</v>
      </c>
      <c r="F1324">
        <v>40</v>
      </c>
      <c r="G1324">
        <v>1276</v>
      </c>
      <c r="H1324" t="str">
        <v>not included</v>
      </c>
      <c r="I1324" s="148" t="str">
        <v>EUR</v>
      </c>
      <c r="J1324" s="271">
        <v>0</v>
      </c>
      <c r="K1324">
        <v>1276</v>
      </c>
      <c r="L1324" t="str">
        <v>41 days</v>
      </c>
      <c r="M1324" s="18">
        <v>45657</v>
      </c>
      <c r="N1324">
        <v>0</v>
      </c>
      <c r="O1324" t="str">
        <v>Hapag-Lloyd</v>
      </c>
      <c r="P1324" t="str">
        <v>10 CD combined</v>
      </c>
      <c r="Q1324" t="str">
        <v>subject to port storage</v>
      </c>
      <c r="S1324" s="271">
        <f t="shared" ca="1" si="40"/>
        <v>0</v>
      </c>
      <c r="T1324" s="271">
        <f t="shared" si="41"/>
        <v>1276</v>
      </c>
    </row>
    <row r="1325" spans="1:20">
      <c r="A1325" t="str">
        <v>STS_Hapag-Lloyd</v>
      </c>
      <c r="B1325" t="str">
        <v>MatadiBatam20</v>
      </c>
      <c r="C1325" t="str">
        <v>CONG</v>
      </c>
      <c r="D1325" t="str">
        <v>Matadi</v>
      </c>
      <c r="E1325" t="str">
        <v>Batam</v>
      </c>
      <c r="F1325">
        <v>20</v>
      </c>
      <c r="G1325">
        <v>1428</v>
      </c>
      <c r="H1325" t="str">
        <v>not included</v>
      </c>
      <c r="I1325" s="148" t="str">
        <v>USD</v>
      </c>
      <c r="J1325" s="271">
        <v>0</v>
      </c>
      <c r="K1325">
        <v>1428</v>
      </c>
      <c r="L1325" t="str">
        <v>40 days</v>
      </c>
      <c r="M1325" s="18">
        <v>45657</v>
      </c>
      <c r="N1325">
        <v>0</v>
      </c>
      <c r="O1325" t="str">
        <v>Hapag-Lloyd</v>
      </c>
      <c r="P1325" t="str">
        <v>14 CD combined</v>
      </c>
      <c r="Q1325" t="str">
        <v>subject to port storage</v>
      </c>
      <c r="S1325" s="271">
        <f t="shared" ca="1" si="40"/>
        <v>0</v>
      </c>
      <c r="T1325" s="271">
        <f t="shared" si="41"/>
        <v>1428</v>
      </c>
    </row>
    <row r="1326" spans="1:20">
      <c r="A1326" t="str">
        <v>STS_Hapag-Lloyd</v>
      </c>
      <c r="B1326" t="str">
        <v>MatadiBatam40</v>
      </c>
      <c r="C1326" t="str">
        <v>CONG</v>
      </c>
      <c r="D1326" t="str">
        <v>Matadi</v>
      </c>
      <c r="E1326" t="str">
        <v>Batam</v>
      </c>
      <c r="F1326">
        <v>40</v>
      </c>
      <c r="G1326">
        <v>1929</v>
      </c>
      <c r="H1326" t="str">
        <v>not included</v>
      </c>
      <c r="I1326" s="148" t="str">
        <v>USD</v>
      </c>
      <c r="J1326" s="271">
        <v>0</v>
      </c>
      <c r="K1326">
        <v>1929</v>
      </c>
      <c r="L1326" t="str">
        <v>40 days</v>
      </c>
      <c r="M1326" s="18">
        <v>45657</v>
      </c>
      <c r="N1326">
        <v>0</v>
      </c>
      <c r="O1326" t="str">
        <v>Hapag-Lloyd</v>
      </c>
      <c r="P1326" t="str">
        <v>14 CD combined</v>
      </c>
      <c r="Q1326" t="str">
        <v>subject to port storage</v>
      </c>
      <c r="S1326" s="271">
        <f t="shared" ca="1" si="40"/>
        <v>0</v>
      </c>
      <c r="T1326" s="271">
        <f t="shared" si="41"/>
        <v>1929</v>
      </c>
    </row>
    <row r="1327" spans="1:20">
      <c r="A1327" t="str">
        <v>STS_Hapag-Lloyd</v>
      </c>
      <c r="B1327" t="str">
        <v>MatadiHamburg20</v>
      </c>
      <c r="C1327" t="str">
        <v>CONG</v>
      </c>
      <c r="D1327" t="str">
        <v>Matadi</v>
      </c>
      <c r="E1327" t="str">
        <v>Hamburg</v>
      </c>
      <c r="F1327">
        <v>20</v>
      </c>
      <c r="G1327">
        <v>1143</v>
      </c>
      <c r="H1327" t="str">
        <v>not included</v>
      </c>
      <c r="I1327" s="148" t="str">
        <v>EUR</v>
      </c>
      <c r="J1327" s="271">
        <v>0</v>
      </c>
      <c r="K1327">
        <v>1143</v>
      </c>
      <c r="L1327" t="str">
        <v>46 days</v>
      </c>
      <c r="M1327" s="18">
        <v>45657</v>
      </c>
      <c r="N1327">
        <v>0</v>
      </c>
      <c r="O1327" t="str">
        <v>Hapag-Lloyd</v>
      </c>
      <c r="P1327" t="str">
        <v>4 CD</v>
      </c>
      <c r="Q1327" t="str">
        <v>10 CD</v>
      </c>
      <c r="S1327" s="271">
        <f t="shared" ca="1" si="40"/>
        <v>0</v>
      </c>
      <c r="T1327" s="271">
        <f t="shared" si="41"/>
        <v>1143</v>
      </c>
    </row>
    <row r="1328" spans="1:20">
      <c r="A1328" t="str">
        <v>STS_Hapag-Lloyd</v>
      </c>
      <c r="B1328" t="str">
        <v>MatadiHamburg40</v>
      </c>
      <c r="C1328" t="str">
        <v>CONG</v>
      </c>
      <c r="D1328" t="str">
        <v>Matadi</v>
      </c>
      <c r="E1328" t="str">
        <v>Hamburg</v>
      </c>
      <c r="F1328">
        <v>40</v>
      </c>
      <c r="G1328">
        <v>1251</v>
      </c>
      <c r="H1328" t="str">
        <v>not included</v>
      </c>
      <c r="I1328" s="148" t="str">
        <v>EUR</v>
      </c>
      <c r="J1328" s="271">
        <v>0</v>
      </c>
      <c r="K1328">
        <v>1251</v>
      </c>
      <c r="L1328" t="str">
        <v>46 days</v>
      </c>
      <c r="M1328" s="18">
        <v>45657</v>
      </c>
      <c r="N1328">
        <v>0</v>
      </c>
      <c r="O1328" t="str">
        <v>Hapag-Lloyd</v>
      </c>
      <c r="P1328" t="str">
        <v>4 CD</v>
      </c>
      <c r="Q1328" t="str">
        <v>10 CD</v>
      </c>
      <c r="S1328" s="271">
        <f t="shared" ca="1" si="40"/>
        <v>0</v>
      </c>
      <c r="T1328" s="271">
        <f t="shared" si="41"/>
        <v>1251</v>
      </c>
    </row>
    <row r="1329" spans="1:20">
      <c r="A1329" t="str">
        <v>STS_Hapag-Lloyd</v>
      </c>
      <c r="B1329" t="str">
        <v>MatadiJakarta20</v>
      </c>
      <c r="C1329" t="str">
        <v>CONG</v>
      </c>
      <c r="D1329" t="str">
        <v>Matadi</v>
      </c>
      <c r="E1329" t="str">
        <v>Jakarta</v>
      </c>
      <c r="F1329">
        <v>20</v>
      </c>
      <c r="G1329">
        <v>1225</v>
      </c>
      <c r="H1329" t="str">
        <v>not included</v>
      </c>
      <c r="I1329" s="148" t="str">
        <v>USD</v>
      </c>
      <c r="J1329" s="271">
        <v>0</v>
      </c>
      <c r="K1329">
        <v>1225</v>
      </c>
      <c r="L1329" t="str">
        <v>44 days</v>
      </c>
      <c r="M1329" s="18">
        <v>45657</v>
      </c>
      <c r="N1329">
        <v>0</v>
      </c>
      <c r="O1329" t="str">
        <v>Hapag-Lloyd</v>
      </c>
      <c r="P1329" t="str">
        <v>14 CD combined</v>
      </c>
      <c r="Q1329" t="str">
        <v>subject to port storage</v>
      </c>
      <c r="S1329" s="271">
        <f t="shared" ca="1" si="40"/>
        <v>0</v>
      </c>
      <c r="T1329" s="271">
        <f t="shared" si="41"/>
        <v>1225</v>
      </c>
    </row>
    <row r="1330" spans="1:20">
      <c r="A1330" t="str">
        <v>STS_Hapag-Lloyd</v>
      </c>
      <c r="B1330" t="str">
        <v>MatadiJakarta40</v>
      </c>
      <c r="C1330" t="str">
        <v>CONG</v>
      </c>
      <c r="D1330" t="str">
        <v>Matadi</v>
      </c>
      <c r="E1330" t="str">
        <v>Jakarta</v>
      </c>
      <c r="F1330">
        <v>40</v>
      </c>
      <c r="G1330">
        <v>1580</v>
      </c>
      <c r="H1330" t="str">
        <v>not included</v>
      </c>
      <c r="I1330" s="148" t="str">
        <v>USD</v>
      </c>
      <c r="J1330" s="271">
        <v>0</v>
      </c>
      <c r="K1330">
        <v>1580</v>
      </c>
      <c r="L1330" t="str">
        <v>44 days</v>
      </c>
      <c r="M1330" s="18">
        <v>45657</v>
      </c>
      <c r="N1330">
        <v>0</v>
      </c>
      <c r="O1330" t="str">
        <v>Hapag-Lloyd</v>
      </c>
      <c r="P1330" t="str">
        <v>14 CD combined</v>
      </c>
      <c r="Q1330" t="str">
        <v>subject to port storage</v>
      </c>
      <c r="S1330" s="271">
        <f t="shared" ca="1" si="40"/>
        <v>0</v>
      </c>
      <c r="T1330" s="271">
        <f t="shared" si="41"/>
        <v>1580</v>
      </c>
    </row>
    <row r="1331" spans="1:20">
      <c r="A1331" t="str">
        <v>STS_Hapag-Lloyd</v>
      </c>
      <c r="B1331" t="str">
        <v>MatadiPasir Gudang20</v>
      </c>
      <c r="C1331" t="str">
        <v>CONG</v>
      </c>
      <c r="D1331" t="str">
        <v>Matadi</v>
      </c>
      <c r="E1331" t="str">
        <v>Pasir Gudang</v>
      </c>
      <c r="F1331">
        <v>20</v>
      </c>
      <c r="G1331">
        <v>1245</v>
      </c>
      <c r="H1331" t="str">
        <v>not included</v>
      </c>
      <c r="I1331" s="148" t="str">
        <v>USD</v>
      </c>
      <c r="J1331" s="271">
        <v>0</v>
      </c>
      <c r="K1331">
        <v>1245</v>
      </c>
      <c r="L1331" t="str">
        <v>40 days</v>
      </c>
      <c r="M1331" s="18">
        <v>45657</v>
      </c>
      <c r="N1331">
        <v>0</v>
      </c>
      <c r="O1331" t="str">
        <v>Hapag-Lloyd</v>
      </c>
      <c r="P1331" t="str">
        <v>14 CD combined</v>
      </c>
      <c r="Q1331" t="str">
        <v>subject to port storage</v>
      </c>
      <c r="S1331" s="271">
        <f t="shared" ca="1" si="40"/>
        <v>0</v>
      </c>
      <c r="T1331" s="271">
        <f t="shared" si="41"/>
        <v>1245</v>
      </c>
    </row>
    <row r="1332" spans="1:20">
      <c r="A1332" t="str">
        <v>STS_Hapag-Lloyd</v>
      </c>
      <c r="B1332" t="str">
        <v>MatadiPasir Gudang40</v>
      </c>
      <c r="C1332" t="str">
        <v>CONG</v>
      </c>
      <c r="D1332" t="str">
        <v>Matadi</v>
      </c>
      <c r="E1332" t="str">
        <v>Pasir Gudang</v>
      </c>
      <c r="F1332">
        <v>40</v>
      </c>
      <c r="G1332">
        <v>1645</v>
      </c>
      <c r="H1332" t="str">
        <v>not included</v>
      </c>
      <c r="I1332" s="148" t="str">
        <v>USD</v>
      </c>
      <c r="J1332" s="271">
        <v>0</v>
      </c>
      <c r="K1332">
        <v>1645</v>
      </c>
      <c r="L1332" t="str">
        <v>40 days</v>
      </c>
      <c r="M1332" s="18">
        <v>45657</v>
      </c>
      <c r="N1332">
        <v>0</v>
      </c>
      <c r="O1332" t="str">
        <v>Hapag-Lloyd</v>
      </c>
      <c r="P1332" t="str">
        <v>14 CD combined</v>
      </c>
      <c r="Q1332" t="str">
        <v>subject to port storage</v>
      </c>
      <c r="S1332" s="271">
        <f t="shared" ca="1" si="40"/>
        <v>0</v>
      </c>
      <c r="T1332" s="271">
        <f t="shared" si="41"/>
        <v>1645</v>
      </c>
    </row>
    <row r="1333" spans="1:20">
      <c r="A1333" t="str">
        <v>STS_Hapag-Lloyd</v>
      </c>
      <c r="B1333" t="str">
        <v>MatadiSurabaya20</v>
      </c>
      <c r="C1333" t="str">
        <v>CONG</v>
      </c>
      <c r="D1333" t="str">
        <v>Matadi</v>
      </c>
      <c r="E1333" t="str">
        <v>Surabaya</v>
      </c>
      <c r="F1333">
        <v>20</v>
      </c>
      <c r="G1333">
        <v>1360</v>
      </c>
      <c r="H1333" t="str">
        <v>not included</v>
      </c>
      <c r="I1333" s="148" t="str">
        <v>USD</v>
      </c>
      <c r="J1333" s="271">
        <v>0</v>
      </c>
      <c r="K1333">
        <v>1360</v>
      </c>
      <c r="L1333" t="str">
        <v>42 days</v>
      </c>
      <c r="M1333" s="18">
        <v>45657</v>
      </c>
      <c r="N1333">
        <v>0</v>
      </c>
      <c r="O1333" t="str">
        <v>Hapag-Lloyd</v>
      </c>
      <c r="P1333" t="str">
        <v>14 CD combined</v>
      </c>
      <c r="Q1333" t="str">
        <v>subject to port storage</v>
      </c>
      <c r="S1333" s="271">
        <f t="shared" ca="1" si="40"/>
        <v>0</v>
      </c>
      <c r="T1333" s="271">
        <f t="shared" si="41"/>
        <v>1360</v>
      </c>
    </row>
    <row r="1334" spans="1:20">
      <c r="A1334" t="str">
        <v>STS_Hapag-Lloyd</v>
      </c>
      <c r="B1334" t="str">
        <v>MatadiSurabaya40</v>
      </c>
      <c r="C1334" t="str">
        <v>CONG</v>
      </c>
      <c r="D1334" t="str">
        <v>Matadi</v>
      </c>
      <c r="E1334" t="str">
        <v>Surabaya</v>
      </c>
      <c r="F1334">
        <v>40</v>
      </c>
      <c r="G1334">
        <v>1705</v>
      </c>
      <c r="H1334" t="str">
        <v>not included</v>
      </c>
      <c r="I1334" s="148" t="str">
        <v>USD</v>
      </c>
      <c r="J1334" s="271">
        <v>0</v>
      </c>
      <c r="K1334">
        <v>1705</v>
      </c>
      <c r="L1334" t="str">
        <v>42 days</v>
      </c>
      <c r="M1334" s="18">
        <v>45657</v>
      </c>
      <c r="N1334">
        <v>0</v>
      </c>
      <c r="O1334" t="str">
        <v>Hapag-Lloyd</v>
      </c>
      <c r="P1334" t="str">
        <v>14 CD combined</v>
      </c>
      <c r="Q1334" t="str">
        <v>subject to port storage</v>
      </c>
      <c r="S1334" s="271">
        <f t="shared" ca="1" si="40"/>
        <v>0</v>
      </c>
      <c r="T1334" s="271">
        <f t="shared" si="41"/>
        <v>1705</v>
      </c>
    </row>
    <row r="1335" spans="1:20">
      <c r="A1335" t="str">
        <v>STS_Hapag-Lloyd</v>
      </c>
      <c r="B1335" t="str">
        <v>MatadiValencia20</v>
      </c>
      <c r="C1335" t="str">
        <v>CONG</v>
      </c>
      <c r="D1335" t="str">
        <v>Matadi</v>
      </c>
      <c r="E1335" t="str">
        <v>Valencia</v>
      </c>
      <c r="F1335">
        <v>20</v>
      </c>
      <c r="G1335">
        <v>1993</v>
      </c>
      <c r="H1335" t="str">
        <v>not included</v>
      </c>
      <c r="I1335" s="148" t="str">
        <v>EUR</v>
      </c>
      <c r="J1335" s="271">
        <v>0</v>
      </c>
      <c r="K1335">
        <v>1993</v>
      </c>
      <c r="L1335" t="str">
        <v>36 days</v>
      </c>
      <c r="M1335" s="18">
        <v>45657</v>
      </c>
      <c r="N1335">
        <v>0</v>
      </c>
      <c r="O1335" t="str">
        <v>Hapag-Lloyd</v>
      </c>
      <c r="P1335" t="str">
        <v>10 CD combined</v>
      </c>
      <c r="Q1335" t="str">
        <v>subject to port storage</v>
      </c>
      <c r="S1335" s="271">
        <f t="shared" ca="1" si="40"/>
        <v>0</v>
      </c>
      <c r="T1335" s="271">
        <f t="shared" si="41"/>
        <v>1993</v>
      </c>
    </row>
    <row r="1336" spans="1:20">
      <c r="A1336" t="str">
        <v>STS_Hapag-Lloyd</v>
      </c>
      <c r="B1336" t="str">
        <v>MatadiValencia40</v>
      </c>
      <c r="C1336" t="str">
        <v>CONG</v>
      </c>
      <c r="D1336" t="str">
        <v>Matadi</v>
      </c>
      <c r="E1336" t="str">
        <v>Valencia</v>
      </c>
      <c r="F1336">
        <v>40</v>
      </c>
      <c r="G1336">
        <v>3121</v>
      </c>
      <c r="H1336" t="str">
        <v>not included</v>
      </c>
      <c r="I1336" s="148" t="str">
        <v>EUR</v>
      </c>
      <c r="J1336" s="271">
        <v>0</v>
      </c>
      <c r="K1336">
        <v>3121</v>
      </c>
      <c r="L1336" t="str">
        <v>36 days</v>
      </c>
      <c r="M1336" s="18">
        <v>45657</v>
      </c>
      <c r="N1336">
        <v>0</v>
      </c>
      <c r="O1336" t="str">
        <v>Hapag-Lloyd</v>
      </c>
      <c r="P1336" t="str">
        <v>10 CD combined</v>
      </c>
      <c r="Q1336" t="str">
        <v>subject to port storage</v>
      </c>
      <c r="S1336" s="271">
        <f t="shared" ca="1" si="40"/>
        <v>0</v>
      </c>
      <c r="T1336" s="271">
        <f t="shared" si="41"/>
        <v>3121</v>
      </c>
    </row>
    <row r="1337" spans="1:20">
      <c r="A1337" t="str">
        <v>STS_Hapag-Lloyd</v>
      </c>
      <c r="B1337" t="str">
        <v>MonroviaAmsterdam20</v>
      </c>
      <c r="C1337" t="str">
        <v>LIB</v>
      </c>
      <c r="D1337" t="str">
        <v>Monrovia</v>
      </c>
      <c r="E1337" t="str">
        <v>Amsterdam</v>
      </c>
      <c r="F1337">
        <v>20</v>
      </c>
      <c r="G1337">
        <v>957</v>
      </c>
      <c r="H1337" t="str">
        <v>not included</v>
      </c>
      <c r="I1337" s="148" t="str">
        <v>EUR</v>
      </c>
      <c r="J1337" s="271">
        <v>0</v>
      </c>
      <c r="K1337">
        <v>957</v>
      </c>
      <c r="L1337" t="str">
        <v>27 days</v>
      </c>
      <c r="M1337" s="18">
        <v>45657</v>
      </c>
      <c r="N1337">
        <v>0</v>
      </c>
      <c r="O1337" t="str">
        <v>Hapag-Lloyd</v>
      </c>
      <c r="P1337" t="str">
        <v xml:space="preserve">14 CD </v>
      </c>
      <c r="Q1337" t="str">
        <v xml:space="preserve">4 CD </v>
      </c>
      <c r="S1337" s="271">
        <f t="shared" ca="1" si="40"/>
        <v>0</v>
      </c>
      <c r="T1337" s="271">
        <f t="shared" si="41"/>
        <v>957</v>
      </c>
    </row>
    <row r="1338" spans="1:20">
      <c r="A1338" t="str">
        <v>STS_Hapag-Lloyd</v>
      </c>
      <c r="B1338" t="str">
        <v>MonroviaAmsterdam40</v>
      </c>
      <c r="C1338" t="str">
        <v>LIB</v>
      </c>
      <c r="D1338" t="str">
        <v>Monrovia</v>
      </c>
      <c r="E1338" t="str">
        <v>Amsterdam</v>
      </c>
      <c r="F1338">
        <v>40</v>
      </c>
      <c r="G1338">
        <v>929</v>
      </c>
      <c r="H1338" t="str">
        <v>not included</v>
      </c>
      <c r="I1338" s="148" t="str">
        <v>EUR</v>
      </c>
      <c r="J1338" s="271">
        <v>0</v>
      </c>
      <c r="K1338">
        <v>929</v>
      </c>
      <c r="L1338" t="str">
        <v>27 days</v>
      </c>
      <c r="M1338" s="18">
        <v>45657</v>
      </c>
      <c r="N1338">
        <v>0</v>
      </c>
      <c r="O1338" t="str">
        <v>Hapag-Lloyd</v>
      </c>
      <c r="P1338" t="str">
        <v xml:space="preserve">14 CD </v>
      </c>
      <c r="Q1338" t="str">
        <v xml:space="preserve">4 CD </v>
      </c>
      <c r="S1338" s="271">
        <f t="shared" ca="1" si="40"/>
        <v>0</v>
      </c>
      <c r="T1338" s="271">
        <f t="shared" si="41"/>
        <v>929</v>
      </c>
    </row>
    <row r="1339" spans="1:20">
      <c r="A1339" t="str">
        <v>STS_MSC</v>
      </c>
      <c r="B1339" t="str">
        <v>MonroviaAmsterdam20</v>
      </c>
      <c r="C1339" t="str">
        <v>LIB</v>
      </c>
      <c r="D1339" t="str">
        <v>Monrovia</v>
      </c>
      <c r="E1339" t="str">
        <v>Amsterdam</v>
      </c>
      <c r="F1339">
        <v>20</v>
      </c>
      <c r="G1339">
        <v>812</v>
      </c>
      <c r="H1339" t="str">
        <v>not included</v>
      </c>
      <c r="I1339" s="148" t="str">
        <v>EUR</v>
      </c>
      <c r="J1339" s="271">
        <v>0</v>
      </c>
      <c r="K1339">
        <v>812</v>
      </c>
      <c r="L1339" t="str">
        <v>25 days</v>
      </c>
      <c r="M1339" s="18">
        <v>45657</v>
      </c>
      <c r="N1339">
        <v>0</v>
      </c>
      <c r="O1339" t="str">
        <v>MSC</v>
      </c>
      <c r="P1339" t="str">
        <v>14 CD combined</v>
      </c>
      <c r="Q1339" t="str">
        <v>14 CD free storage</v>
      </c>
      <c r="S1339" s="271">
        <f t="shared" ca="1" si="40"/>
        <v>0</v>
      </c>
      <c r="T1339" s="271">
        <f t="shared" si="41"/>
        <v>812</v>
      </c>
    </row>
    <row r="1340" spans="1:20">
      <c r="A1340" t="str">
        <v>STS_Hapag-Lloyd</v>
      </c>
      <c r="B1340" t="str">
        <v>MonroviaAntwerp20</v>
      </c>
      <c r="C1340" t="str">
        <v>LIB</v>
      </c>
      <c r="D1340" t="str">
        <v>Monrovia</v>
      </c>
      <c r="E1340" t="str">
        <v>Antwerp</v>
      </c>
      <c r="F1340">
        <v>20</v>
      </c>
      <c r="G1340">
        <v>727</v>
      </c>
      <c r="H1340" t="str">
        <v>not included</v>
      </c>
      <c r="I1340" s="148" t="str">
        <v>EUR</v>
      </c>
      <c r="J1340" s="271">
        <v>0</v>
      </c>
      <c r="K1340">
        <v>727</v>
      </c>
      <c r="L1340" t="str">
        <v>30 days</v>
      </c>
      <c r="M1340" s="18">
        <v>45657</v>
      </c>
      <c r="N1340">
        <v>0</v>
      </c>
      <c r="O1340" t="str">
        <v>Hapag-Lloyd</v>
      </c>
      <c r="P1340" t="str">
        <v>4 CD</v>
      </c>
      <c r="Q1340" t="str">
        <v>10 CD</v>
      </c>
      <c r="S1340" s="271">
        <f t="shared" ca="1" si="40"/>
        <v>0</v>
      </c>
      <c r="T1340" s="271">
        <f t="shared" si="41"/>
        <v>727</v>
      </c>
    </row>
    <row r="1341" spans="1:20">
      <c r="A1341" t="str">
        <v>STS_Hapag-Lloyd</v>
      </c>
      <c r="B1341" t="str">
        <v>MonroviaAntwerp40</v>
      </c>
      <c r="C1341" t="str">
        <v>LIB</v>
      </c>
      <c r="D1341" t="str">
        <v>Monrovia</v>
      </c>
      <c r="E1341" t="str">
        <v>Antwerp</v>
      </c>
      <c r="F1341">
        <v>40</v>
      </c>
      <c r="G1341">
        <v>629</v>
      </c>
      <c r="H1341" t="str">
        <v>not included</v>
      </c>
      <c r="I1341" s="148" t="str">
        <v>EUR</v>
      </c>
      <c r="J1341" s="271">
        <v>0</v>
      </c>
      <c r="K1341">
        <v>629</v>
      </c>
      <c r="L1341" t="str">
        <v>30 days</v>
      </c>
      <c r="M1341" s="18">
        <v>45657</v>
      </c>
      <c r="N1341">
        <v>0</v>
      </c>
      <c r="O1341" t="str">
        <v>Hapag-Lloyd</v>
      </c>
      <c r="P1341" t="str">
        <v>4 CD</v>
      </c>
      <c r="Q1341" t="str">
        <v>10 CD</v>
      </c>
      <c r="S1341" s="271">
        <f t="shared" ca="1" si="40"/>
        <v>0</v>
      </c>
      <c r="T1341" s="271">
        <f t="shared" si="41"/>
        <v>629</v>
      </c>
    </row>
    <row r="1342" spans="1:20">
      <c r="A1342" t="str">
        <v>STS_Hapag-Lloyd</v>
      </c>
      <c r="B1342" t="str">
        <v>MonroviaBarcelona20</v>
      </c>
      <c r="C1342" t="str">
        <v>LIB</v>
      </c>
      <c r="D1342" t="str">
        <v>Monrovia</v>
      </c>
      <c r="E1342" t="str">
        <v>Barcelona</v>
      </c>
      <c r="F1342">
        <v>20</v>
      </c>
      <c r="G1342">
        <v>773</v>
      </c>
      <c r="H1342" t="str">
        <v>not included</v>
      </c>
      <c r="I1342" s="148" t="str">
        <v>EUR</v>
      </c>
      <c r="J1342" s="271">
        <v>0</v>
      </c>
      <c r="K1342">
        <v>773</v>
      </c>
      <c r="L1342" t="str">
        <v>26 days</v>
      </c>
      <c r="M1342" s="18">
        <v>45657</v>
      </c>
      <c r="N1342">
        <v>0</v>
      </c>
      <c r="O1342" t="str">
        <v>Hapag-Lloyd</v>
      </c>
      <c r="P1342" t="str">
        <v>10 CD combined</v>
      </c>
      <c r="Q1342" t="str">
        <v>subject to port storage</v>
      </c>
      <c r="S1342" s="271">
        <f t="shared" ca="1" si="40"/>
        <v>0</v>
      </c>
      <c r="T1342" s="271">
        <f t="shared" si="41"/>
        <v>773</v>
      </c>
    </row>
    <row r="1343" spans="1:20">
      <c r="A1343" t="str">
        <v>STS_Hapag-Lloyd</v>
      </c>
      <c r="B1343" t="str">
        <v>MonroviaBarcelona40</v>
      </c>
      <c r="C1343" t="str">
        <v>LIB</v>
      </c>
      <c r="D1343" t="str">
        <v>Monrovia</v>
      </c>
      <c r="E1343" t="str">
        <v>Barcelona</v>
      </c>
      <c r="F1343">
        <v>40</v>
      </c>
      <c r="G1343">
        <v>1089</v>
      </c>
      <c r="H1343" t="str">
        <v>not included</v>
      </c>
      <c r="I1343" s="148" t="str">
        <v>EUR</v>
      </c>
      <c r="J1343" s="271">
        <v>0</v>
      </c>
      <c r="K1343">
        <v>1089</v>
      </c>
      <c r="L1343" t="str">
        <v>26 days</v>
      </c>
      <c r="M1343" s="18">
        <v>45657</v>
      </c>
      <c r="N1343">
        <v>0</v>
      </c>
      <c r="O1343" t="str">
        <v>Hapag-Lloyd</v>
      </c>
      <c r="P1343" t="str">
        <v>10 CD combined</v>
      </c>
      <c r="Q1343" t="str">
        <v>subject to port storage</v>
      </c>
      <c r="S1343" s="271">
        <f t="shared" ca="1" si="40"/>
        <v>0</v>
      </c>
      <c r="T1343" s="271">
        <f t="shared" si="41"/>
        <v>1089</v>
      </c>
    </row>
    <row r="1344" spans="1:20">
      <c r="A1344" t="str">
        <v>STS_Hapag-Lloyd</v>
      </c>
      <c r="B1344" t="str">
        <v>MonroviaBatam20</v>
      </c>
      <c r="C1344" t="str">
        <v>LIB</v>
      </c>
      <c r="D1344" t="str">
        <v>Monrovia</v>
      </c>
      <c r="E1344" t="str">
        <v>Batam</v>
      </c>
      <c r="F1344">
        <v>20</v>
      </c>
      <c r="G1344">
        <v>1328</v>
      </c>
      <c r="H1344" t="str">
        <v>not included</v>
      </c>
      <c r="I1344" s="148" t="str">
        <v>USD</v>
      </c>
      <c r="J1344" s="271">
        <v>0</v>
      </c>
      <c r="K1344">
        <v>1328</v>
      </c>
      <c r="L1344" t="str">
        <v>49 days</v>
      </c>
      <c r="M1344" s="18">
        <v>45657</v>
      </c>
      <c r="N1344">
        <v>0</v>
      </c>
      <c r="O1344" t="str">
        <v>Hapag-Lloyd</v>
      </c>
      <c r="P1344" t="str">
        <v>14 CD combined</v>
      </c>
      <c r="Q1344" t="str">
        <v>subject to port storage</v>
      </c>
      <c r="S1344" s="271">
        <f t="shared" ca="1" si="40"/>
        <v>0</v>
      </c>
      <c r="T1344" s="271">
        <f t="shared" si="41"/>
        <v>1328</v>
      </c>
    </row>
    <row r="1345" spans="1:20">
      <c r="A1345" t="str">
        <v>STS_Hapag-Lloyd</v>
      </c>
      <c r="B1345" t="str">
        <v>MonroviaBatam40</v>
      </c>
      <c r="C1345" t="str">
        <v>LIB</v>
      </c>
      <c r="D1345" t="str">
        <v>Monrovia</v>
      </c>
      <c r="E1345" t="str">
        <v>Batam</v>
      </c>
      <c r="F1345">
        <v>40</v>
      </c>
      <c r="G1345">
        <v>1384</v>
      </c>
      <c r="H1345" t="str">
        <v>not included</v>
      </c>
      <c r="I1345" s="148" t="str">
        <v>USD</v>
      </c>
      <c r="J1345" s="271">
        <v>0</v>
      </c>
      <c r="K1345">
        <v>1384</v>
      </c>
      <c r="L1345" t="str">
        <v>49 days</v>
      </c>
      <c r="M1345" s="18">
        <v>45657</v>
      </c>
      <c r="N1345">
        <v>0</v>
      </c>
      <c r="O1345" t="str">
        <v>Hapag-Lloyd</v>
      </c>
      <c r="P1345" t="str">
        <v>14 CD combined</v>
      </c>
      <c r="Q1345" t="str">
        <v>subject to port storage</v>
      </c>
      <c r="S1345" s="271">
        <f t="shared" ca="1" si="40"/>
        <v>0</v>
      </c>
      <c r="T1345" s="271">
        <f t="shared" si="41"/>
        <v>1384</v>
      </c>
    </row>
    <row r="1346" spans="1:20">
      <c r="A1346" t="str">
        <v>STS_Hapag-Lloyd</v>
      </c>
      <c r="B1346" t="str">
        <v>MonroviaHamburg20</v>
      </c>
      <c r="C1346" t="str">
        <v>LIB</v>
      </c>
      <c r="D1346" t="str">
        <v>Monrovia</v>
      </c>
      <c r="E1346" t="str">
        <v>Hamburg</v>
      </c>
      <c r="F1346">
        <v>20</v>
      </c>
      <c r="G1346">
        <v>582</v>
      </c>
      <c r="H1346" t="str">
        <v>not included</v>
      </c>
      <c r="I1346" s="148" t="str">
        <v>EUR</v>
      </c>
      <c r="J1346" s="271">
        <v>0</v>
      </c>
      <c r="K1346">
        <v>582</v>
      </c>
      <c r="L1346" t="str">
        <v>27 days</v>
      </c>
      <c r="M1346" s="18">
        <v>45657</v>
      </c>
      <c r="N1346">
        <v>0</v>
      </c>
      <c r="O1346" t="str">
        <v>Hapag-Lloyd</v>
      </c>
      <c r="P1346" t="str">
        <v>4 CD</v>
      </c>
      <c r="Q1346" t="str">
        <v>10 CD</v>
      </c>
      <c r="S1346" s="271">
        <f t="shared" ca="1" si="40"/>
        <v>0</v>
      </c>
      <c r="T1346" s="271">
        <f t="shared" si="41"/>
        <v>582</v>
      </c>
    </row>
    <row r="1347" spans="1:20">
      <c r="A1347" t="str">
        <v>STS_Hapag-Lloyd</v>
      </c>
      <c r="B1347" t="str">
        <v>MonroviaHamburg40</v>
      </c>
      <c r="C1347" t="str">
        <v>LIB</v>
      </c>
      <c r="D1347" t="str">
        <v>Monrovia</v>
      </c>
      <c r="E1347" t="str">
        <v>Hamburg</v>
      </c>
      <c r="F1347">
        <v>40</v>
      </c>
      <c r="G1347">
        <v>779</v>
      </c>
      <c r="H1347" t="str">
        <v>not included</v>
      </c>
      <c r="I1347" s="148" t="str">
        <v>EUR</v>
      </c>
      <c r="J1347" s="271">
        <v>0</v>
      </c>
      <c r="K1347">
        <v>779</v>
      </c>
      <c r="L1347" t="str">
        <v>27 days</v>
      </c>
      <c r="M1347" s="18">
        <v>45657</v>
      </c>
      <c r="N1347">
        <v>0</v>
      </c>
      <c r="O1347" t="str">
        <v>Hapag-Lloyd</v>
      </c>
      <c r="P1347" t="str">
        <v>4 CD</v>
      </c>
      <c r="Q1347" t="str">
        <v>10 CD</v>
      </c>
      <c r="S1347" s="271">
        <f t="shared" ref="S1347:S1410" ca="1" si="42">IF(M1347&gt;TODAY(),1,0)</f>
        <v>0</v>
      </c>
      <c r="T1347" s="271">
        <f t="shared" ref="T1347:T1410" si="43">G1347+J1347</f>
        <v>779</v>
      </c>
    </row>
    <row r="1348" spans="1:20">
      <c r="A1348" t="str">
        <v>STS_Hapag-Lloyd</v>
      </c>
      <c r="B1348" t="str">
        <v>MonroviaJakarta20</v>
      </c>
      <c r="C1348" t="str">
        <v>LIB</v>
      </c>
      <c r="D1348" t="str">
        <v>Monrovia</v>
      </c>
      <c r="E1348" t="str">
        <v>Jakarta</v>
      </c>
      <c r="F1348">
        <v>20</v>
      </c>
      <c r="G1348">
        <v>1155</v>
      </c>
      <c r="H1348" t="str">
        <v>not included</v>
      </c>
      <c r="I1348" s="148" t="str">
        <v>USD</v>
      </c>
      <c r="J1348" s="271">
        <v>0</v>
      </c>
      <c r="K1348">
        <v>1155</v>
      </c>
      <c r="L1348" t="str">
        <v>51 days</v>
      </c>
      <c r="M1348" s="18">
        <v>45657</v>
      </c>
      <c r="N1348">
        <v>0</v>
      </c>
      <c r="O1348" t="str">
        <v>Hapag-Lloyd</v>
      </c>
      <c r="P1348" t="str">
        <v>14 CD combined</v>
      </c>
      <c r="Q1348" t="str">
        <v>subject to port storage</v>
      </c>
      <c r="S1348" s="271">
        <f t="shared" ca="1" si="42"/>
        <v>0</v>
      </c>
      <c r="T1348" s="271">
        <f t="shared" si="43"/>
        <v>1155</v>
      </c>
    </row>
    <row r="1349" spans="1:20">
      <c r="A1349" t="str">
        <v>STS_Hapag-Lloyd</v>
      </c>
      <c r="B1349" t="str">
        <v>MonroviaJakarta40</v>
      </c>
      <c r="C1349" t="str">
        <v>LIB</v>
      </c>
      <c r="D1349" t="str">
        <v>Monrovia</v>
      </c>
      <c r="E1349" t="str">
        <v>Jakarta</v>
      </c>
      <c r="F1349">
        <v>40</v>
      </c>
      <c r="G1349">
        <v>1545</v>
      </c>
      <c r="H1349" t="str">
        <v>not included</v>
      </c>
      <c r="I1349" s="148" t="str">
        <v>USD</v>
      </c>
      <c r="J1349" s="271">
        <v>0</v>
      </c>
      <c r="K1349">
        <v>1545</v>
      </c>
      <c r="L1349" t="str">
        <v>51 days</v>
      </c>
      <c r="M1349" s="18">
        <v>45657</v>
      </c>
      <c r="N1349">
        <v>0</v>
      </c>
      <c r="O1349" t="str">
        <v>Hapag-Lloyd</v>
      </c>
      <c r="P1349" t="str">
        <v>14 CD combined</v>
      </c>
      <c r="Q1349" t="str">
        <v>subject to port storage</v>
      </c>
      <c r="S1349" s="271">
        <f t="shared" ca="1" si="42"/>
        <v>0</v>
      </c>
      <c r="T1349" s="271">
        <f t="shared" si="43"/>
        <v>1545</v>
      </c>
    </row>
    <row r="1350" spans="1:20">
      <c r="A1350" t="str">
        <v>STS_Hapag-Lloyd</v>
      </c>
      <c r="B1350" t="str">
        <v>MonroviaPasir Gudang20</v>
      </c>
      <c r="C1350" t="str">
        <v>LIB</v>
      </c>
      <c r="D1350" t="str">
        <v>Monrovia</v>
      </c>
      <c r="E1350" t="str">
        <v>Pasir Gudang</v>
      </c>
      <c r="F1350">
        <v>20</v>
      </c>
      <c r="G1350">
        <v>1105</v>
      </c>
      <c r="H1350" t="str">
        <v>not included</v>
      </c>
      <c r="I1350" s="148" t="str">
        <v>USD</v>
      </c>
      <c r="J1350" s="271">
        <v>0</v>
      </c>
      <c r="K1350">
        <v>1105</v>
      </c>
      <c r="L1350" t="str">
        <v>49 days</v>
      </c>
      <c r="M1350" s="18">
        <v>45657</v>
      </c>
      <c r="N1350">
        <v>0</v>
      </c>
      <c r="O1350" t="str">
        <v>Hapag-Lloyd</v>
      </c>
      <c r="P1350" t="str">
        <v>14 CD combined</v>
      </c>
      <c r="Q1350" t="str">
        <v>subject to port storage</v>
      </c>
      <c r="S1350" s="271">
        <f t="shared" ca="1" si="42"/>
        <v>0</v>
      </c>
      <c r="T1350" s="271">
        <f t="shared" si="43"/>
        <v>1105</v>
      </c>
    </row>
    <row r="1351" spans="1:20">
      <c r="A1351" t="str">
        <v>STS_Hapag-Lloyd</v>
      </c>
      <c r="B1351" t="str">
        <v>MonroviaPasir Gudang40</v>
      </c>
      <c r="C1351" t="str">
        <v>LIB</v>
      </c>
      <c r="D1351" t="str">
        <v>Monrovia</v>
      </c>
      <c r="E1351" t="str">
        <v>Pasir Gudang</v>
      </c>
      <c r="F1351">
        <v>40</v>
      </c>
      <c r="G1351">
        <v>1295</v>
      </c>
      <c r="H1351" t="str">
        <v>not included</v>
      </c>
      <c r="I1351" s="148" t="str">
        <v>USD</v>
      </c>
      <c r="J1351" s="271">
        <v>0</v>
      </c>
      <c r="K1351">
        <v>1295</v>
      </c>
      <c r="L1351" t="str">
        <v>49 days</v>
      </c>
      <c r="M1351" s="18">
        <v>45657</v>
      </c>
      <c r="N1351">
        <v>0</v>
      </c>
      <c r="O1351" t="str">
        <v>Hapag-Lloyd</v>
      </c>
      <c r="P1351" t="str">
        <v>14 CD combined</v>
      </c>
      <c r="Q1351" t="str">
        <v>subject to port storage</v>
      </c>
      <c r="S1351" s="271">
        <f t="shared" ca="1" si="42"/>
        <v>0</v>
      </c>
      <c r="T1351" s="271">
        <f t="shared" si="43"/>
        <v>1295</v>
      </c>
    </row>
    <row r="1352" spans="1:20">
      <c r="A1352" t="str">
        <v>STS_Hapag-Lloyd</v>
      </c>
      <c r="B1352" t="str">
        <v>MonroviaSurabaya20</v>
      </c>
      <c r="C1352" t="str">
        <v>LIB</v>
      </c>
      <c r="D1352" t="str">
        <v>Monrovia</v>
      </c>
      <c r="E1352" t="str">
        <v>Surabaya</v>
      </c>
      <c r="F1352">
        <v>20</v>
      </c>
      <c r="G1352">
        <v>1205</v>
      </c>
      <c r="H1352" t="str">
        <v>not included</v>
      </c>
      <c r="I1352" s="148" t="str">
        <v>USD</v>
      </c>
      <c r="J1352" s="271">
        <v>0</v>
      </c>
      <c r="K1352">
        <v>1205</v>
      </c>
      <c r="L1352" t="str">
        <v>49 days</v>
      </c>
      <c r="M1352" s="18">
        <v>45657</v>
      </c>
      <c r="N1352">
        <v>0</v>
      </c>
      <c r="O1352" t="str">
        <v>Hapag-Lloyd</v>
      </c>
      <c r="P1352" t="str">
        <v>14 CD combined</v>
      </c>
      <c r="Q1352" t="str">
        <v>subject to port storage</v>
      </c>
      <c r="S1352" s="271">
        <f t="shared" ca="1" si="42"/>
        <v>0</v>
      </c>
      <c r="T1352" s="271">
        <f t="shared" si="43"/>
        <v>1205</v>
      </c>
    </row>
    <row r="1353" spans="1:20">
      <c r="A1353" t="str">
        <v>STS_Hapag-Lloyd</v>
      </c>
      <c r="B1353" t="str">
        <v>MonroviaSurabaya40</v>
      </c>
      <c r="C1353" t="str">
        <v>LIB</v>
      </c>
      <c r="D1353" t="str">
        <v>Monrovia</v>
      </c>
      <c r="E1353" t="str">
        <v>Surabaya</v>
      </c>
      <c r="F1353">
        <v>40</v>
      </c>
      <c r="G1353">
        <v>1645</v>
      </c>
      <c r="H1353" t="str">
        <v>not included</v>
      </c>
      <c r="I1353" s="148" t="str">
        <v>USD</v>
      </c>
      <c r="J1353" s="271">
        <v>0</v>
      </c>
      <c r="K1353">
        <v>1645</v>
      </c>
      <c r="L1353" t="str">
        <v>49 days</v>
      </c>
      <c r="M1353" s="18">
        <v>45657</v>
      </c>
      <c r="N1353">
        <v>0</v>
      </c>
      <c r="O1353" t="str">
        <v>Hapag-Lloyd</v>
      </c>
      <c r="P1353" t="str">
        <v>14 CD combined</v>
      </c>
      <c r="Q1353" t="str">
        <v>subject to port storage</v>
      </c>
      <c r="S1353" s="271">
        <f t="shared" ca="1" si="42"/>
        <v>0</v>
      </c>
      <c r="T1353" s="271">
        <f t="shared" si="43"/>
        <v>1645</v>
      </c>
    </row>
    <row r="1354" spans="1:20">
      <c r="A1354" t="str">
        <v>STS_Hapag-Lloyd</v>
      </c>
      <c r="B1354" t="str">
        <v>MonroviaTallinn20</v>
      </c>
      <c r="C1354" t="str">
        <v>LIB</v>
      </c>
      <c r="D1354" t="str">
        <v>Monrovia</v>
      </c>
      <c r="E1354" t="str">
        <v>Tallinn</v>
      </c>
      <c r="F1354">
        <v>20</v>
      </c>
      <c r="G1354">
        <v>897</v>
      </c>
      <c r="H1354" t="str">
        <v>not included</v>
      </c>
      <c r="I1354" s="148" t="str">
        <v>USD</v>
      </c>
      <c r="J1354" s="271">
        <v>0</v>
      </c>
      <c r="K1354">
        <v>897</v>
      </c>
      <c r="L1354" t="str">
        <v>36 days</v>
      </c>
      <c r="M1354" s="18">
        <v>45657</v>
      </c>
      <c r="N1354">
        <v>0</v>
      </c>
      <c r="O1354" t="str">
        <v>Hapag-Lloyd</v>
      </c>
      <c r="P1354" t="str">
        <v>10 CD</v>
      </c>
      <c r="Q1354" t="str">
        <v>21 CD</v>
      </c>
      <c r="S1354" s="271">
        <f t="shared" ca="1" si="42"/>
        <v>0</v>
      </c>
      <c r="T1354" s="271">
        <f t="shared" si="43"/>
        <v>897</v>
      </c>
    </row>
    <row r="1355" spans="1:20">
      <c r="A1355" t="str">
        <v>STS_Hapag-Lloyd</v>
      </c>
      <c r="B1355" t="str">
        <v>MonroviaTallinn40</v>
      </c>
      <c r="C1355" t="str">
        <v>LIB</v>
      </c>
      <c r="D1355" t="str">
        <v>Monrovia</v>
      </c>
      <c r="E1355" t="str">
        <v>Tallinn</v>
      </c>
      <c r="F1355">
        <v>40</v>
      </c>
      <c r="G1355">
        <v>929</v>
      </c>
      <c r="H1355" t="str">
        <v>not included</v>
      </c>
      <c r="I1355" s="148" t="str">
        <v>USD</v>
      </c>
      <c r="J1355" s="271">
        <v>0</v>
      </c>
      <c r="K1355">
        <v>929</v>
      </c>
      <c r="L1355" t="str">
        <v>36 days</v>
      </c>
      <c r="M1355" s="18">
        <v>45657</v>
      </c>
      <c r="N1355">
        <v>0</v>
      </c>
      <c r="O1355" t="str">
        <v>Hapag-Lloyd</v>
      </c>
      <c r="P1355" t="str">
        <v>10 CD</v>
      </c>
      <c r="Q1355" t="str">
        <v>21 CD</v>
      </c>
      <c r="S1355" s="271">
        <f t="shared" ca="1" si="42"/>
        <v>0</v>
      </c>
      <c r="T1355" s="271">
        <f t="shared" si="43"/>
        <v>929</v>
      </c>
    </row>
    <row r="1356" spans="1:20">
      <c r="A1356" t="str">
        <v>STS_Hapag-Lloyd</v>
      </c>
      <c r="B1356" t="str">
        <v>MonroviaValencia20</v>
      </c>
      <c r="C1356" t="str">
        <v>LIB</v>
      </c>
      <c r="D1356" t="str">
        <v>Monrovia</v>
      </c>
      <c r="E1356" t="str">
        <v>Valencia</v>
      </c>
      <c r="F1356">
        <v>20</v>
      </c>
      <c r="G1356">
        <v>747</v>
      </c>
      <c r="H1356" t="str">
        <v>not included</v>
      </c>
      <c r="I1356" s="148" t="str">
        <v>EUR</v>
      </c>
      <c r="J1356" s="271">
        <v>0</v>
      </c>
      <c r="K1356">
        <v>747</v>
      </c>
      <c r="L1356" t="str">
        <v>16 days</v>
      </c>
      <c r="M1356" s="18">
        <v>45657</v>
      </c>
      <c r="N1356">
        <v>0</v>
      </c>
      <c r="O1356" t="str">
        <v>Hapag-Lloyd</v>
      </c>
      <c r="P1356" t="str">
        <v>10 CD combined</v>
      </c>
      <c r="Q1356" t="str">
        <v>subject to port storage</v>
      </c>
      <c r="S1356" s="271">
        <f t="shared" ca="1" si="42"/>
        <v>0</v>
      </c>
      <c r="T1356" s="271">
        <f t="shared" si="43"/>
        <v>747</v>
      </c>
    </row>
    <row r="1357" spans="1:20">
      <c r="A1357" t="str">
        <v>STS_Hapag-Lloyd</v>
      </c>
      <c r="B1357" t="str">
        <v>MonroviaValencia40</v>
      </c>
      <c r="C1357" t="str">
        <v>LIB</v>
      </c>
      <c r="D1357" t="str">
        <v>Monrovia</v>
      </c>
      <c r="E1357" t="str">
        <v>Valencia</v>
      </c>
      <c r="F1357">
        <v>40</v>
      </c>
      <c r="G1357">
        <v>929</v>
      </c>
      <c r="H1357" t="str">
        <v>not included</v>
      </c>
      <c r="I1357" s="148" t="str">
        <v>EUR</v>
      </c>
      <c r="J1357" s="271">
        <v>0</v>
      </c>
      <c r="K1357">
        <v>929</v>
      </c>
      <c r="L1357" t="str">
        <v>16 days</v>
      </c>
      <c r="M1357" s="18">
        <v>45657</v>
      </c>
      <c r="N1357">
        <v>0</v>
      </c>
      <c r="O1357" t="str">
        <v>Hapag-Lloyd</v>
      </c>
      <c r="P1357" t="str">
        <v>10 CD combined</v>
      </c>
      <c r="Q1357" t="str">
        <v>subject to port storage</v>
      </c>
      <c r="S1357" s="271">
        <f t="shared" ca="1" si="42"/>
        <v>0</v>
      </c>
      <c r="T1357" s="271">
        <f t="shared" si="43"/>
        <v>929</v>
      </c>
    </row>
    <row r="1358" spans="1:20">
      <c r="A1358" t="str">
        <v>STS_Grimaldi</v>
      </c>
      <c r="B1358" t="str">
        <v>San PedroAmsterdam20</v>
      </c>
      <c r="C1358" t="str">
        <v>IVC</v>
      </c>
      <c r="D1358" t="str">
        <v>San Pedro</v>
      </c>
      <c r="E1358" t="str">
        <v>Amsterdam</v>
      </c>
      <c r="F1358">
        <v>20</v>
      </c>
      <c r="G1358">
        <v>1096</v>
      </c>
      <c r="H1358">
        <v>135</v>
      </c>
      <c r="I1358" s="148" t="str">
        <v>EUR</v>
      </c>
      <c r="J1358" s="271">
        <v>0</v>
      </c>
      <c r="K1358">
        <v>1231</v>
      </c>
      <c r="L1358" t="str">
        <v>12 days</v>
      </c>
      <c r="M1358" s="18">
        <v>45657</v>
      </c>
      <c r="N1358">
        <v>1</v>
      </c>
      <c r="O1358" t="str">
        <v>Grimaldi</v>
      </c>
      <c r="P1358" t="str">
        <v>15 CD Combined</v>
      </c>
      <c r="Q1358" t="str">
        <v>free storage 14 CD</v>
      </c>
      <c r="S1358" s="271">
        <f t="shared" ca="1" si="42"/>
        <v>0</v>
      </c>
      <c r="T1358" s="271">
        <f t="shared" si="43"/>
        <v>1096</v>
      </c>
    </row>
    <row r="1359" spans="1:20">
      <c r="A1359" t="str">
        <v>STS_Grimaldi</v>
      </c>
      <c r="B1359" t="str">
        <v>San PedroAmsterdam40</v>
      </c>
      <c r="C1359" t="str">
        <v>IVC</v>
      </c>
      <c r="D1359" t="str">
        <v>San Pedro</v>
      </c>
      <c r="E1359" t="str">
        <v>Amsterdam</v>
      </c>
      <c r="F1359">
        <v>40</v>
      </c>
      <c r="G1359">
        <v>1577</v>
      </c>
      <c r="H1359">
        <v>135</v>
      </c>
      <c r="I1359" s="148" t="str">
        <v>EUR</v>
      </c>
      <c r="J1359" s="271">
        <v>0</v>
      </c>
      <c r="K1359">
        <v>1712</v>
      </c>
      <c r="L1359" t="str">
        <v>12 days</v>
      </c>
      <c r="M1359" s="18">
        <v>45657</v>
      </c>
      <c r="N1359">
        <v>1</v>
      </c>
      <c r="O1359" t="str">
        <v>Grimaldi</v>
      </c>
      <c r="P1359" t="str">
        <v>15 CD Combined</v>
      </c>
      <c r="Q1359" t="str">
        <v>free storage 14 CD</v>
      </c>
      <c r="S1359" s="271">
        <f t="shared" ca="1" si="42"/>
        <v>0</v>
      </c>
      <c r="T1359" s="271">
        <f t="shared" si="43"/>
        <v>1577</v>
      </c>
    </row>
    <row r="1360" spans="1:20">
      <c r="A1360" t="str">
        <v>STS_Hapag-Lloyd</v>
      </c>
      <c r="B1360" t="str">
        <v>San PedroAmsterdam20</v>
      </c>
      <c r="C1360" t="str">
        <v>IVC</v>
      </c>
      <c r="D1360" t="str">
        <v>San Pedro</v>
      </c>
      <c r="E1360" t="str">
        <v>Amsterdam</v>
      </c>
      <c r="F1360">
        <v>20</v>
      </c>
      <c r="G1360">
        <v>932</v>
      </c>
      <c r="H1360" t="str">
        <v>not included</v>
      </c>
      <c r="I1360" s="148" t="str">
        <v>EUR</v>
      </c>
      <c r="J1360" s="271">
        <v>0</v>
      </c>
      <c r="K1360">
        <v>932</v>
      </c>
      <c r="L1360" t="str">
        <v>24 days</v>
      </c>
      <c r="M1360" s="18">
        <v>45657</v>
      </c>
      <c r="N1360">
        <v>0</v>
      </c>
      <c r="O1360" t="str">
        <v>Hapag-Lloyd</v>
      </c>
      <c r="P1360" t="str">
        <v xml:space="preserve">14 CD </v>
      </c>
      <c r="Q1360" t="str">
        <v xml:space="preserve">4 CD </v>
      </c>
      <c r="S1360" s="271">
        <f t="shared" ca="1" si="42"/>
        <v>0</v>
      </c>
      <c r="T1360" s="271">
        <f t="shared" si="43"/>
        <v>932</v>
      </c>
    </row>
    <row r="1361" spans="1:20">
      <c r="A1361" t="str">
        <v>STS_Hapag-Lloyd</v>
      </c>
      <c r="B1361" t="str">
        <v>San PedroAmsterdam40</v>
      </c>
      <c r="C1361" t="str">
        <v>IVC</v>
      </c>
      <c r="D1361" t="str">
        <v>San Pedro</v>
      </c>
      <c r="E1361" t="str">
        <v>Amsterdam</v>
      </c>
      <c r="F1361">
        <v>40</v>
      </c>
      <c r="G1361">
        <v>1069</v>
      </c>
      <c r="H1361" t="str">
        <v>not included</v>
      </c>
      <c r="I1361" s="148" t="str">
        <v>EUR</v>
      </c>
      <c r="J1361" s="271">
        <v>0</v>
      </c>
      <c r="K1361">
        <v>1069</v>
      </c>
      <c r="L1361" t="str">
        <v>24 days</v>
      </c>
      <c r="M1361" s="18">
        <v>45657</v>
      </c>
      <c r="N1361">
        <v>0</v>
      </c>
      <c r="O1361" t="str">
        <v>Hapag-Lloyd</v>
      </c>
      <c r="P1361" t="str">
        <v xml:space="preserve">14 CD </v>
      </c>
      <c r="Q1361" t="str">
        <v xml:space="preserve">4 CD </v>
      </c>
      <c r="S1361" s="271">
        <f t="shared" ca="1" si="42"/>
        <v>0</v>
      </c>
      <c r="T1361" s="271">
        <f t="shared" si="43"/>
        <v>1069</v>
      </c>
    </row>
    <row r="1362" spans="1:20">
      <c r="A1362" t="str">
        <v>STS_MSC</v>
      </c>
      <c r="B1362" t="str">
        <v>San PedroAmsterdam20</v>
      </c>
      <c r="C1362" t="str">
        <v>IVC</v>
      </c>
      <c r="D1362" t="str">
        <v>San Pedro</v>
      </c>
      <c r="E1362" t="str">
        <v>Amsterdam</v>
      </c>
      <c r="F1362">
        <v>20</v>
      </c>
      <c r="G1362">
        <v>519</v>
      </c>
      <c r="H1362" t="str">
        <v>not included</v>
      </c>
      <c r="I1362" s="148" t="str">
        <v>EUR</v>
      </c>
      <c r="J1362" s="271">
        <v>0</v>
      </c>
      <c r="K1362">
        <v>519</v>
      </c>
      <c r="L1362" t="str">
        <v>20 days</v>
      </c>
      <c r="M1362" s="18">
        <v>45657</v>
      </c>
      <c r="N1362">
        <v>0</v>
      </c>
      <c r="O1362" t="str">
        <v>MSC</v>
      </c>
      <c r="P1362" t="str">
        <v>14 CD combined</v>
      </c>
      <c r="Q1362" t="str">
        <v>14 CD free storage</v>
      </c>
      <c r="S1362" s="271">
        <f t="shared" ca="1" si="42"/>
        <v>0</v>
      </c>
      <c r="T1362" s="271">
        <f t="shared" si="43"/>
        <v>519</v>
      </c>
    </row>
    <row r="1363" spans="1:20">
      <c r="A1363" t="str">
        <v>STS_MSC</v>
      </c>
      <c r="B1363" t="str">
        <v>San PedroAmsterdam40</v>
      </c>
      <c r="C1363" t="str">
        <v>IVC</v>
      </c>
      <c r="D1363" t="str">
        <v>San Pedro</v>
      </c>
      <c r="E1363" t="str">
        <v>Amsterdam</v>
      </c>
      <c r="F1363">
        <v>40</v>
      </c>
      <c r="G1363">
        <v>773</v>
      </c>
      <c r="H1363" t="str">
        <v>not included</v>
      </c>
      <c r="I1363" s="148" t="str">
        <v>EUR</v>
      </c>
      <c r="J1363" s="271">
        <v>0</v>
      </c>
      <c r="K1363">
        <v>773</v>
      </c>
      <c r="L1363" t="str">
        <v>20 days</v>
      </c>
      <c r="M1363" s="18">
        <v>45657</v>
      </c>
      <c r="N1363">
        <v>0</v>
      </c>
      <c r="O1363" t="str">
        <v>MSC</v>
      </c>
      <c r="P1363" t="str">
        <v>14 CD combined</v>
      </c>
      <c r="Q1363" t="str">
        <v>14 CD free storage</v>
      </c>
      <c r="S1363" s="271">
        <f t="shared" ca="1" si="42"/>
        <v>0</v>
      </c>
      <c r="T1363" s="271">
        <f t="shared" si="43"/>
        <v>773</v>
      </c>
    </row>
    <row r="1364" spans="1:20">
      <c r="A1364" t="str">
        <v>STS_Grimaldi</v>
      </c>
      <c r="B1364" t="str">
        <v>San PedroAntwerp20</v>
      </c>
      <c r="C1364" t="str">
        <v>IVC</v>
      </c>
      <c r="D1364" t="str">
        <v>San Pedro</v>
      </c>
      <c r="E1364" t="str">
        <v>Antwerp</v>
      </c>
      <c r="F1364">
        <v>20</v>
      </c>
      <c r="G1364">
        <v>1071</v>
      </c>
      <c r="H1364">
        <v>135</v>
      </c>
      <c r="I1364" s="148" t="str">
        <v>EUR</v>
      </c>
      <c r="J1364" s="271">
        <v>0</v>
      </c>
      <c r="K1364">
        <v>1206</v>
      </c>
      <c r="L1364" t="str">
        <v>15 days</v>
      </c>
      <c r="M1364" s="18">
        <v>45657</v>
      </c>
      <c r="N1364">
        <v>1</v>
      </c>
      <c r="O1364" t="str">
        <v>Grimaldi</v>
      </c>
      <c r="P1364" t="str">
        <v>15 CD Combined</v>
      </c>
      <c r="Q1364" t="str">
        <v>10 CD free storage</v>
      </c>
      <c r="S1364" s="271">
        <f t="shared" ca="1" si="42"/>
        <v>0</v>
      </c>
      <c r="T1364" s="271">
        <f t="shared" si="43"/>
        <v>1071</v>
      </c>
    </row>
    <row r="1365" spans="1:20">
      <c r="A1365" t="str">
        <v>STS_Grimaldi</v>
      </c>
      <c r="B1365" t="str">
        <v>San PedroAntwerp40</v>
      </c>
      <c r="C1365" t="str">
        <v>IVC</v>
      </c>
      <c r="D1365" t="str">
        <v>San Pedro</v>
      </c>
      <c r="E1365" t="str">
        <v>Antwerp</v>
      </c>
      <c r="F1365">
        <v>40</v>
      </c>
      <c r="G1365">
        <v>1527</v>
      </c>
      <c r="H1365">
        <v>135</v>
      </c>
      <c r="I1365" s="148" t="str">
        <v>EUR</v>
      </c>
      <c r="J1365" s="271">
        <v>0</v>
      </c>
      <c r="K1365">
        <v>1662</v>
      </c>
      <c r="L1365" t="str">
        <v>15 days</v>
      </c>
      <c r="M1365" s="18">
        <v>45657</v>
      </c>
      <c r="N1365">
        <v>1</v>
      </c>
      <c r="O1365" t="str">
        <v>Grimaldi</v>
      </c>
      <c r="P1365" t="str">
        <v>15 CD Combined</v>
      </c>
      <c r="Q1365" t="str">
        <v>10 CD free storage</v>
      </c>
      <c r="S1365" s="271">
        <f t="shared" ca="1" si="42"/>
        <v>0</v>
      </c>
      <c r="T1365" s="271">
        <f t="shared" si="43"/>
        <v>1527</v>
      </c>
    </row>
    <row r="1366" spans="1:20">
      <c r="A1366" t="str">
        <v>STS_Hapag-Lloyd</v>
      </c>
      <c r="B1366" t="str">
        <v>San PedroAntwerp20</v>
      </c>
      <c r="C1366" t="str">
        <v>IVC</v>
      </c>
      <c r="D1366" t="str">
        <v>San Pedro</v>
      </c>
      <c r="E1366" t="str">
        <v>Antwerp</v>
      </c>
      <c r="F1366">
        <v>20</v>
      </c>
      <c r="G1366">
        <v>687</v>
      </c>
      <c r="H1366" t="str">
        <v>not included</v>
      </c>
      <c r="I1366" s="148" t="str">
        <v>EUR</v>
      </c>
      <c r="J1366" s="271">
        <v>0</v>
      </c>
      <c r="K1366">
        <v>687</v>
      </c>
      <c r="L1366" t="str">
        <v>27 days</v>
      </c>
      <c r="M1366" s="18">
        <v>45657</v>
      </c>
      <c r="N1366">
        <v>0</v>
      </c>
      <c r="O1366" t="str">
        <v>Hapag-Lloyd</v>
      </c>
      <c r="P1366" t="str">
        <v>4 CD</v>
      </c>
      <c r="Q1366" t="str">
        <v>10 CD</v>
      </c>
      <c r="S1366" s="271">
        <f t="shared" ca="1" si="42"/>
        <v>0</v>
      </c>
      <c r="T1366" s="271">
        <f t="shared" si="43"/>
        <v>687</v>
      </c>
    </row>
    <row r="1367" spans="1:20">
      <c r="A1367" t="str">
        <v>STS_Hapag-Lloyd</v>
      </c>
      <c r="B1367" t="str">
        <v>San PedroAntwerp40</v>
      </c>
      <c r="C1367" t="str">
        <v>IVC</v>
      </c>
      <c r="D1367" t="str">
        <v>San Pedro</v>
      </c>
      <c r="E1367" t="str">
        <v>Antwerp</v>
      </c>
      <c r="F1367">
        <v>40</v>
      </c>
      <c r="G1367">
        <v>629</v>
      </c>
      <c r="H1367" t="str">
        <v>not included</v>
      </c>
      <c r="I1367" s="148" t="str">
        <v>EUR</v>
      </c>
      <c r="J1367" s="271">
        <v>0</v>
      </c>
      <c r="K1367">
        <v>629</v>
      </c>
      <c r="L1367" t="str">
        <v>27 days</v>
      </c>
      <c r="M1367" s="18">
        <v>45657</v>
      </c>
      <c r="N1367">
        <v>0</v>
      </c>
      <c r="O1367" t="str">
        <v>Hapag-Lloyd</v>
      </c>
      <c r="P1367" t="str">
        <v>4 CD</v>
      </c>
      <c r="Q1367" t="str">
        <v>10 CD</v>
      </c>
      <c r="S1367" s="271">
        <f t="shared" ca="1" si="42"/>
        <v>0</v>
      </c>
      <c r="T1367" s="271">
        <f t="shared" si="43"/>
        <v>629</v>
      </c>
    </row>
    <row r="1368" spans="1:20">
      <c r="A1368" t="str">
        <v>STS_MSC</v>
      </c>
      <c r="B1368" t="str">
        <v>San PedroAntwerp20</v>
      </c>
      <c r="C1368" t="str">
        <v>IVC</v>
      </c>
      <c r="D1368" t="str">
        <v>San Pedro</v>
      </c>
      <c r="E1368" t="str">
        <v>Antwerp</v>
      </c>
      <c r="F1368">
        <v>20</v>
      </c>
      <c r="G1368">
        <v>444</v>
      </c>
      <c r="H1368" t="str">
        <v>not included</v>
      </c>
      <c r="I1368" s="148" t="str">
        <v>EUR</v>
      </c>
      <c r="J1368" s="271">
        <v>0</v>
      </c>
      <c r="K1368">
        <v>444</v>
      </c>
      <c r="L1368">
        <v>0</v>
      </c>
      <c r="M1368" s="18">
        <v>45657</v>
      </c>
      <c r="N1368">
        <v>0</v>
      </c>
      <c r="O1368" t="str">
        <v>MSC</v>
      </c>
      <c r="P1368" t="str">
        <v>14 CD combined</v>
      </c>
      <c r="Q1368" t="str">
        <v>7 CD free storage</v>
      </c>
      <c r="S1368" s="271">
        <f t="shared" ca="1" si="42"/>
        <v>0</v>
      </c>
      <c r="T1368" s="271">
        <f t="shared" si="43"/>
        <v>444</v>
      </c>
    </row>
    <row r="1369" spans="1:20">
      <c r="A1369" t="str">
        <v>STS_MSC</v>
      </c>
      <c r="B1369" t="str">
        <v>San PedroAntwerp40</v>
      </c>
      <c r="C1369" t="str">
        <v>IVC</v>
      </c>
      <c r="D1369" t="str">
        <v>San Pedro</v>
      </c>
      <c r="E1369" t="str">
        <v>Antwerp</v>
      </c>
      <c r="F1369">
        <v>40</v>
      </c>
      <c r="G1369">
        <v>673</v>
      </c>
      <c r="H1369" t="str">
        <v>not included</v>
      </c>
      <c r="I1369" s="148" t="str">
        <v>EUR</v>
      </c>
      <c r="J1369" s="271">
        <v>0</v>
      </c>
      <c r="K1369">
        <v>673</v>
      </c>
      <c r="L1369">
        <v>0</v>
      </c>
      <c r="M1369" s="18">
        <v>45657</v>
      </c>
      <c r="N1369">
        <v>0</v>
      </c>
      <c r="O1369" t="str">
        <v>MSC</v>
      </c>
      <c r="P1369" t="str">
        <v>14 CD combined</v>
      </c>
      <c r="Q1369" t="str">
        <v>7 CD free storage</v>
      </c>
      <c r="S1369" s="271">
        <f t="shared" ca="1" si="42"/>
        <v>0</v>
      </c>
      <c r="T1369" s="271">
        <f t="shared" si="43"/>
        <v>673</v>
      </c>
    </row>
    <row r="1370" spans="1:20">
      <c r="A1370" t="str">
        <v>STS_Hapag-Lloyd</v>
      </c>
      <c r="B1370" t="str">
        <v>San PedroBarcelona20</v>
      </c>
      <c r="C1370" t="str">
        <v>IVC</v>
      </c>
      <c r="D1370" t="str">
        <v>San Pedro</v>
      </c>
      <c r="E1370" t="str">
        <v>Barcelona</v>
      </c>
      <c r="F1370">
        <v>20</v>
      </c>
      <c r="G1370">
        <v>747</v>
      </c>
      <c r="H1370" t="str">
        <v>not included</v>
      </c>
      <c r="I1370" s="148" t="str">
        <v>EUR</v>
      </c>
      <c r="J1370" s="271">
        <v>0</v>
      </c>
      <c r="K1370">
        <v>747</v>
      </c>
      <c r="L1370" t="str">
        <v>23 days</v>
      </c>
      <c r="M1370" s="18">
        <v>45657</v>
      </c>
      <c r="N1370">
        <v>0</v>
      </c>
      <c r="O1370" t="str">
        <v>Hapag-Lloyd</v>
      </c>
      <c r="P1370" t="str">
        <v>10 CD combined</v>
      </c>
      <c r="Q1370" t="str">
        <v>subject to port storage</v>
      </c>
      <c r="S1370" s="271">
        <f t="shared" ca="1" si="42"/>
        <v>0</v>
      </c>
      <c r="T1370" s="271">
        <f t="shared" si="43"/>
        <v>747</v>
      </c>
    </row>
    <row r="1371" spans="1:20">
      <c r="A1371" t="str">
        <v>STS_Hapag-Lloyd</v>
      </c>
      <c r="B1371" t="str">
        <v>San PedroBarcelona40</v>
      </c>
      <c r="C1371" t="str">
        <v>IVC</v>
      </c>
      <c r="D1371" t="str">
        <v>San Pedro</v>
      </c>
      <c r="E1371" t="str">
        <v>Barcelona</v>
      </c>
      <c r="F1371">
        <v>40</v>
      </c>
      <c r="G1371">
        <v>1094</v>
      </c>
      <c r="H1371" t="str">
        <v>not included</v>
      </c>
      <c r="I1371" s="148" t="str">
        <v>EUR</v>
      </c>
      <c r="J1371" s="271">
        <v>0</v>
      </c>
      <c r="K1371">
        <v>1094</v>
      </c>
      <c r="L1371" t="str">
        <v>23 days</v>
      </c>
      <c r="M1371" s="18">
        <v>45657</v>
      </c>
      <c r="N1371">
        <v>0</v>
      </c>
      <c r="O1371" t="str">
        <v>Hapag-Lloyd</v>
      </c>
      <c r="P1371" t="str">
        <v>10 CD combined</v>
      </c>
      <c r="Q1371" t="str">
        <v>subject to port storage</v>
      </c>
      <c r="S1371" s="271">
        <f t="shared" ca="1" si="42"/>
        <v>0</v>
      </c>
      <c r="T1371" s="271">
        <f t="shared" si="43"/>
        <v>1094</v>
      </c>
    </row>
    <row r="1372" spans="1:20">
      <c r="A1372" t="str">
        <v>STS_MSC</v>
      </c>
      <c r="B1372" t="str">
        <v>San PedroBarcelona20</v>
      </c>
      <c r="C1372" t="str">
        <v>IVC</v>
      </c>
      <c r="D1372" t="str">
        <v>San Pedro</v>
      </c>
      <c r="E1372" t="str">
        <v>Barcelona</v>
      </c>
      <c r="F1372">
        <v>20</v>
      </c>
      <c r="G1372">
        <v>605</v>
      </c>
      <c r="H1372" t="str">
        <v>not included</v>
      </c>
      <c r="I1372" s="148" t="str">
        <v>EUR</v>
      </c>
      <c r="J1372" s="271">
        <v>0</v>
      </c>
      <c r="K1372">
        <v>605</v>
      </c>
      <c r="L1372">
        <v>0</v>
      </c>
      <c r="M1372" s="18">
        <v>45657</v>
      </c>
      <c r="N1372">
        <v>0</v>
      </c>
      <c r="O1372" t="str">
        <v>MSC</v>
      </c>
      <c r="P1372">
        <v>0</v>
      </c>
      <c r="Q1372">
        <v>0</v>
      </c>
      <c r="S1372" s="271">
        <f t="shared" ca="1" si="42"/>
        <v>0</v>
      </c>
      <c r="T1372" s="271">
        <f t="shared" si="43"/>
        <v>605</v>
      </c>
    </row>
    <row r="1373" spans="1:20">
      <c r="A1373" t="str">
        <v>STS_MSC</v>
      </c>
      <c r="B1373" t="str">
        <v>San PedroBarcelona40</v>
      </c>
      <c r="C1373" t="str">
        <v>IVC</v>
      </c>
      <c r="D1373" t="str">
        <v>San Pedro</v>
      </c>
      <c r="E1373" t="str">
        <v>Barcelona</v>
      </c>
      <c r="F1373">
        <v>40</v>
      </c>
      <c r="G1373">
        <v>795</v>
      </c>
      <c r="H1373" t="str">
        <v>not included</v>
      </c>
      <c r="I1373" s="148" t="str">
        <v>EUR</v>
      </c>
      <c r="J1373" s="271">
        <v>0</v>
      </c>
      <c r="K1373">
        <v>795</v>
      </c>
      <c r="L1373">
        <v>0</v>
      </c>
      <c r="M1373" s="18">
        <v>45657</v>
      </c>
      <c r="N1373">
        <v>0</v>
      </c>
      <c r="O1373" t="str">
        <v>MSC</v>
      </c>
      <c r="P1373">
        <v>0</v>
      </c>
      <c r="Q1373">
        <v>0</v>
      </c>
      <c r="S1373" s="271">
        <f t="shared" ca="1" si="42"/>
        <v>0</v>
      </c>
      <c r="T1373" s="271">
        <f t="shared" si="43"/>
        <v>795</v>
      </c>
    </row>
    <row r="1374" spans="1:20">
      <c r="A1374" t="str">
        <v>STS_Hapag-Lloyd</v>
      </c>
      <c r="B1374" t="str">
        <v>San PedroBatam20</v>
      </c>
      <c r="C1374" t="str">
        <v>IVC</v>
      </c>
      <c r="D1374" t="str">
        <v>San Pedro</v>
      </c>
      <c r="E1374" t="str">
        <v>Batam</v>
      </c>
      <c r="F1374">
        <v>20</v>
      </c>
      <c r="G1374">
        <v>1238</v>
      </c>
      <c r="H1374" t="str">
        <v>not included</v>
      </c>
      <c r="I1374" s="148" t="str">
        <v>USD</v>
      </c>
      <c r="J1374" s="271">
        <v>0</v>
      </c>
      <c r="K1374">
        <v>1238</v>
      </c>
      <c r="L1374" t="str">
        <v>46 days</v>
      </c>
      <c r="M1374" s="18">
        <v>45657</v>
      </c>
      <c r="N1374">
        <v>0</v>
      </c>
      <c r="O1374" t="str">
        <v>Hapag-Lloyd</v>
      </c>
      <c r="P1374" t="str">
        <v>14 CD combined</v>
      </c>
      <c r="Q1374" t="str">
        <v>subject to port storage</v>
      </c>
      <c r="S1374" s="271">
        <f t="shared" ca="1" si="42"/>
        <v>0</v>
      </c>
      <c r="T1374" s="271">
        <f t="shared" si="43"/>
        <v>1238</v>
      </c>
    </row>
    <row r="1375" spans="1:20">
      <c r="A1375" t="str">
        <v>STS_Hapag-Lloyd</v>
      </c>
      <c r="B1375" t="str">
        <v>San PedroBatam40</v>
      </c>
      <c r="C1375" t="str">
        <v>IVC</v>
      </c>
      <c r="D1375" t="str">
        <v>San Pedro</v>
      </c>
      <c r="E1375" t="str">
        <v>Batam</v>
      </c>
      <c r="F1375">
        <v>40</v>
      </c>
      <c r="G1375">
        <v>1534</v>
      </c>
      <c r="H1375" t="str">
        <v>not included</v>
      </c>
      <c r="I1375" s="148" t="str">
        <v>USD</v>
      </c>
      <c r="J1375" s="271">
        <v>0</v>
      </c>
      <c r="K1375">
        <v>1534</v>
      </c>
      <c r="L1375" t="str">
        <v>46 days</v>
      </c>
      <c r="M1375" s="18">
        <v>45657</v>
      </c>
      <c r="N1375">
        <v>0</v>
      </c>
      <c r="O1375" t="str">
        <v>Hapag-Lloyd</v>
      </c>
      <c r="P1375" t="str">
        <v>14 CD combined</v>
      </c>
      <c r="Q1375" t="str">
        <v>subject to port storage</v>
      </c>
      <c r="S1375" s="271">
        <f t="shared" ca="1" si="42"/>
        <v>0</v>
      </c>
      <c r="T1375" s="271">
        <f t="shared" si="43"/>
        <v>1534</v>
      </c>
    </row>
    <row r="1376" spans="1:20">
      <c r="A1376" t="str">
        <v>STS_Grimaldi</v>
      </c>
      <c r="B1376" t="str">
        <v>San PedroHamburg20</v>
      </c>
      <c r="C1376" t="str">
        <v>IVC</v>
      </c>
      <c r="D1376" t="str">
        <v>San Pedro</v>
      </c>
      <c r="E1376" t="str">
        <v>Hamburg</v>
      </c>
      <c r="F1376">
        <v>20</v>
      </c>
      <c r="G1376">
        <v>1096</v>
      </c>
      <c r="H1376">
        <v>135</v>
      </c>
      <c r="I1376" s="148" t="str">
        <v>EUR</v>
      </c>
      <c r="J1376" s="271">
        <v>0</v>
      </c>
      <c r="K1376">
        <v>1231</v>
      </c>
      <c r="L1376" t="str">
        <v>16 days</v>
      </c>
      <c r="M1376" s="18">
        <v>45657</v>
      </c>
      <c r="N1376">
        <v>1</v>
      </c>
      <c r="O1376" t="str">
        <v>Grimaldi</v>
      </c>
      <c r="P1376" t="str">
        <v>15 CD Combined</v>
      </c>
      <c r="Q1376" t="str">
        <v>3 CD free storage</v>
      </c>
      <c r="S1376" s="271">
        <f t="shared" ca="1" si="42"/>
        <v>0</v>
      </c>
      <c r="T1376" s="271">
        <f t="shared" si="43"/>
        <v>1096</v>
      </c>
    </row>
    <row r="1377" spans="1:20">
      <c r="A1377" t="str">
        <v>STS_Grimaldi</v>
      </c>
      <c r="B1377" t="str">
        <v>San PedroHamburg40</v>
      </c>
      <c r="C1377" t="str">
        <v>IVC</v>
      </c>
      <c r="D1377" t="str">
        <v>San Pedro</v>
      </c>
      <c r="E1377" t="str">
        <v>Hamburg</v>
      </c>
      <c r="F1377">
        <v>40</v>
      </c>
      <c r="G1377">
        <v>1577</v>
      </c>
      <c r="H1377">
        <v>135</v>
      </c>
      <c r="I1377" s="148" t="str">
        <v>EUR</v>
      </c>
      <c r="J1377" s="271">
        <v>0</v>
      </c>
      <c r="K1377">
        <v>1712</v>
      </c>
      <c r="L1377" t="str">
        <v>16 days</v>
      </c>
      <c r="M1377" s="18">
        <v>45657</v>
      </c>
      <c r="N1377">
        <v>1</v>
      </c>
      <c r="O1377" t="str">
        <v>Grimaldi</v>
      </c>
      <c r="P1377" t="str">
        <v>15 CD Combined</v>
      </c>
      <c r="Q1377" t="str">
        <v>3 CD free storage</v>
      </c>
      <c r="S1377" s="271">
        <f t="shared" ca="1" si="42"/>
        <v>0</v>
      </c>
      <c r="T1377" s="271">
        <f t="shared" si="43"/>
        <v>1577</v>
      </c>
    </row>
    <row r="1378" spans="1:20">
      <c r="A1378" t="str">
        <v>STS_Hapag-Lloyd</v>
      </c>
      <c r="B1378" t="str">
        <v>San PedroHamburg20</v>
      </c>
      <c r="C1378" t="str">
        <v>IVC</v>
      </c>
      <c r="D1378" t="str">
        <v>San Pedro</v>
      </c>
      <c r="E1378" t="str">
        <v>Hamburg</v>
      </c>
      <c r="F1378">
        <v>20</v>
      </c>
      <c r="G1378">
        <v>745</v>
      </c>
      <c r="H1378" t="str">
        <v>not included</v>
      </c>
      <c r="I1378" s="148" t="str">
        <v>EUR</v>
      </c>
      <c r="J1378" s="271">
        <v>0</v>
      </c>
      <c r="K1378">
        <v>745</v>
      </c>
      <c r="L1378" t="str">
        <v>18 days</v>
      </c>
      <c r="M1378" s="18">
        <v>45657</v>
      </c>
      <c r="N1378">
        <v>0</v>
      </c>
      <c r="O1378" t="str">
        <v>Hapag-Lloyd</v>
      </c>
      <c r="P1378" t="str">
        <v>4 CD</v>
      </c>
      <c r="Q1378" t="str">
        <v>10 CD</v>
      </c>
      <c r="S1378" s="271">
        <f t="shared" ca="1" si="42"/>
        <v>0</v>
      </c>
      <c r="T1378" s="271">
        <f t="shared" si="43"/>
        <v>745</v>
      </c>
    </row>
    <row r="1379" spans="1:20">
      <c r="A1379" t="str">
        <v>STS_Hapag-Lloyd</v>
      </c>
      <c r="B1379" t="str">
        <v>San PedroHamburg40</v>
      </c>
      <c r="C1379" t="str">
        <v>IVC</v>
      </c>
      <c r="D1379" t="str">
        <v>San Pedro</v>
      </c>
      <c r="E1379" t="str">
        <v>Hamburg</v>
      </c>
      <c r="F1379">
        <v>40</v>
      </c>
      <c r="G1379">
        <v>745</v>
      </c>
      <c r="H1379" t="str">
        <v>not included</v>
      </c>
      <c r="I1379" s="148" t="str">
        <v>EUR</v>
      </c>
      <c r="J1379" s="271">
        <v>0</v>
      </c>
      <c r="K1379">
        <v>745</v>
      </c>
      <c r="L1379" t="str">
        <v>18 days</v>
      </c>
      <c r="M1379" s="18">
        <v>45657</v>
      </c>
      <c r="N1379">
        <v>0</v>
      </c>
      <c r="O1379" t="str">
        <v>Hapag-Lloyd</v>
      </c>
      <c r="P1379" t="str">
        <v>4 CD</v>
      </c>
      <c r="Q1379" t="str">
        <v>10 CD</v>
      </c>
      <c r="S1379" s="271">
        <f t="shared" ca="1" si="42"/>
        <v>0</v>
      </c>
      <c r="T1379" s="271">
        <f t="shared" si="43"/>
        <v>745</v>
      </c>
    </row>
    <row r="1380" spans="1:20">
      <c r="A1380" t="str">
        <v>STS_MSC</v>
      </c>
      <c r="B1380" t="str">
        <v>San PedroHamburg20</v>
      </c>
      <c r="C1380" t="str">
        <v>IVC</v>
      </c>
      <c r="D1380" t="str">
        <v>San Pedro</v>
      </c>
      <c r="E1380" t="str">
        <v>Hamburg</v>
      </c>
      <c r="F1380">
        <v>20</v>
      </c>
      <c r="G1380">
        <v>564</v>
      </c>
      <c r="H1380" t="str">
        <v>not included</v>
      </c>
      <c r="I1380" s="148" t="str">
        <v>EUR</v>
      </c>
      <c r="J1380" s="271">
        <v>0</v>
      </c>
      <c r="K1380">
        <v>564</v>
      </c>
      <c r="L1380">
        <v>0</v>
      </c>
      <c r="M1380" s="18">
        <v>45657</v>
      </c>
      <c r="N1380">
        <v>0</v>
      </c>
      <c r="O1380" t="str">
        <v>MSC</v>
      </c>
      <c r="P1380">
        <v>0</v>
      </c>
      <c r="Q1380">
        <v>0</v>
      </c>
      <c r="S1380" s="271">
        <f t="shared" ca="1" si="42"/>
        <v>0</v>
      </c>
      <c r="T1380" s="271">
        <f t="shared" si="43"/>
        <v>564</v>
      </c>
    </row>
    <row r="1381" spans="1:20">
      <c r="A1381" t="str">
        <v>STS_MSC</v>
      </c>
      <c r="B1381" t="str">
        <v>San PedroHamburg40</v>
      </c>
      <c r="C1381" t="str">
        <v>IVC</v>
      </c>
      <c r="D1381" t="str">
        <v>San Pedro</v>
      </c>
      <c r="E1381" t="str">
        <v>Hamburg</v>
      </c>
      <c r="F1381">
        <v>40</v>
      </c>
      <c r="G1381">
        <v>843</v>
      </c>
      <c r="H1381" t="str">
        <v>not included</v>
      </c>
      <c r="I1381" s="148" t="str">
        <v>EUR</v>
      </c>
      <c r="J1381" s="271">
        <v>0</v>
      </c>
      <c r="K1381">
        <v>843</v>
      </c>
      <c r="L1381">
        <v>0</v>
      </c>
      <c r="M1381" s="18">
        <v>45657</v>
      </c>
      <c r="N1381">
        <v>0</v>
      </c>
      <c r="O1381" t="str">
        <v>MSC</v>
      </c>
      <c r="P1381">
        <v>0</v>
      </c>
      <c r="Q1381">
        <v>0</v>
      </c>
      <c r="S1381" s="271">
        <f t="shared" ca="1" si="42"/>
        <v>0</v>
      </c>
      <c r="T1381" s="271">
        <f t="shared" si="43"/>
        <v>843</v>
      </c>
    </row>
    <row r="1382" spans="1:20">
      <c r="A1382" t="str">
        <v>STS_Hapag-Lloyd</v>
      </c>
      <c r="B1382" t="str">
        <v>San PedroJakarta20</v>
      </c>
      <c r="C1382" t="str">
        <v>IVC</v>
      </c>
      <c r="D1382" t="str">
        <v>San Pedro</v>
      </c>
      <c r="E1382" t="str">
        <v>Jakarta</v>
      </c>
      <c r="F1382">
        <v>20</v>
      </c>
      <c r="G1382">
        <v>1055</v>
      </c>
      <c r="H1382" t="str">
        <v>not included</v>
      </c>
      <c r="I1382" s="148" t="str">
        <v>USD</v>
      </c>
      <c r="J1382" s="271">
        <v>0</v>
      </c>
      <c r="K1382">
        <v>1055</v>
      </c>
      <c r="L1382" t="str">
        <v>48 days</v>
      </c>
      <c r="M1382" s="18">
        <v>45657</v>
      </c>
      <c r="N1382">
        <v>0</v>
      </c>
      <c r="O1382" t="str">
        <v>Hapag-Lloyd</v>
      </c>
      <c r="P1382" t="str">
        <v>14 CD combined</v>
      </c>
      <c r="Q1382" t="str">
        <v>subject to port storage</v>
      </c>
      <c r="S1382" s="271">
        <f t="shared" ca="1" si="42"/>
        <v>0</v>
      </c>
      <c r="T1382" s="271">
        <f t="shared" si="43"/>
        <v>1055</v>
      </c>
    </row>
    <row r="1383" spans="1:20">
      <c r="A1383" t="str">
        <v>STS_Hapag-Lloyd</v>
      </c>
      <c r="B1383" t="str">
        <v>San PedroJakarta40</v>
      </c>
      <c r="C1383" t="str">
        <v>IVC</v>
      </c>
      <c r="D1383" t="str">
        <v>San Pedro</v>
      </c>
      <c r="E1383" t="str">
        <v>Jakarta</v>
      </c>
      <c r="F1383">
        <v>40</v>
      </c>
      <c r="G1383">
        <v>1345</v>
      </c>
      <c r="H1383" t="str">
        <v>not included</v>
      </c>
      <c r="I1383" s="148" t="str">
        <v>USD</v>
      </c>
      <c r="J1383" s="271">
        <v>0</v>
      </c>
      <c r="K1383">
        <v>1345</v>
      </c>
      <c r="L1383" t="str">
        <v>48 days</v>
      </c>
      <c r="M1383" s="18">
        <v>45657</v>
      </c>
      <c r="N1383">
        <v>0</v>
      </c>
      <c r="O1383" t="str">
        <v>Hapag-Lloyd</v>
      </c>
      <c r="P1383" t="str">
        <v>14 CD combined</v>
      </c>
      <c r="Q1383" t="str">
        <v>subject to port storage</v>
      </c>
      <c r="S1383" s="271">
        <f t="shared" ca="1" si="42"/>
        <v>0</v>
      </c>
      <c r="T1383" s="271">
        <f t="shared" si="43"/>
        <v>1345</v>
      </c>
    </row>
    <row r="1384" spans="1:20">
      <c r="A1384" t="str">
        <v>STS_MSC</v>
      </c>
      <c r="B1384" t="str">
        <v>San PedroJakarta20</v>
      </c>
      <c r="C1384" t="str">
        <v>IVC</v>
      </c>
      <c r="D1384" t="str">
        <v>San Pedro</v>
      </c>
      <c r="E1384" t="str">
        <v>Jakarta</v>
      </c>
      <c r="F1384">
        <v>20</v>
      </c>
      <c r="G1384">
        <v>818</v>
      </c>
      <c r="H1384" t="str">
        <v>not included</v>
      </c>
      <c r="I1384" s="148" t="str">
        <v>USD</v>
      </c>
      <c r="J1384" s="271">
        <v>0</v>
      </c>
      <c r="K1384">
        <v>818</v>
      </c>
      <c r="L1384" t="str">
        <v>51 days</v>
      </c>
      <c r="M1384" s="18">
        <v>45657</v>
      </c>
      <c r="N1384">
        <v>0</v>
      </c>
      <c r="O1384" t="str">
        <v>MSC</v>
      </c>
      <c r="P1384" t="str">
        <v>14 CD combined</v>
      </c>
      <c r="Q1384">
        <v>0</v>
      </c>
      <c r="S1384" s="271">
        <f t="shared" ca="1" si="42"/>
        <v>0</v>
      </c>
      <c r="T1384" s="271">
        <f t="shared" si="43"/>
        <v>818</v>
      </c>
    </row>
    <row r="1385" spans="1:20">
      <c r="A1385" t="str">
        <v>STS_MSC</v>
      </c>
      <c r="B1385" t="str">
        <v>San PedroJakarta40</v>
      </c>
      <c r="C1385" t="str">
        <v>IVC</v>
      </c>
      <c r="D1385" t="str">
        <v>San Pedro</v>
      </c>
      <c r="E1385" t="str">
        <v>Jakarta</v>
      </c>
      <c r="F1385">
        <v>40</v>
      </c>
      <c r="G1385">
        <v>1067</v>
      </c>
      <c r="H1385" t="str">
        <v>not included</v>
      </c>
      <c r="I1385" s="148" t="str">
        <v>USD</v>
      </c>
      <c r="J1385" s="271">
        <v>0</v>
      </c>
      <c r="K1385">
        <v>1067</v>
      </c>
      <c r="L1385" t="str">
        <v>51 days</v>
      </c>
      <c r="M1385" s="18">
        <v>45657</v>
      </c>
      <c r="N1385">
        <v>0</v>
      </c>
      <c r="O1385" t="str">
        <v>MSC</v>
      </c>
      <c r="P1385" t="str">
        <v>14 CD combined</v>
      </c>
      <c r="Q1385">
        <v>0</v>
      </c>
      <c r="S1385" s="271">
        <f t="shared" ca="1" si="42"/>
        <v>0</v>
      </c>
      <c r="T1385" s="271">
        <f t="shared" si="43"/>
        <v>1067</v>
      </c>
    </row>
    <row r="1386" spans="1:20">
      <c r="A1386" t="str">
        <v>STS_Hapag-Lloyd</v>
      </c>
      <c r="B1386" t="str">
        <v>San PedroPasir Gudang20</v>
      </c>
      <c r="C1386" t="str">
        <v>IVC</v>
      </c>
      <c r="D1386" t="str">
        <v>San Pedro</v>
      </c>
      <c r="E1386" t="str">
        <v>Pasir Gudang</v>
      </c>
      <c r="F1386">
        <v>20</v>
      </c>
      <c r="G1386">
        <v>1005</v>
      </c>
      <c r="H1386" t="str">
        <v>not included</v>
      </c>
      <c r="I1386" s="148" t="str">
        <v>USD</v>
      </c>
      <c r="J1386" s="271">
        <v>0</v>
      </c>
      <c r="K1386">
        <v>1005</v>
      </c>
      <c r="L1386" t="str">
        <v>46 days</v>
      </c>
      <c r="M1386" s="18">
        <v>45657</v>
      </c>
      <c r="N1386">
        <v>0</v>
      </c>
      <c r="O1386" t="str">
        <v>Hapag-Lloyd</v>
      </c>
      <c r="P1386" t="str">
        <v>14 CD combined</v>
      </c>
      <c r="Q1386" t="str">
        <v>subject to port storage</v>
      </c>
      <c r="S1386" s="271">
        <f t="shared" ca="1" si="42"/>
        <v>0</v>
      </c>
      <c r="T1386" s="271">
        <f t="shared" si="43"/>
        <v>1005</v>
      </c>
    </row>
    <row r="1387" spans="1:20">
      <c r="A1387" t="str">
        <v>STS_MSC</v>
      </c>
      <c r="B1387" t="str">
        <v>San PedroPasir Gudang20</v>
      </c>
      <c r="C1387" t="str">
        <v>IVC</v>
      </c>
      <c r="D1387" t="str">
        <v>San Pedro</v>
      </c>
      <c r="E1387" t="str">
        <v>Pasir Gudang</v>
      </c>
      <c r="F1387">
        <v>20</v>
      </c>
      <c r="G1387">
        <v>848</v>
      </c>
      <c r="H1387" t="str">
        <v>not included</v>
      </c>
      <c r="I1387" s="148" t="str">
        <v>USD</v>
      </c>
      <c r="J1387" s="271">
        <v>0</v>
      </c>
      <c r="K1387">
        <v>848</v>
      </c>
      <c r="L1387" t="str">
        <v>55 days</v>
      </c>
      <c r="M1387" s="18">
        <v>45657</v>
      </c>
      <c r="N1387">
        <v>0</v>
      </c>
      <c r="O1387" t="str">
        <v>MSC</v>
      </c>
      <c r="P1387" t="str">
        <v>14 CD combined</v>
      </c>
      <c r="Q1387">
        <v>0</v>
      </c>
      <c r="S1387" s="271">
        <f t="shared" ca="1" si="42"/>
        <v>0</v>
      </c>
      <c r="T1387" s="271">
        <f t="shared" si="43"/>
        <v>848</v>
      </c>
    </row>
    <row r="1388" spans="1:20">
      <c r="A1388" t="str">
        <v>STS_MSC</v>
      </c>
      <c r="B1388" t="str">
        <v>San PedroPasir Gudang40</v>
      </c>
      <c r="C1388" t="str">
        <v>IVC</v>
      </c>
      <c r="D1388" t="str">
        <v>San Pedro</v>
      </c>
      <c r="E1388" t="str">
        <v>Pasir Gudang</v>
      </c>
      <c r="F1388">
        <v>40</v>
      </c>
      <c r="G1388">
        <v>999</v>
      </c>
      <c r="H1388" t="str">
        <v>not included</v>
      </c>
      <c r="I1388" s="148" t="str">
        <v>USD</v>
      </c>
      <c r="J1388" s="271">
        <v>0</v>
      </c>
      <c r="K1388">
        <v>999</v>
      </c>
      <c r="L1388" t="str">
        <v>55 days</v>
      </c>
      <c r="M1388" s="18">
        <v>45657</v>
      </c>
      <c r="N1388">
        <v>0</v>
      </c>
      <c r="O1388" t="str">
        <v>MSC</v>
      </c>
      <c r="P1388" t="str">
        <v>14 CD combined</v>
      </c>
      <c r="Q1388">
        <v>0</v>
      </c>
      <c r="S1388" s="271">
        <f t="shared" ca="1" si="42"/>
        <v>0</v>
      </c>
      <c r="T1388" s="271">
        <f t="shared" si="43"/>
        <v>999</v>
      </c>
    </row>
    <row r="1389" spans="1:20">
      <c r="A1389" t="str">
        <v>STS_Hapag-Lloyd</v>
      </c>
      <c r="B1389" t="str">
        <v>San PedroPasir Gudang40</v>
      </c>
      <c r="C1389" t="str">
        <v>IVC</v>
      </c>
      <c r="D1389" t="str">
        <v>San Pedro</v>
      </c>
      <c r="E1389" t="str">
        <v>Pasir Gudang</v>
      </c>
      <c r="F1389">
        <v>40</v>
      </c>
      <c r="G1389">
        <v>1345</v>
      </c>
      <c r="H1389" t="str">
        <v>not included</v>
      </c>
      <c r="I1389" s="148" t="str">
        <v>USD</v>
      </c>
      <c r="J1389" s="271">
        <v>0</v>
      </c>
      <c r="K1389">
        <v>1345</v>
      </c>
      <c r="L1389" t="str">
        <v>46 days</v>
      </c>
      <c r="M1389" s="18">
        <v>45657</v>
      </c>
      <c r="N1389">
        <v>0</v>
      </c>
      <c r="O1389" t="str">
        <v>Hapag-Lloyd</v>
      </c>
      <c r="P1389" t="str">
        <v>14 CD combined</v>
      </c>
      <c r="Q1389" t="str">
        <v>subject to port storage</v>
      </c>
      <c r="S1389" s="271">
        <f t="shared" ca="1" si="42"/>
        <v>0</v>
      </c>
      <c r="T1389" s="271">
        <f t="shared" si="43"/>
        <v>1345</v>
      </c>
    </row>
    <row r="1390" spans="1:20">
      <c r="A1390" t="str">
        <v>STS_MSC</v>
      </c>
      <c r="B1390" t="str">
        <v>San PedroPhiladelphia40</v>
      </c>
      <c r="C1390" t="str">
        <v>IVC</v>
      </c>
      <c r="D1390" t="str">
        <v>San Pedro</v>
      </c>
      <c r="E1390" t="str">
        <v>Philadelphia</v>
      </c>
      <c r="F1390">
        <v>40</v>
      </c>
      <c r="G1390">
        <v>2322</v>
      </c>
      <c r="H1390" t="str">
        <v>not included</v>
      </c>
      <c r="I1390" s="148" t="str">
        <v>USD</v>
      </c>
      <c r="J1390" s="271">
        <v>0</v>
      </c>
      <c r="K1390">
        <v>2322</v>
      </c>
      <c r="L1390" t="str">
        <v xml:space="preserve"> </v>
      </c>
      <c r="M1390" s="18">
        <v>45657</v>
      </c>
      <c r="N1390">
        <v>0</v>
      </c>
      <c r="O1390" t="str">
        <v>MSC</v>
      </c>
      <c r="P1390" t="str">
        <v>7 CD</v>
      </c>
      <c r="Q1390" t="str">
        <v>7 CD</v>
      </c>
      <c r="S1390" s="271">
        <f t="shared" ca="1" si="42"/>
        <v>0</v>
      </c>
      <c r="T1390" s="271">
        <f t="shared" si="43"/>
        <v>2322</v>
      </c>
    </row>
    <row r="1391" spans="1:20">
      <c r="A1391" t="str">
        <v>STS_Hapag-Lloyd</v>
      </c>
      <c r="B1391" t="str">
        <v>San PedroPhiladelphia,40</v>
      </c>
      <c r="C1391" t="str">
        <v>IVC</v>
      </c>
      <c r="D1391" t="str">
        <v>San Pedro</v>
      </c>
      <c r="E1391" t="str">
        <v>Philadelphia,</v>
      </c>
      <c r="F1391">
        <v>40</v>
      </c>
      <c r="G1391">
        <v>2883</v>
      </c>
      <c r="H1391" t="str">
        <v>not included</v>
      </c>
      <c r="I1391" s="148" t="str">
        <v>USD</v>
      </c>
      <c r="J1391" s="271">
        <v>0</v>
      </c>
      <c r="K1391">
        <v>2883</v>
      </c>
      <c r="L1391" t="str">
        <v>40 days</v>
      </c>
      <c r="M1391" s="18">
        <v>45657</v>
      </c>
      <c r="N1391">
        <v>0</v>
      </c>
      <c r="O1391" t="str">
        <v>Hapag-Lloyd</v>
      </c>
      <c r="P1391" t="str">
        <v>8 CD</v>
      </c>
      <c r="Q1391" t="str">
        <v>10 CD</v>
      </c>
      <c r="S1391" s="271">
        <f t="shared" ca="1" si="42"/>
        <v>0</v>
      </c>
      <c r="T1391" s="271">
        <f t="shared" si="43"/>
        <v>2883</v>
      </c>
    </row>
    <row r="1392" spans="1:20">
      <c r="A1392" t="str">
        <v>STS_Hapag-Lloyd</v>
      </c>
      <c r="B1392" t="str">
        <v>San PedroPhiladelphia,20</v>
      </c>
      <c r="C1392" t="str">
        <v>IVC</v>
      </c>
      <c r="D1392" t="str">
        <v>San Pedro</v>
      </c>
      <c r="E1392" t="str">
        <v>Philadelphia,</v>
      </c>
      <c r="F1392">
        <v>20</v>
      </c>
      <c r="G1392">
        <v>2273</v>
      </c>
      <c r="H1392" t="str">
        <v>not included</v>
      </c>
      <c r="I1392" s="148" t="str">
        <v>USD</v>
      </c>
      <c r="J1392" s="271">
        <v>0</v>
      </c>
      <c r="K1392">
        <v>2273</v>
      </c>
      <c r="L1392" t="str">
        <v>40 days</v>
      </c>
      <c r="M1392" s="18">
        <v>45657</v>
      </c>
      <c r="N1392">
        <v>0</v>
      </c>
      <c r="O1392" t="str">
        <v>Hapag-Lloyd</v>
      </c>
      <c r="P1392" t="str">
        <v>8 CD</v>
      </c>
      <c r="Q1392" t="str">
        <v>10 CD</v>
      </c>
      <c r="S1392" s="271">
        <f t="shared" ca="1" si="42"/>
        <v>0</v>
      </c>
      <c r="T1392" s="271">
        <f t="shared" si="43"/>
        <v>2273</v>
      </c>
    </row>
    <row r="1393" spans="1:20">
      <c r="A1393" t="str">
        <v>STS_MSC</v>
      </c>
      <c r="B1393" t="str">
        <v>San PedroSurabaya20</v>
      </c>
      <c r="C1393" t="str">
        <v>IVC</v>
      </c>
      <c r="D1393" t="str">
        <v>San Pedro</v>
      </c>
      <c r="E1393" t="str">
        <v>Surabaya</v>
      </c>
      <c r="F1393">
        <v>20</v>
      </c>
      <c r="G1393">
        <v>751</v>
      </c>
      <c r="H1393" t="str">
        <v>not included</v>
      </c>
      <c r="I1393" s="148" t="str">
        <v>USD</v>
      </c>
      <c r="J1393" s="271">
        <v>0</v>
      </c>
      <c r="K1393">
        <v>751</v>
      </c>
      <c r="L1393" t="str">
        <v>50 days</v>
      </c>
      <c r="M1393" s="18">
        <v>45657</v>
      </c>
      <c r="N1393">
        <v>0</v>
      </c>
      <c r="O1393" t="str">
        <v>MSC</v>
      </c>
      <c r="P1393" t="str">
        <v>14 CD combined</v>
      </c>
      <c r="Q1393">
        <v>0</v>
      </c>
      <c r="S1393" s="271">
        <f t="shared" ca="1" si="42"/>
        <v>0</v>
      </c>
      <c r="T1393" s="271">
        <f t="shared" si="43"/>
        <v>751</v>
      </c>
    </row>
    <row r="1394" spans="1:20">
      <c r="A1394" t="str">
        <v>STS_MSC</v>
      </c>
      <c r="B1394" t="str">
        <v>San PedroSurabaya40</v>
      </c>
      <c r="C1394" t="str">
        <v>IVC</v>
      </c>
      <c r="D1394" t="str">
        <v>San Pedro</v>
      </c>
      <c r="E1394" t="str">
        <v>Surabaya</v>
      </c>
      <c r="F1394">
        <v>40</v>
      </c>
      <c r="G1394">
        <v>1077</v>
      </c>
      <c r="H1394" t="str">
        <v>not included</v>
      </c>
      <c r="I1394" s="148" t="str">
        <v>USD</v>
      </c>
      <c r="J1394" s="271">
        <v>0</v>
      </c>
      <c r="K1394">
        <v>1077</v>
      </c>
      <c r="L1394" t="str">
        <v>50 days</v>
      </c>
      <c r="M1394" s="18">
        <v>45657</v>
      </c>
      <c r="N1394">
        <v>0</v>
      </c>
      <c r="O1394" t="str">
        <v>MSC</v>
      </c>
      <c r="P1394" t="str">
        <v>14 CD combined</v>
      </c>
      <c r="Q1394">
        <v>0</v>
      </c>
      <c r="S1394" s="271">
        <f t="shared" ca="1" si="42"/>
        <v>0</v>
      </c>
      <c r="T1394" s="271">
        <f t="shared" si="43"/>
        <v>1077</v>
      </c>
    </row>
    <row r="1395" spans="1:20">
      <c r="A1395" t="str">
        <v>STS_Hapag-Lloyd</v>
      </c>
      <c r="B1395" t="str">
        <v>San PedroSurabaya20</v>
      </c>
      <c r="C1395" t="str">
        <v>IVC</v>
      </c>
      <c r="D1395" t="str">
        <v>San Pedro</v>
      </c>
      <c r="E1395" t="str">
        <v>Surabaya</v>
      </c>
      <c r="F1395">
        <v>20</v>
      </c>
      <c r="G1395">
        <v>1205</v>
      </c>
      <c r="H1395" t="str">
        <v>not included</v>
      </c>
      <c r="I1395" s="148" t="str">
        <v>USD</v>
      </c>
      <c r="J1395" s="271">
        <v>0</v>
      </c>
      <c r="K1395">
        <v>1205</v>
      </c>
      <c r="L1395" t="str">
        <v>46 days</v>
      </c>
      <c r="M1395" s="18">
        <v>45657</v>
      </c>
      <c r="N1395">
        <v>0</v>
      </c>
      <c r="O1395" t="str">
        <v>Hapag-Lloyd</v>
      </c>
      <c r="P1395" t="str">
        <v>14 CD combined</v>
      </c>
      <c r="Q1395" t="str">
        <v>subject to port storage</v>
      </c>
      <c r="S1395" s="271">
        <f t="shared" ca="1" si="42"/>
        <v>0</v>
      </c>
      <c r="T1395" s="271">
        <f t="shared" si="43"/>
        <v>1205</v>
      </c>
    </row>
    <row r="1396" spans="1:20">
      <c r="A1396" t="str">
        <v>STS_Hapag-Lloyd</v>
      </c>
      <c r="B1396" t="str">
        <v>San PedroSurabaya40</v>
      </c>
      <c r="C1396" t="str">
        <v>IVC</v>
      </c>
      <c r="D1396" t="str">
        <v>San Pedro</v>
      </c>
      <c r="E1396" t="str">
        <v>Surabaya</v>
      </c>
      <c r="F1396">
        <v>40</v>
      </c>
      <c r="G1396">
        <v>1445</v>
      </c>
      <c r="H1396" t="str">
        <v>not included</v>
      </c>
      <c r="I1396" s="148" t="str">
        <v>USD</v>
      </c>
      <c r="J1396" s="271">
        <v>0</v>
      </c>
      <c r="K1396">
        <v>1445</v>
      </c>
      <c r="L1396" t="str">
        <v>46 days</v>
      </c>
      <c r="M1396" s="18">
        <v>45657</v>
      </c>
      <c r="N1396">
        <v>0</v>
      </c>
      <c r="O1396" t="str">
        <v>Hapag-Lloyd</v>
      </c>
      <c r="P1396" t="str">
        <v>14 CD combined</v>
      </c>
      <c r="Q1396" t="str">
        <v>subject to port storage</v>
      </c>
      <c r="S1396" s="271">
        <f t="shared" ca="1" si="42"/>
        <v>0</v>
      </c>
      <c r="T1396" s="271">
        <f t="shared" si="43"/>
        <v>1445</v>
      </c>
    </row>
    <row r="1397" spans="1:20">
      <c r="A1397" t="str">
        <v>STS_MSC</v>
      </c>
      <c r="B1397" t="str">
        <v>San PedroTallinn20</v>
      </c>
      <c r="C1397" t="str">
        <v>IVC</v>
      </c>
      <c r="D1397" t="str">
        <v>San Pedro</v>
      </c>
      <c r="E1397" t="str">
        <v>Tallinn</v>
      </c>
      <c r="F1397">
        <v>20</v>
      </c>
      <c r="G1397">
        <v>969</v>
      </c>
      <c r="H1397" t="str">
        <v>not included</v>
      </c>
      <c r="I1397" s="148" t="str">
        <v>EUR</v>
      </c>
      <c r="J1397" s="271">
        <v>0</v>
      </c>
      <c r="K1397">
        <v>969</v>
      </c>
      <c r="L1397" t="str">
        <v>23</v>
      </c>
      <c r="M1397" s="18">
        <v>45657</v>
      </c>
      <c r="N1397">
        <v>0</v>
      </c>
      <c r="O1397" t="str">
        <v>MSC</v>
      </c>
      <c r="P1397">
        <v>0</v>
      </c>
      <c r="Q1397">
        <v>0</v>
      </c>
      <c r="S1397" s="271">
        <f t="shared" ca="1" si="42"/>
        <v>0</v>
      </c>
      <c r="T1397" s="271">
        <f t="shared" si="43"/>
        <v>969</v>
      </c>
    </row>
    <row r="1398" spans="1:20">
      <c r="A1398" t="str">
        <v>STS_Hapag-Lloyd</v>
      </c>
      <c r="B1398" t="str">
        <v>San PedroTallinn20</v>
      </c>
      <c r="C1398" t="str">
        <v>IVC</v>
      </c>
      <c r="D1398" t="str">
        <v>San Pedro</v>
      </c>
      <c r="E1398" t="str">
        <v>Tallinn</v>
      </c>
      <c r="F1398">
        <v>20</v>
      </c>
      <c r="G1398">
        <v>897</v>
      </c>
      <c r="H1398" t="str">
        <v>not included</v>
      </c>
      <c r="I1398" s="148" t="str">
        <v>USD</v>
      </c>
      <c r="J1398" s="271">
        <v>0</v>
      </c>
      <c r="K1398">
        <v>897</v>
      </c>
      <c r="L1398" t="str">
        <v>31</v>
      </c>
      <c r="M1398" s="18">
        <v>45657</v>
      </c>
      <c r="N1398">
        <v>0</v>
      </c>
      <c r="O1398" t="str">
        <v>Hapag-Lloyd</v>
      </c>
      <c r="P1398" t="str">
        <v>10 CD</v>
      </c>
      <c r="Q1398" t="str">
        <v>21 CD</v>
      </c>
      <c r="S1398" s="271">
        <f t="shared" ca="1" si="42"/>
        <v>0</v>
      </c>
      <c r="T1398" s="271">
        <f t="shared" si="43"/>
        <v>897</v>
      </c>
    </row>
    <row r="1399" spans="1:20">
      <c r="A1399" t="str">
        <v>STS_Maersk</v>
      </c>
      <c r="B1399" t="str">
        <v>AbidjanAmsterdam20</v>
      </c>
      <c r="C1399" t="str">
        <v>IVC</v>
      </c>
      <c r="D1399" t="str">
        <v>Abidjan</v>
      </c>
      <c r="E1399" t="str">
        <v>Amsterdam</v>
      </c>
      <c r="F1399">
        <v>20</v>
      </c>
      <c r="G1399">
        <v>659</v>
      </c>
      <c r="H1399" t="str">
        <v>not included</v>
      </c>
      <c r="I1399" s="148" t="str">
        <v>EUR</v>
      </c>
      <c r="J1399" s="271">
        <v>0</v>
      </c>
      <c r="K1399">
        <v>659</v>
      </c>
      <c r="L1399" t="str">
        <v>21 days</v>
      </c>
      <c r="M1399" s="18">
        <v>45657</v>
      </c>
      <c r="N1399">
        <v>0</v>
      </c>
      <c r="O1399" t="str">
        <v>Maersk</v>
      </c>
      <c r="P1399" t="str">
        <v xml:space="preserve">4 CD </v>
      </c>
      <c r="Q1399" t="str">
        <v>10 CD</v>
      </c>
      <c r="S1399" s="271">
        <f t="shared" ca="1" si="42"/>
        <v>0</v>
      </c>
      <c r="T1399" s="271">
        <f t="shared" si="43"/>
        <v>659</v>
      </c>
    </row>
    <row r="1400" spans="1:20">
      <c r="A1400" t="str">
        <v>STS_MSC</v>
      </c>
      <c r="B1400" t="str">
        <v>San PedroTallinn40</v>
      </c>
      <c r="C1400" t="str">
        <v>IVC</v>
      </c>
      <c r="D1400" t="str">
        <v>San Pedro</v>
      </c>
      <c r="E1400" t="str">
        <v>Tallinn</v>
      </c>
      <c r="F1400">
        <v>40</v>
      </c>
      <c r="G1400">
        <v>1273</v>
      </c>
      <c r="H1400" t="str">
        <v>not included</v>
      </c>
      <c r="I1400" s="148" t="str">
        <v>EUR</v>
      </c>
      <c r="J1400" s="271">
        <v>0</v>
      </c>
      <c r="K1400">
        <v>1273</v>
      </c>
      <c r="L1400" t="str">
        <v>23</v>
      </c>
      <c r="M1400" s="18">
        <v>45657</v>
      </c>
      <c r="N1400">
        <v>0</v>
      </c>
      <c r="O1400" t="str">
        <v>MSC</v>
      </c>
      <c r="P1400">
        <v>0</v>
      </c>
      <c r="Q1400">
        <v>0</v>
      </c>
      <c r="S1400" s="271">
        <f t="shared" ca="1" si="42"/>
        <v>0</v>
      </c>
      <c r="T1400" s="271">
        <f t="shared" si="43"/>
        <v>1273</v>
      </c>
    </row>
    <row r="1401" spans="1:20">
      <c r="A1401" t="str">
        <v>STS_Hapag-Lloyd</v>
      </c>
      <c r="B1401" t="str">
        <v>San PedroTallinn40</v>
      </c>
      <c r="C1401" t="str">
        <v>IVC</v>
      </c>
      <c r="D1401" t="str">
        <v>San Pedro</v>
      </c>
      <c r="E1401" t="str">
        <v>Tallinn</v>
      </c>
      <c r="F1401">
        <v>40</v>
      </c>
      <c r="G1401">
        <v>929</v>
      </c>
      <c r="H1401" t="str">
        <v>not included</v>
      </c>
      <c r="I1401" s="148" t="str">
        <v>USD</v>
      </c>
      <c r="J1401" s="271">
        <v>0</v>
      </c>
      <c r="K1401">
        <v>929</v>
      </c>
      <c r="L1401" t="str">
        <v>31</v>
      </c>
      <c r="M1401" s="18">
        <v>45657</v>
      </c>
      <c r="N1401">
        <v>0</v>
      </c>
      <c r="O1401" t="str">
        <v>Hapag-Lloyd</v>
      </c>
      <c r="P1401" t="str">
        <v>10 CD</v>
      </c>
      <c r="Q1401" t="str">
        <v>21 CD</v>
      </c>
      <c r="S1401" s="271">
        <f t="shared" ca="1" si="42"/>
        <v>0</v>
      </c>
      <c r="T1401" s="271">
        <f t="shared" si="43"/>
        <v>929</v>
      </c>
    </row>
    <row r="1402" spans="1:20">
      <c r="A1402" t="str">
        <v>STS_MSC</v>
      </c>
      <c r="B1402" t="str">
        <v>San PedroValencia20</v>
      </c>
      <c r="C1402" t="str">
        <v>IVC</v>
      </c>
      <c r="D1402" t="str">
        <v>San Pedro</v>
      </c>
      <c r="E1402" t="str">
        <v>Valencia</v>
      </c>
      <c r="F1402">
        <v>20</v>
      </c>
      <c r="G1402">
        <v>605</v>
      </c>
      <c r="H1402" t="str">
        <v>not included</v>
      </c>
      <c r="I1402" s="148" t="str">
        <v>EUR</v>
      </c>
      <c r="J1402" s="271">
        <v>0</v>
      </c>
      <c r="K1402">
        <v>605</v>
      </c>
      <c r="L1402">
        <v>0</v>
      </c>
      <c r="M1402" s="18">
        <v>45657</v>
      </c>
      <c r="N1402">
        <v>0</v>
      </c>
      <c r="O1402" t="str">
        <v>MSC</v>
      </c>
      <c r="P1402">
        <v>0</v>
      </c>
      <c r="Q1402">
        <v>0</v>
      </c>
      <c r="S1402" s="271">
        <f t="shared" ca="1" si="42"/>
        <v>0</v>
      </c>
      <c r="T1402" s="271">
        <f t="shared" si="43"/>
        <v>605</v>
      </c>
    </row>
    <row r="1403" spans="1:20">
      <c r="A1403" t="str">
        <v>STS_MSC</v>
      </c>
      <c r="B1403" t="str">
        <v>San PedroValencia40</v>
      </c>
      <c r="C1403" t="str">
        <v>IVC</v>
      </c>
      <c r="D1403" t="str">
        <v>San Pedro</v>
      </c>
      <c r="E1403" t="str">
        <v>Valencia</v>
      </c>
      <c r="F1403">
        <v>40</v>
      </c>
      <c r="G1403">
        <v>795</v>
      </c>
      <c r="H1403" t="str">
        <v>not included</v>
      </c>
      <c r="I1403" s="148" t="str">
        <v>EUR</v>
      </c>
      <c r="J1403" s="271">
        <v>0</v>
      </c>
      <c r="K1403">
        <v>795</v>
      </c>
      <c r="L1403">
        <v>0</v>
      </c>
      <c r="M1403" s="18">
        <v>45657</v>
      </c>
      <c r="N1403">
        <v>0</v>
      </c>
      <c r="O1403" t="str">
        <v>MSC</v>
      </c>
      <c r="P1403">
        <v>0</v>
      </c>
      <c r="Q1403">
        <v>0</v>
      </c>
      <c r="S1403" s="271">
        <f t="shared" ca="1" si="42"/>
        <v>0</v>
      </c>
      <c r="T1403" s="271">
        <f t="shared" si="43"/>
        <v>795</v>
      </c>
    </row>
    <row r="1404" spans="1:20">
      <c r="A1404" t="str">
        <v>STS_Hapag-Lloyd</v>
      </c>
      <c r="B1404" t="str">
        <v>San PedroValencia20</v>
      </c>
      <c r="C1404" t="str">
        <v>IVC</v>
      </c>
      <c r="D1404" t="str">
        <v>San Pedro</v>
      </c>
      <c r="E1404" t="str">
        <v>Valencia</v>
      </c>
      <c r="F1404">
        <v>20</v>
      </c>
      <c r="G1404">
        <v>747</v>
      </c>
      <c r="H1404" t="str">
        <v>not included</v>
      </c>
      <c r="I1404" s="148" t="str">
        <v>EUR</v>
      </c>
      <c r="J1404" s="271">
        <v>0</v>
      </c>
      <c r="K1404">
        <v>747</v>
      </c>
      <c r="L1404" t="str">
        <v>13 days</v>
      </c>
      <c r="M1404" s="18">
        <v>45657</v>
      </c>
      <c r="N1404">
        <v>0</v>
      </c>
      <c r="O1404" t="str">
        <v>Hapag-Lloyd</v>
      </c>
      <c r="P1404" t="str">
        <v>10 CD combined</v>
      </c>
      <c r="Q1404" t="str">
        <v>subject to port storage</v>
      </c>
      <c r="S1404" s="271">
        <f t="shared" ca="1" si="42"/>
        <v>0</v>
      </c>
      <c r="T1404" s="271">
        <f t="shared" si="43"/>
        <v>747</v>
      </c>
    </row>
    <row r="1405" spans="1:20">
      <c r="A1405" t="str">
        <v>STS_Hapag-Lloyd</v>
      </c>
      <c r="B1405" t="str">
        <v>San PedroValencia40</v>
      </c>
      <c r="C1405" t="str">
        <v>IVC</v>
      </c>
      <c r="D1405" t="str">
        <v>San Pedro</v>
      </c>
      <c r="E1405" t="str">
        <v>Valencia</v>
      </c>
      <c r="F1405">
        <v>40</v>
      </c>
      <c r="G1405">
        <v>994</v>
      </c>
      <c r="H1405" t="str">
        <v>not included</v>
      </c>
      <c r="I1405" s="148" t="str">
        <v>EUR</v>
      </c>
      <c r="J1405" s="271">
        <v>0</v>
      </c>
      <c r="K1405">
        <v>994</v>
      </c>
      <c r="L1405" t="str">
        <v>13 days</v>
      </c>
      <c r="M1405" s="18">
        <v>45657</v>
      </c>
      <c r="N1405">
        <v>0</v>
      </c>
      <c r="O1405" t="str">
        <v>Hapag-Lloyd</v>
      </c>
      <c r="P1405" t="str">
        <v>10 CD combined</v>
      </c>
      <c r="Q1405" t="str">
        <v>subject to port storage</v>
      </c>
      <c r="S1405" s="271">
        <f t="shared" ca="1" si="42"/>
        <v>0</v>
      </c>
      <c r="T1405" s="271">
        <f t="shared" si="43"/>
        <v>994</v>
      </c>
    </row>
    <row r="1406" spans="1:20">
      <c r="A1406" t="str">
        <v>STS_MSC</v>
      </c>
      <c r="B1406" t="str">
        <v>TakoradiAntwerp20</v>
      </c>
      <c r="C1406" t="str">
        <v>GHA</v>
      </c>
      <c r="D1406" t="str">
        <v>Takoradi</v>
      </c>
      <c r="E1406" t="str">
        <v>Antwerp</v>
      </c>
      <c r="F1406">
        <v>20</v>
      </c>
      <c r="G1406">
        <v>899</v>
      </c>
      <c r="H1406" t="str">
        <v>not included</v>
      </c>
      <c r="I1406" s="148" t="str">
        <v>EUR</v>
      </c>
      <c r="J1406" s="271">
        <v>0</v>
      </c>
      <c r="K1406">
        <v>899</v>
      </c>
      <c r="L1406">
        <v>0</v>
      </c>
      <c r="M1406" s="18">
        <v>45657</v>
      </c>
      <c r="N1406">
        <v>0</v>
      </c>
      <c r="O1406" t="str">
        <v>MSC</v>
      </c>
      <c r="P1406" t="str">
        <v>14 CD combined</v>
      </c>
      <c r="Q1406" t="str">
        <v>7 CD free storage</v>
      </c>
      <c r="S1406" s="271">
        <f t="shared" ca="1" si="42"/>
        <v>0</v>
      </c>
      <c r="T1406" s="271">
        <f t="shared" si="43"/>
        <v>899</v>
      </c>
    </row>
    <row r="1407" spans="1:20">
      <c r="A1407" t="str">
        <v>STS_MSC</v>
      </c>
      <c r="B1407" t="str">
        <v>TakoradiAntwerp40</v>
      </c>
      <c r="C1407" t="str">
        <v>GHA</v>
      </c>
      <c r="D1407" t="str">
        <v>Takoradi</v>
      </c>
      <c r="E1407" t="str">
        <v>Antwerp</v>
      </c>
      <c r="F1407">
        <v>40</v>
      </c>
      <c r="G1407">
        <v>1643</v>
      </c>
      <c r="H1407" t="str">
        <v>not included</v>
      </c>
      <c r="I1407" s="148" t="str">
        <v>EUR</v>
      </c>
      <c r="J1407" s="271">
        <v>0</v>
      </c>
      <c r="K1407">
        <v>1643</v>
      </c>
      <c r="L1407">
        <v>0</v>
      </c>
      <c r="M1407" s="18">
        <v>45657</v>
      </c>
      <c r="N1407">
        <v>0</v>
      </c>
      <c r="O1407" t="str">
        <v>MSC</v>
      </c>
      <c r="P1407" t="str">
        <v>14 CD combined</v>
      </c>
      <c r="Q1407" t="str">
        <v>7 CD free storage</v>
      </c>
      <c r="S1407" s="271">
        <f t="shared" ca="1" si="42"/>
        <v>0</v>
      </c>
      <c r="T1407" s="271">
        <f t="shared" si="43"/>
        <v>1643</v>
      </c>
    </row>
    <row r="1408" spans="1:20">
      <c r="A1408" t="str">
        <v>STS_MSC</v>
      </c>
      <c r="B1408" t="str">
        <v>TakoradiHamburg20</v>
      </c>
      <c r="C1408" t="str">
        <v>GHA</v>
      </c>
      <c r="D1408" t="str">
        <v>Takoradi</v>
      </c>
      <c r="E1408" t="str">
        <v>Hamburg</v>
      </c>
      <c r="F1408">
        <v>20</v>
      </c>
      <c r="G1408">
        <v>893</v>
      </c>
      <c r="H1408" t="str">
        <v>not included</v>
      </c>
      <c r="I1408" s="148" t="str">
        <v>EUR</v>
      </c>
      <c r="J1408" s="271">
        <v>0</v>
      </c>
      <c r="K1408">
        <v>893</v>
      </c>
      <c r="L1408">
        <v>0</v>
      </c>
      <c r="M1408" s="18">
        <v>45657</v>
      </c>
      <c r="N1408">
        <v>0</v>
      </c>
      <c r="O1408" t="str">
        <v>MSC</v>
      </c>
      <c r="P1408" t="str">
        <v>14 CD combined</v>
      </c>
      <c r="Q1408" t="str">
        <v>7 CD free storage</v>
      </c>
      <c r="S1408" s="271">
        <f t="shared" ca="1" si="42"/>
        <v>0</v>
      </c>
      <c r="T1408" s="271">
        <f t="shared" si="43"/>
        <v>893</v>
      </c>
    </row>
    <row r="1409" spans="1:20">
      <c r="A1409" t="str">
        <v>STS_MSC</v>
      </c>
      <c r="B1409" t="str">
        <v>TakoradiJakarta20</v>
      </c>
      <c r="C1409" t="str">
        <v>GHA</v>
      </c>
      <c r="D1409" t="str">
        <v>Takoradi</v>
      </c>
      <c r="E1409" t="str">
        <v>Jakarta</v>
      </c>
      <c r="F1409">
        <v>20</v>
      </c>
      <c r="G1409">
        <v>899</v>
      </c>
      <c r="H1409" t="str">
        <v>not included</v>
      </c>
      <c r="I1409" s="148" t="str">
        <v>USD</v>
      </c>
      <c r="J1409" s="271">
        <v>0</v>
      </c>
      <c r="K1409">
        <v>899</v>
      </c>
      <c r="L1409" t="str">
        <v>49 days</v>
      </c>
      <c r="M1409" s="18">
        <v>45657</v>
      </c>
      <c r="N1409">
        <v>0</v>
      </c>
      <c r="O1409" t="str">
        <v>MSC</v>
      </c>
      <c r="P1409" t="str">
        <v>14 CD combined</v>
      </c>
      <c r="Q1409">
        <v>0</v>
      </c>
      <c r="S1409" s="271">
        <f t="shared" ca="1" si="42"/>
        <v>0</v>
      </c>
      <c r="T1409" s="271">
        <f t="shared" si="43"/>
        <v>899</v>
      </c>
    </row>
    <row r="1410" spans="1:20">
      <c r="A1410" t="str">
        <v>STS_MSC</v>
      </c>
      <c r="B1410" t="str">
        <v>TakoradiJakarta40</v>
      </c>
      <c r="C1410" t="str">
        <v>GHA</v>
      </c>
      <c r="D1410" t="str">
        <v>Takoradi</v>
      </c>
      <c r="E1410" t="str">
        <v>Jakarta</v>
      </c>
      <c r="F1410">
        <v>40</v>
      </c>
      <c r="G1410">
        <v>1643</v>
      </c>
      <c r="H1410" t="str">
        <v>not included</v>
      </c>
      <c r="I1410" s="148" t="str">
        <v>USD</v>
      </c>
      <c r="J1410" s="271">
        <v>0</v>
      </c>
      <c r="K1410">
        <v>1643</v>
      </c>
      <c r="L1410" t="str">
        <v>49 days</v>
      </c>
      <c r="M1410" s="18">
        <v>45657</v>
      </c>
      <c r="N1410">
        <v>0</v>
      </c>
      <c r="O1410" t="str">
        <v>MSC</v>
      </c>
      <c r="P1410" t="str">
        <v>14 CD combined</v>
      </c>
      <c r="Q1410">
        <v>0</v>
      </c>
      <c r="S1410" s="271">
        <f t="shared" ca="1" si="42"/>
        <v>0</v>
      </c>
      <c r="T1410" s="271">
        <f t="shared" si="43"/>
        <v>1643</v>
      </c>
    </row>
    <row r="1411" spans="1:20">
      <c r="A1411" t="str">
        <v>STS_MSC</v>
      </c>
      <c r="B1411" t="str">
        <v>TakoradiPasir Gudang20</v>
      </c>
      <c r="C1411" t="str">
        <v>GHA</v>
      </c>
      <c r="D1411" t="str">
        <v>Takoradi</v>
      </c>
      <c r="E1411" t="str">
        <v>Pasir Gudang</v>
      </c>
      <c r="F1411">
        <v>20</v>
      </c>
      <c r="G1411">
        <v>949</v>
      </c>
      <c r="H1411" t="str">
        <v>not included</v>
      </c>
      <c r="I1411" s="148" t="str">
        <v>USD</v>
      </c>
      <c r="J1411" s="271">
        <v>0</v>
      </c>
      <c r="K1411">
        <v>949</v>
      </c>
      <c r="L1411" t="str">
        <v>52 days</v>
      </c>
      <c r="M1411" s="18">
        <v>45657</v>
      </c>
      <c r="N1411">
        <v>0</v>
      </c>
      <c r="O1411" t="str">
        <v>MSC</v>
      </c>
      <c r="P1411" t="str">
        <v>14 CD combined</v>
      </c>
      <c r="Q1411">
        <v>0</v>
      </c>
      <c r="S1411" s="271">
        <f t="shared" ref="S1411:S1474" ca="1" si="44">IF(M1411&gt;TODAY(),1,0)</f>
        <v>0</v>
      </c>
      <c r="T1411" s="271">
        <f t="shared" ref="T1411:T1474" si="45">G1411+J1411</f>
        <v>949</v>
      </c>
    </row>
    <row r="1412" spans="1:20">
      <c r="A1412" t="str">
        <v>STS_MSC</v>
      </c>
      <c r="B1412" t="str">
        <v>TakoradiPasir Gudang40</v>
      </c>
      <c r="C1412" t="str">
        <v>GHA</v>
      </c>
      <c r="D1412" t="str">
        <v>Takoradi</v>
      </c>
      <c r="E1412" t="str">
        <v>Pasir Gudang</v>
      </c>
      <c r="F1412">
        <v>40</v>
      </c>
      <c r="G1412">
        <v>1565</v>
      </c>
      <c r="H1412" t="str">
        <v>not included</v>
      </c>
      <c r="I1412" s="148" t="str">
        <v>USD</v>
      </c>
      <c r="J1412" s="271">
        <v>0</v>
      </c>
      <c r="K1412">
        <v>1565</v>
      </c>
      <c r="L1412" t="str">
        <v>52 days</v>
      </c>
      <c r="M1412" s="18">
        <v>45657</v>
      </c>
      <c r="N1412">
        <v>0</v>
      </c>
      <c r="O1412" t="str">
        <v>MSC</v>
      </c>
      <c r="P1412" t="str">
        <v>14 CD combined</v>
      </c>
      <c r="Q1412">
        <v>0</v>
      </c>
      <c r="S1412" s="271">
        <f t="shared" ca="1" si="44"/>
        <v>0</v>
      </c>
      <c r="T1412" s="271">
        <f t="shared" si="45"/>
        <v>1565</v>
      </c>
    </row>
    <row r="1413" spans="1:20">
      <c r="A1413" t="str">
        <v>STS_MSC</v>
      </c>
      <c r="B1413" t="str">
        <v>TakoradiSurabaya20</v>
      </c>
      <c r="C1413" t="str">
        <v>GHA</v>
      </c>
      <c r="D1413" t="str">
        <v>Takoradi</v>
      </c>
      <c r="E1413" t="str">
        <v>Surabaya</v>
      </c>
      <c r="F1413">
        <v>20</v>
      </c>
      <c r="G1413">
        <v>905</v>
      </c>
      <c r="H1413" t="str">
        <v>not included</v>
      </c>
      <c r="I1413" s="148" t="str">
        <v>USD</v>
      </c>
      <c r="J1413" s="271">
        <v>0</v>
      </c>
      <c r="K1413">
        <v>905</v>
      </c>
      <c r="L1413" t="str">
        <v>48 days</v>
      </c>
      <c r="M1413" s="18">
        <v>45657</v>
      </c>
      <c r="N1413">
        <v>0</v>
      </c>
      <c r="O1413" t="str">
        <v>MSC</v>
      </c>
      <c r="P1413" t="str">
        <v>14 CD combined</v>
      </c>
      <c r="Q1413">
        <v>0</v>
      </c>
      <c r="S1413" s="271">
        <f t="shared" ca="1" si="44"/>
        <v>0</v>
      </c>
      <c r="T1413" s="271">
        <f t="shared" si="45"/>
        <v>905</v>
      </c>
    </row>
    <row r="1414" spans="1:20">
      <c r="A1414" t="str">
        <v>STS_MSC</v>
      </c>
      <c r="B1414" t="str">
        <v>TakoradiSurabaya40</v>
      </c>
      <c r="C1414" t="str">
        <v>GHA</v>
      </c>
      <c r="D1414" t="str">
        <v>Takoradi</v>
      </c>
      <c r="E1414" t="str">
        <v>Surabaya</v>
      </c>
      <c r="F1414">
        <v>40</v>
      </c>
      <c r="G1414">
        <v>1429</v>
      </c>
      <c r="H1414" t="str">
        <v>not included</v>
      </c>
      <c r="I1414" s="148" t="str">
        <v>USD</v>
      </c>
      <c r="J1414" s="271">
        <v>0</v>
      </c>
      <c r="K1414">
        <v>1429</v>
      </c>
      <c r="L1414" t="str">
        <v>48 days</v>
      </c>
      <c r="M1414" s="18">
        <v>45657</v>
      </c>
      <c r="N1414">
        <v>0</v>
      </c>
      <c r="O1414" t="str">
        <v>MSC</v>
      </c>
      <c r="P1414" t="str">
        <v>14 CD combined</v>
      </c>
      <c r="Q1414">
        <v>0</v>
      </c>
      <c r="S1414" s="271">
        <f t="shared" ca="1" si="44"/>
        <v>0</v>
      </c>
      <c r="T1414" s="271">
        <f t="shared" si="45"/>
        <v>1429</v>
      </c>
    </row>
    <row r="1415" spans="1:20">
      <c r="A1415" t="str">
        <v>STS_CMA CGM</v>
      </c>
      <c r="B1415" t="str">
        <v>AbidjanBarcelona20</v>
      </c>
      <c r="C1415" t="str">
        <v>IVC</v>
      </c>
      <c r="D1415" t="str">
        <v>Abidjan</v>
      </c>
      <c r="E1415" t="str">
        <v>Barcelona</v>
      </c>
      <c r="F1415">
        <v>20</v>
      </c>
      <c r="G1415">
        <v>1109</v>
      </c>
      <c r="H1415" t="str">
        <v>not included</v>
      </c>
      <c r="I1415" s="148" t="str">
        <v>EUR</v>
      </c>
      <c r="J1415" s="271">
        <v>0</v>
      </c>
      <c r="K1415">
        <v>1109</v>
      </c>
      <c r="L1415" t="str">
        <v>38 days</v>
      </c>
      <c r="M1415" s="18">
        <v>45657</v>
      </c>
      <c r="N1415">
        <v>0</v>
      </c>
      <c r="O1415" t="str">
        <v>CMA CGM</v>
      </c>
      <c r="P1415" t="str">
        <v>14 CD combined</v>
      </c>
      <c r="Q1415" t="str">
        <v>free storage period 5 CD, storage charges EUR 4/40' 6-7th, EUR 12/40' 8-14th, EUR 84/40' 15th plus</v>
      </c>
      <c r="S1415" s="271">
        <f t="shared" ca="1" si="44"/>
        <v>0</v>
      </c>
      <c r="T1415" s="271">
        <f t="shared" si="45"/>
        <v>1109</v>
      </c>
    </row>
    <row r="1416" spans="1:20">
      <c r="A1416" t="str">
        <v>STS_CMA CGM</v>
      </c>
      <c r="B1416" t="str">
        <v>AbidjanHamburg20</v>
      </c>
      <c r="C1416" t="str">
        <v>IVC</v>
      </c>
      <c r="D1416" t="str">
        <v>Abidjan</v>
      </c>
      <c r="E1416" t="str">
        <v>Hamburg</v>
      </c>
      <c r="F1416">
        <v>20</v>
      </c>
      <c r="G1416">
        <v>884</v>
      </c>
      <c r="H1416" t="str">
        <v>not included</v>
      </c>
      <c r="I1416" s="148" t="str">
        <v>EUR</v>
      </c>
      <c r="J1416" s="271">
        <v>0</v>
      </c>
      <c r="K1416">
        <v>884</v>
      </c>
      <c r="L1416" t="str">
        <v>23 days</v>
      </c>
      <c r="M1416" s="18">
        <v>45657</v>
      </c>
      <c r="N1416">
        <v>0</v>
      </c>
      <c r="O1416" t="str">
        <v>CMA CGM</v>
      </c>
      <c r="P1416" t="str">
        <v>14 CD combined</v>
      </c>
      <c r="Q1416" t="str">
        <v>storage free time 3 days</v>
      </c>
      <c r="S1416" s="271">
        <f t="shared" ca="1" si="44"/>
        <v>0</v>
      </c>
      <c r="T1416" s="271">
        <f t="shared" si="45"/>
        <v>884</v>
      </c>
    </row>
    <row r="1417" spans="1:20">
      <c r="A1417" t="str">
        <v>STS_MSC</v>
      </c>
      <c r="B1417" t="str">
        <v>TakoradiTallinn20</v>
      </c>
      <c r="C1417" t="str">
        <v>GHA</v>
      </c>
      <c r="D1417" t="str">
        <v>Takoradi</v>
      </c>
      <c r="E1417" t="str">
        <v>Tallinn</v>
      </c>
      <c r="F1417">
        <v>20</v>
      </c>
      <c r="G1417">
        <v>1288</v>
      </c>
      <c r="H1417" t="str">
        <v>not included</v>
      </c>
      <c r="I1417" s="148" t="str">
        <v>EUR</v>
      </c>
      <c r="J1417" s="271">
        <v>0</v>
      </c>
      <c r="K1417">
        <v>1288</v>
      </c>
      <c r="L1417" t="str">
        <v>23</v>
      </c>
      <c r="M1417" s="18">
        <v>45657</v>
      </c>
      <c r="N1417">
        <v>0</v>
      </c>
      <c r="O1417" t="str">
        <v>MSC</v>
      </c>
      <c r="P1417">
        <v>0</v>
      </c>
      <c r="Q1417">
        <v>0</v>
      </c>
      <c r="S1417" s="271">
        <f t="shared" ca="1" si="44"/>
        <v>0</v>
      </c>
      <c r="T1417" s="271">
        <f t="shared" si="45"/>
        <v>1288</v>
      </c>
    </row>
    <row r="1418" spans="1:20">
      <c r="A1418" t="str">
        <v>STS_MSC</v>
      </c>
      <c r="B1418" t="str">
        <v>TakoradiTallinn40</v>
      </c>
      <c r="C1418" t="str">
        <v>GHA</v>
      </c>
      <c r="D1418" t="str">
        <v>Takoradi</v>
      </c>
      <c r="E1418" t="str">
        <v>Tallinn</v>
      </c>
      <c r="F1418">
        <v>40</v>
      </c>
      <c r="G1418">
        <v>1951</v>
      </c>
      <c r="H1418" t="str">
        <v>not included</v>
      </c>
      <c r="I1418" s="148" t="str">
        <v>EUR</v>
      </c>
      <c r="J1418" s="271">
        <v>0</v>
      </c>
      <c r="K1418">
        <v>1951</v>
      </c>
      <c r="L1418" t="str">
        <v>23</v>
      </c>
      <c r="M1418" s="18">
        <v>45657</v>
      </c>
      <c r="N1418">
        <v>0</v>
      </c>
      <c r="O1418" t="str">
        <v>MSC</v>
      </c>
      <c r="P1418">
        <v>0</v>
      </c>
      <c r="Q1418">
        <v>0</v>
      </c>
      <c r="S1418" s="271">
        <f t="shared" ca="1" si="44"/>
        <v>0</v>
      </c>
      <c r="T1418" s="271">
        <f t="shared" si="45"/>
        <v>1951</v>
      </c>
    </row>
    <row r="1419" spans="1:20">
      <c r="A1419" t="str">
        <v>STS_OOCL</v>
      </c>
      <c r="B1419" t="str">
        <v>TemaAmsterdam20</v>
      </c>
      <c r="C1419" t="str">
        <v>GHA</v>
      </c>
      <c r="D1419" t="str">
        <v>Tema</v>
      </c>
      <c r="E1419" t="str">
        <v>Amsterdam</v>
      </c>
      <c r="F1419">
        <v>20</v>
      </c>
      <c r="G1419">
        <v>1192</v>
      </c>
      <c r="H1419" t="str">
        <v>not included</v>
      </c>
      <c r="I1419" s="148" t="str">
        <v>EUR</v>
      </c>
      <c r="J1419" s="271">
        <v>0</v>
      </c>
      <c r="K1419">
        <v>1192</v>
      </c>
      <c r="L1419" t="str">
        <v>27 days</v>
      </c>
      <c r="M1419" s="18">
        <v>45657</v>
      </c>
      <c r="N1419">
        <v>0</v>
      </c>
      <c r="O1419" t="str">
        <v>OOCL</v>
      </c>
      <c r="P1419" t="str">
        <v>14 CD combined</v>
      </c>
      <c r="Q1419" t="str">
        <v>storage free time 5 CD</v>
      </c>
      <c r="S1419" s="271">
        <f t="shared" ca="1" si="44"/>
        <v>0</v>
      </c>
      <c r="T1419" s="271">
        <f t="shared" si="45"/>
        <v>1192</v>
      </c>
    </row>
    <row r="1420" spans="1:20">
      <c r="A1420" t="str">
        <v>STS_OOCL</v>
      </c>
      <c r="B1420" t="str">
        <v>TemaAmsterdam40</v>
      </c>
      <c r="C1420" t="str">
        <v>GHA</v>
      </c>
      <c r="D1420" t="str">
        <v>Tema</v>
      </c>
      <c r="E1420" t="str">
        <v>Amsterdam</v>
      </c>
      <c r="F1420">
        <v>40</v>
      </c>
      <c r="G1420">
        <v>1240</v>
      </c>
      <c r="H1420" t="str">
        <v>not included</v>
      </c>
      <c r="I1420" s="148" t="str">
        <v>EUR</v>
      </c>
      <c r="J1420" s="271">
        <v>0</v>
      </c>
      <c r="K1420">
        <v>1240</v>
      </c>
      <c r="L1420" t="str">
        <v>27 days</v>
      </c>
      <c r="M1420" s="18">
        <v>45657</v>
      </c>
      <c r="N1420">
        <v>0</v>
      </c>
      <c r="O1420" t="str">
        <v>OOCL</v>
      </c>
      <c r="P1420" t="str">
        <v>14 CD combined</v>
      </c>
      <c r="Q1420" t="str">
        <v>storage free time 5 CD</v>
      </c>
      <c r="S1420" s="271">
        <f t="shared" ca="1" si="44"/>
        <v>0</v>
      </c>
      <c r="T1420" s="271">
        <f t="shared" si="45"/>
        <v>1240</v>
      </c>
    </row>
    <row r="1421" spans="1:20">
      <c r="A1421" t="str">
        <v>STS_ONE</v>
      </c>
      <c r="B1421" t="str">
        <v>TemaAmsterdam20</v>
      </c>
      <c r="C1421" t="str">
        <v>GHA</v>
      </c>
      <c r="D1421" t="str">
        <v>Tema</v>
      </c>
      <c r="E1421" t="str">
        <v>Amsterdam</v>
      </c>
      <c r="F1421">
        <v>20</v>
      </c>
      <c r="G1421">
        <v>788</v>
      </c>
      <c r="H1421" t="str">
        <v>not included</v>
      </c>
      <c r="I1421" s="148" t="str">
        <v>EUR</v>
      </c>
      <c r="J1421" s="271">
        <v>0</v>
      </c>
      <c r="K1421">
        <v>788</v>
      </c>
      <c r="L1421" t="str">
        <v>23 days</v>
      </c>
      <c r="M1421" s="18">
        <v>45657</v>
      </c>
      <c r="N1421">
        <v>0</v>
      </c>
      <c r="O1421" t="str">
        <v>ONE</v>
      </c>
      <c r="P1421" t="str">
        <v>14 CD</v>
      </c>
      <c r="Q1421" t="str">
        <v>14 CD</v>
      </c>
      <c r="S1421" s="271">
        <f t="shared" ca="1" si="44"/>
        <v>0</v>
      </c>
      <c r="T1421" s="271">
        <f t="shared" si="45"/>
        <v>788</v>
      </c>
    </row>
    <row r="1422" spans="1:20">
      <c r="A1422" t="str">
        <v>STS_ONE</v>
      </c>
      <c r="B1422" t="str">
        <v>TemaAmsterdam40</v>
      </c>
      <c r="C1422" t="str">
        <v>GHA</v>
      </c>
      <c r="D1422" t="str">
        <v>Tema</v>
      </c>
      <c r="E1422" t="str">
        <v>Amsterdam</v>
      </c>
      <c r="F1422">
        <v>40</v>
      </c>
      <c r="G1422">
        <v>951</v>
      </c>
      <c r="H1422" t="str">
        <v>not included</v>
      </c>
      <c r="I1422" s="148" t="str">
        <v>EUR</v>
      </c>
      <c r="J1422" s="271">
        <v>0</v>
      </c>
      <c r="K1422">
        <v>951</v>
      </c>
      <c r="L1422" t="str">
        <v>23 days</v>
      </c>
      <c r="M1422" s="18">
        <v>45657</v>
      </c>
      <c r="N1422">
        <v>0</v>
      </c>
      <c r="O1422" t="str">
        <v>ONE</v>
      </c>
      <c r="P1422" t="str">
        <v>14 CD</v>
      </c>
      <c r="Q1422" t="str">
        <v>14 CD</v>
      </c>
      <c r="S1422" s="271">
        <f t="shared" ca="1" si="44"/>
        <v>0</v>
      </c>
      <c r="T1422" s="271">
        <f t="shared" si="45"/>
        <v>951</v>
      </c>
    </row>
    <row r="1423" spans="1:20">
      <c r="A1423" t="str">
        <v>STS_Hapag-Lloyd</v>
      </c>
      <c r="B1423" t="str">
        <v>TemaAmsterdam20</v>
      </c>
      <c r="C1423" t="str">
        <v>GHA</v>
      </c>
      <c r="D1423" t="str">
        <v>Tema</v>
      </c>
      <c r="E1423" t="str">
        <v>Amsterdam</v>
      </c>
      <c r="F1423">
        <v>20</v>
      </c>
      <c r="G1423">
        <v>912</v>
      </c>
      <c r="H1423">
        <v>105</v>
      </c>
      <c r="I1423" s="148" t="str">
        <v>EUR</v>
      </c>
      <c r="J1423" s="271">
        <v>0</v>
      </c>
      <c r="K1423">
        <v>1017</v>
      </c>
      <c r="L1423" t="str">
        <v>21 days</v>
      </c>
      <c r="M1423" s="18">
        <v>45657</v>
      </c>
      <c r="N1423">
        <v>1</v>
      </c>
      <c r="O1423" t="str">
        <v>Hapag-Lloyd</v>
      </c>
      <c r="P1423" t="str">
        <v xml:space="preserve">14 CD </v>
      </c>
      <c r="Q1423" t="str">
        <v xml:space="preserve">4 CD </v>
      </c>
      <c r="S1423" s="271">
        <f t="shared" ca="1" si="44"/>
        <v>0</v>
      </c>
      <c r="T1423" s="271">
        <f t="shared" si="45"/>
        <v>912</v>
      </c>
    </row>
    <row r="1424" spans="1:20">
      <c r="A1424" t="str">
        <v>STS_Hapag-Lloyd</v>
      </c>
      <c r="B1424" t="str">
        <v>TemaAmsterdam40</v>
      </c>
      <c r="C1424" t="str">
        <v>GHA</v>
      </c>
      <c r="D1424" t="str">
        <v>Tema</v>
      </c>
      <c r="E1424" t="str">
        <v>Amsterdam</v>
      </c>
      <c r="F1424">
        <v>40</v>
      </c>
      <c r="G1424">
        <v>1059</v>
      </c>
      <c r="H1424">
        <v>160</v>
      </c>
      <c r="I1424" s="148" t="str">
        <v>EUR</v>
      </c>
      <c r="J1424" s="271">
        <v>0</v>
      </c>
      <c r="K1424">
        <v>1219</v>
      </c>
      <c r="L1424" t="str">
        <v>21 days</v>
      </c>
      <c r="M1424" s="18">
        <v>45657</v>
      </c>
      <c r="N1424">
        <v>1</v>
      </c>
      <c r="O1424" t="str">
        <v>Hapag-Lloyd</v>
      </c>
      <c r="P1424" t="str">
        <v xml:space="preserve">14 CD </v>
      </c>
      <c r="Q1424" t="str">
        <v xml:space="preserve">4 CD </v>
      </c>
      <c r="S1424" s="271">
        <f t="shared" ca="1" si="44"/>
        <v>0</v>
      </c>
      <c r="T1424" s="271">
        <f t="shared" si="45"/>
        <v>1059</v>
      </c>
    </row>
    <row r="1425" spans="1:20">
      <c r="A1425" t="str">
        <v>STS_OOCL</v>
      </c>
      <c r="B1425" t="str">
        <v>TemaAntwerp20</v>
      </c>
      <c r="C1425" t="str">
        <v>GHA</v>
      </c>
      <c r="D1425" t="str">
        <v>Tema</v>
      </c>
      <c r="E1425" t="str">
        <v>Antwerp</v>
      </c>
      <c r="F1425">
        <v>20</v>
      </c>
      <c r="G1425">
        <v>666</v>
      </c>
      <c r="H1425" t="str">
        <v>not included</v>
      </c>
      <c r="I1425" s="148" t="str">
        <v>EUR</v>
      </c>
      <c r="J1425" s="271">
        <v>0</v>
      </c>
      <c r="K1425">
        <v>666</v>
      </c>
      <c r="L1425" t="str">
        <v>29 days</v>
      </c>
      <c r="M1425" s="18">
        <v>45657</v>
      </c>
      <c r="N1425">
        <v>0</v>
      </c>
      <c r="O1425" t="str">
        <v>OOCL</v>
      </c>
      <c r="P1425" t="str">
        <v>14 CD combined</v>
      </c>
      <c r="Q1425" t="str">
        <v>storage free time 5 CD</v>
      </c>
      <c r="S1425" s="271">
        <f t="shared" ca="1" si="44"/>
        <v>0</v>
      </c>
      <c r="T1425" s="271">
        <f t="shared" si="45"/>
        <v>666</v>
      </c>
    </row>
    <row r="1426" spans="1:20">
      <c r="A1426" t="str">
        <v>STS_OOCL</v>
      </c>
      <c r="B1426" t="str">
        <v>TemaAntwerp40</v>
      </c>
      <c r="C1426" t="str">
        <v>GHA</v>
      </c>
      <c r="D1426" t="str">
        <v>Tema</v>
      </c>
      <c r="E1426" t="str">
        <v>Antwerp</v>
      </c>
      <c r="F1426">
        <v>40</v>
      </c>
      <c r="G1426">
        <v>1065</v>
      </c>
      <c r="H1426" t="str">
        <v>not included</v>
      </c>
      <c r="I1426" s="148" t="str">
        <v>EUR</v>
      </c>
      <c r="J1426" s="271">
        <v>0</v>
      </c>
      <c r="K1426">
        <v>1065</v>
      </c>
      <c r="L1426" t="str">
        <v>29 days</v>
      </c>
      <c r="M1426" s="18">
        <v>45657</v>
      </c>
      <c r="N1426">
        <v>0</v>
      </c>
      <c r="O1426" t="str">
        <v>OOCL</v>
      </c>
      <c r="P1426" t="str">
        <v>14 CD combined</v>
      </c>
      <c r="Q1426" t="str">
        <v>storage free time 5 CD</v>
      </c>
      <c r="S1426" s="271">
        <f t="shared" ca="1" si="44"/>
        <v>0</v>
      </c>
      <c r="T1426" s="271">
        <f t="shared" si="45"/>
        <v>1065</v>
      </c>
    </row>
    <row r="1427" spans="1:20">
      <c r="A1427" t="str">
        <v>STS_ONE</v>
      </c>
      <c r="B1427" t="str">
        <v>TemaAntwerp20</v>
      </c>
      <c r="C1427" t="str">
        <v>GHA</v>
      </c>
      <c r="D1427" t="str">
        <v>Tema</v>
      </c>
      <c r="E1427" t="str">
        <v>Antwerp</v>
      </c>
      <c r="F1427">
        <v>20</v>
      </c>
      <c r="G1427">
        <v>463</v>
      </c>
      <c r="H1427" t="str">
        <v>not included</v>
      </c>
      <c r="I1427" s="148" t="str">
        <v>EUR</v>
      </c>
      <c r="J1427" s="271">
        <v>0</v>
      </c>
      <c r="K1427">
        <v>463</v>
      </c>
      <c r="L1427" t="str">
        <v>24 days</v>
      </c>
      <c r="M1427" s="18">
        <v>45657</v>
      </c>
      <c r="N1427">
        <v>0</v>
      </c>
      <c r="O1427" t="str">
        <v>ONE</v>
      </c>
      <c r="P1427" t="str">
        <v>7 CD</v>
      </c>
      <c r="Q1427" t="str">
        <v>7 CD</v>
      </c>
      <c r="S1427" s="271">
        <f t="shared" ca="1" si="44"/>
        <v>0</v>
      </c>
      <c r="T1427" s="271">
        <f t="shared" si="45"/>
        <v>463</v>
      </c>
    </row>
    <row r="1428" spans="1:20">
      <c r="A1428" t="str">
        <v>STS_ONE</v>
      </c>
      <c r="B1428" t="str">
        <v>TemaAntwerp40</v>
      </c>
      <c r="C1428" t="str">
        <v>GHA</v>
      </c>
      <c r="D1428" t="str">
        <v>Tema</v>
      </c>
      <c r="E1428" t="str">
        <v>Antwerp</v>
      </c>
      <c r="F1428">
        <v>40</v>
      </c>
      <c r="G1428">
        <v>791</v>
      </c>
      <c r="H1428" t="str">
        <v>not included</v>
      </c>
      <c r="I1428" s="148" t="str">
        <v>EUR</v>
      </c>
      <c r="J1428" s="271">
        <v>0</v>
      </c>
      <c r="K1428">
        <v>791</v>
      </c>
      <c r="L1428" t="str">
        <v>24 days</v>
      </c>
      <c r="M1428" s="18">
        <v>45657</v>
      </c>
      <c r="N1428">
        <v>0</v>
      </c>
      <c r="O1428" t="str">
        <v>ONE</v>
      </c>
      <c r="P1428" t="str">
        <v>7 CD</v>
      </c>
      <c r="Q1428" t="str">
        <v>7 CD</v>
      </c>
      <c r="S1428" s="271">
        <f t="shared" ca="1" si="44"/>
        <v>0</v>
      </c>
      <c r="T1428" s="271">
        <f t="shared" si="45"/>
        <v>791</v>
      </c>
    </row>
    <row r="1429" spans="1:20">
      <c r="A1429" t="str">
        <v>STS_Hapag-Lloyd</v>
      </c>
      <c r="B1429" t="str">
        <v>TemaAntwerp20</v>
      </c>
      <c r="C1429" t="str">
        <v>GHA</v>
      </c>
      <c r="D1429" t="str">
        <v>Tema</v>
      </c>
      <c r="E1429" t="str">
        <v>Antwerp</v>
      </c>
      <c r="F1429">
        <v>20</v>
      </c>
      <c r="G1429">
        <v>547</v>
      </c>
      <c r="H1429">
        <v>105</v>
      </c>
      <c r="I1429" s="148" t="str">
        <v>EUR</v>
      </c>
      <c r="J1429" s="271">
        <v>0</v>
      </c>
      <c r="K1429">
        <v>652</v>
      </c>
      <c r="L1429" t="str">
        <v>31 days</v>
      </c>
      <c r="M1429" s="18">
        <v>45657</v>
      </c>
      <c r="N1429">
        <v>1</v>
      </c>
      <c r="O1429" t="str">
        <v>Hapag-Lloyd</v>
      </c>
      <c r="P1429" t="str">
        <v>4 CD</v>
      </c>
      <c r="Q1429" t="str">
        <v>10 CD</v>
      </c>
      <c r="S1429" s="271">
        <f t="shared" ca="1" si="44"/>
        <v>0</v>
      </c>
      <c r="T1429" s="271">
        <f t="shared" si="45"/>
        <v>547</v>
      </c>
    </row>
    <row r="1430" spans="1:20">
      <c r="A1430" t="str">
        <v>STS_Hapag-Lloyd</v>
      </c>
      <c r="B1430" t="str">
        <v>TemaAntwerp40</v>
      </c>
      <c r="C1430" t="str">
        <v>GHA</v>
      </c>
      <c r="D1430" t="str">
        <v>Tema</v>
      </c>
      <c r="E1430" t="str">
        <v>Antwerp</v>
      </c>
      <c r="F1430">
        <v>40</v>
      </c>
      <c r="G1430">
        <v>829</v>
      </c>
      <c r="H1430">
        <v>160</v>
      </c>
      <c r="I1430" s="148" t="str">
        <v>EUR</v>
      </c>
      <c r="J1430" s="271">
        <v>0</v>
      </c>
      <c r="K1430">
        <v>989</v>
      </c>
      <c r="L1430" t="str">
        <v>31 days</v>
      </c>
      <c r="M1430" s="18">
        <v>45657</v>
      </c>
      <c r="N1430">
        <v>1</v>
      </c>
      <c r="O1430" t="str">
        <v>Hapag-Lloyd</v>
      </c>
      <c r="P1430" t="str">
        <v>4 CD</v>
      </c>
      <c r="Q1430" t="str">
        <v>10 CD</v>
      </c>
      <c r="S1430" s="271">
        <f t="shared" ca="1" si="44"/>
        <v>0</v>
      </c>
      <c r="T1430" s="271">
        <f t="shared" si="45"/>
        <v>829</v>
      </c>
    </row>
    <row r="1431" spans="1:20">
      <c r="A1431" t="str">
        <v>STS_OOCL</v>
      </c>
      <c r="B1431" t="str">
        <v>TemaBarcelona20</v>
      </c>
      <c r="C1431" t="str">
        <v>GHA</v>
      </c>
      <c r="D1431" t="str">
        <v>Tema</v>
      </c>
      <c r="E1431" t="str">
        <v>Barcelona</v>
      </c>
      <c r="F1431">
        <v>20</v>
      </c>
      <c r="G1431">
        <v>788</v>
      </c>
      <c r="H1431" t="str">
        <v>not included</v>
      </c>
      <c r="I1431" s="148" t="str">
        <v>EUR</v>
      </c>
      <c r="J1431" s="271">
        <v>0</v>
      </c>
      <c r="K1431">
        <v>788</v>
      </c>
      <c r="L1431" t="str">
        <v>24 days</v>
      </c>
      <c r="M1431" s="18">
        <v>45657</v>
      </c>
      <c r="N1431">
        <v>0</v>
      </c>
      <c r="O1431" t="str">
        <v>OOCL</v>
      </c>
      <c r="P1431" t="str">
        <v>14 CD combined</v>
      </c>
      <c r="Q1431" t="str">
        <v>storage free time 5 CD</v>
      </c>
      <c r="S1431" s="271">
        <f t="shared" ca="1" si="44"/>
        <v>0</v>
      </c>
      <c r="T1431" s="271">
        <f t="shared" si="45"/>
        <v>788</v>
      </c>
    </row>
    <row r="1432" spans="1:20">
      <c r="A1432" t="str">
        <v>STS_OOCL</v>
      </c>
      <c r="B1432" t="str">
        <v>TemaBarcelona40</v>
      </c>
      <c r="C1432" t="str">
        <v>GHA</v>
      </c>
      <c r="D1432" t="str">
        <v>Tema</v>
      </c>
      <c r="E1432" t="str">
        <v>Barcelona</v>
      </c>
      <c r="F1432">
        <v>40</v>
      </c>
      <c r="G1432">
        <v>1101</v>
      </c>
      <c r="H1432" t="str">
        <v>not included</v>
      </c>
      <c r="I1432" s="148" t="str">
        <v>EUR</v>
      </c>
      <c r="J1432" s="271">
        <v>0</v>
      </c>
      <c r="K1432">
        <v>1101</v>
      </c>
      <c r="L1432" t="str">
        <v>24 days</v>
      </c>
      <c r="M1432" s="18">
        <v>45657</v>
      </c>
      <c r="N1432">
        <v>0</v>
      </c>
      <c r="O1432" t="str">
        <v>OOCL</v>
      </c>
      <c r="P1432" t="str">
        <v>14 CD combined</v>
      </c>
      <c r="Q1432" t="str">
        <v>storage free time 5 CD</v>
      </c>
      <c r="S1432" s="271">
        <f t="shared" ca="1" si="44"/>
        <v>0</v>
      </c>
      <c r="T1432" s="271">
        <f t="shared" si="45"/>
        <v>1101</v>
      </c>
    </row>
    <row r="1433" spans="1:20">
      <c r="A1433" t="str">
        <v>STS_ONE</v>
      </c>
      <c r="B1433" t="str">
        <v>TemaBarcelona20</v>
      </c>
      <c r="C1433" t="str">
        <v>GHA</v>
      </c>
      <c r="D1433" t="str">
        <v>Tema</v>
      </c>
      <c r="E1433" t="str">
        <v>Barcelona</v>
      </c>
      <c r="F1433">
        <v>20</v>
      </c>
      <c r="G1433">
        <v>763</v>
      </c>
      <c r="H1433" t="str">
        <v>not included</v>
      </c>
      <c r="I1433" s="148" t="str">
        <v>EUR</v>
      </c>
      <c r="J1433" s="271">
        <v>0</v>
      </c>
      <c r="K1433">
        <v>763</v>
      </c>
      <c r="L1433" t="str">
        <v>15 days</v>
      </c>
      <c r="M1433" s="18">
        <v>45657</v>
      </c>
      <c r="N1433">
        <v>0</v>
      </c>
      <c r="O1433" t="str">
        <v>ONE</v>
      </c>
      <c r="P1433" t="str">
        <v>5 CD</v>
      </c>
      <c r="Q1433" t="str">
        <v>14 CD</v>
      </c>
      <c r="S1433" s="271">
        <f t="shared" ca="1" si="44"/>
        <v>0</v>
      </c>
      <c r="T1433" s="271">
        <f t="shared" si="45"/>
        <v>763</v>
      </c>
    </row>
    <row r="1434" spans="1:20">
      <c r="A1434" t="str">
        <v>STS_ONE</v>
      </c>
      <c r="B1434" t="str">
        <v>TemaBarcelona40</v>
      </c>
      <c r="C1434" t="str">
        <v>GHA</v>
      </c>
      <c r="D1434" t="str">
        <v>Tema</v>
      </c>
      <c r="E1434" t="str">
        <v>Barcelona</v>
      </c>
      <c r="F1434">
        <v>40</v>
      </c>
      <c r="G1434">
        <v>1111</v>
      </c>
      <c r="H1434" t="str">
        <v>not included</v>
      </c>
      <c r="I1434" s="148" t="str">
        <v>EUR</v>
      </c>
      <c r="J1434" s="271">
        <v>0</v>
      </c>
      <c r="K1434">
        <v>1111</v>
      </c>
      <c r="L1434" t="str">
        <v>15 days</v>
      </c>
      <c r="M1434" s="18">
        <v>45657</v>
      </c>
      <c r="N1434">
        <v>0</v>
      </c>
      <c r="O1434" t="str">
        <v>ONE</v>
      </c>
      <c r="P1434" t="str">
        <v>5 CD</v>
      </c>
      <c r="Q1434" t="str">
        <v>14 CD</v>
      </c>
      <c r="S1434" s="271">
        <f t="shared" ca="1" si="44"/>
        <v>0</v>
      </c>
      <c r="T1434" s="271">
        <f t="shared" si="45"/>
        <v>1111</v>
      </c>
    </row>
    <row r="1435" spans="1:20">
      <c r="A1435" t="str">
        <v>STS_OOCL</v>
      </c>
      <c r="B1435" t="str">
        <v>TemaBatam20</v>
      </c>
      <c r="C1435" t="str">
        <v>GHA</v>
      </c>
      <c r="D1435" t="str">
        <v>Tema</v>
      </c>
      <c r="E1435" t="str">
        <v>Batam</v>
      </c>
      <c r="F1435">
        <v>20</v>
      </c>
      <c r="G1435">
        <v>1295</v>
      </c>
      <c r="H1435" t="str">
        <v>not included</v>
      </c>
      <c r="I1435" s="148" t="str">
        <v>USD</v>
      </c>
      <c r="J1435" s="271">
        <v>0</v>
      </c>
      <c r="K1435">
        <v>1295</v>
      </c>
      <c r="L1435" t="str">
        <v>37 days</v>
      </c>
      <c r="M1435" s="18">
        <v>45657</v>
      </c>
      <c r="N1435">
        <v>0</v>
      </c>
      <c r="O1435" t="str">
        <v>OOCL</v>
      </c>
      <c r="P1435" t="str">
        <v>5 CD</v>
      </c>
      <c r="Q1435" t="str">
        <v>21 CD</v>
      </c>
      <c r="S1435" s="271">
        <f t="shared" ca="1" si="44"/>
        <v>0</v>
      </c>
      <c r="T1435" s="271">
        <f t="shared" si="45"/>
        <v>1295</v>
      </c>
    </row>
    <row r="1436" spans="1:20">
      <c r="A1436" t="str">
        <v>STS_OOCL</v>
      </c>
      <c r="B1436" t="str">
        <v>TemaBatam40</v>
      </c>
      <c r="C1436" t="str">
        <v>GHA</v>
      </c>
      <c r="D1436" t="str">
        <v>Tema</v>
      </c>
      <c r="E1436" t="str">
        <v>Batam</v>
      </c>
      <c r="F1436">
        <v>40</v>
      </c>
      <c r="G1436">
        <v>1445</v>
      </c>
      <c r="H1436" t="str">
        <v>not included</v>
      </c>
      <c r="I1436" s="148" t="str">
        <v>USD</v>
      </c>
      <c r="J1436" s="271">
        <v>0</v>
      </c>
      <c r="K1436">
        <v>1445</v>
      </c>
      <c r="L1436" t="str">
        <v>37 days</v>
      </c>
      <c r="M1436" s="18">
        <v>45657</v>
      </c>
      <c r="N1436">
        <v>0</v>
      </c>
      <c r="O1436" t="str">
        <v>OOCL</v>
      </c>
      <c r="P1436" t="str">
        <v>5 CD</v>
      </c>
      <c r="Q1436" t="str">
        <v>21 CD</v>
      </c>
      <c r="S1436" s="271">
        <f t="shared" ca="1" si="44"/>
        <v>0</v>
      </c>
      <c r="T1436" s="271">
        <f t="shared" si="45"/>
        <v>1445</v>
      </c>
    </row>
    <row r="1437" spans="1:20">
      <c r="A1437" t="str">
        <v>STS_Hapag-Lloyd</v>
      </c>
      <c r="B1437" t="str">
        <v>TemaBatam20</v>
      </c>
      <c r="C1437" t="str">
        <v>GHA</v>
      </c>
      <c r="D1437" t="str">
        <v>Tema</v>
      </c>
      <c r="E1437" t="str">
        <v>Batam</v>
      </c>
      <c r="F1437">
        <v>20</v>
      </c>
      <c r="G1437">
        <v>1088</v>
      </c>
      <c r="H1437">
        <v>130</v>
      </c>
      <c r="I1437" s="148" t="str">
        <v>USD</v>
      </c>
      <c r="J1437" s="271">
        <v>0</v>
      </c>
      <c r="K1437">
        <v>1218</v>
      </c>
      <c r="L1437" t="str">
        <v>48 days</v>
      </c>
      <c r="M1437" s="18">
        <v>45657</v>
      </c>
      <c r="N1437">
        <v>1</v>
      </c>
      <c r="O1437" t="str">
        <v>Hapag-Lloyd</v>
      </c>
      <c r="P1437" t="str">
        <v>14 CD combined</v>
      </c>
      <c r="Q1437" t="str">
        <v>subject to port storage</v>
      </c>
      <c r="S1437" s="271">
        <f t="shared" ca="1" si="44"/>
        <v>0</v>
      </c>
      <c r="T1437" s="271">
        <f t="shared" si="45"/>
        <v>1088</v>
      </c>
    </row>
    <row r="1438" spans="1:20">
      <c r="A1438" t="str">
        <v>STS_Hapag-Lloyd</v>
      </c>
      <c r="B1438" t="str">
        <v>TemaBatam40</v>
      </c>
      <c r="C1438" t="str">
        <v>GHA</v>
      </c>
      <c r="D1438" t="str">
        <v>Tema</v>
      </c>
      <c r="E1438" t="str">
        <v>Batam</v>
      </c>
      <c r="F1438">
        <v>40</v>
      </c>
      <c r="G1438">
        <v>1584</v>
      </c>
      <c r="H1438">
        <v>205</v>
      </c>
      <c r="I1438" s="148" t="str">
        <v>USD</v>
      </c>
      <c r="J1438" s="271">
        <v>0</v>
      </c>
      <c r="K1438">
        <v>1789</v>
      </c>
      <c r="L1438" t="str">
        <v>48 days</v>
      </c>
      <c r="M1438" s="18">
        <v>45657</v>
      </c>
      <c r="N1438">
        <v>1</v>
      </c>
      <c r="O1438" t="str">
        <v>Hapag-Lloyd</v>
      </c>
      <c r="P1438" t="str">
        <v>14 CD combined</v>
      </c>
      <c r="Q1438" t="str">
        <v>subject to port storage</v>
      </c>
      <c r="S1438" s="271">
        <f t="shared" ca="1" si="44"/>
        <v>0</v>
      </c>
      <c r="T1438" s="271">
        <f t="shared" si="45"/>
        <v>1584</v>
      </c>
    </row>
    <row r="1439" spans="1:20">
      <c r="A1439" t="str">
        <v>STS_ONE</v>
      </c>
      <c r="B1439" t="str">
        <v>TemaBatam40</v>
      </c>
      <c r="C1439" t="str">
        <v>GHA</v>
      </c>
      <c r="D1439" t="str">
        <v>Tema</v>
      </c>
      <c r="E1439" t="str">
        <v>Batam</v>
      </c>
      <c r="F1439">
        <v>40</v>
      </c>
      <c r="G1439">
        <v>1390</v>
      </c>
      <c r="H1439" t="str">
        <v>not included</v>
      </c>
      <c r="I1439" s="148" t="str">
        <v>USD</v>
      </c>
      <c r="J1439" s="271">
        <v>0</v>
      </c>
      <c r="K1439">
        <v>1390</v>
      </c>
      <c r="L1439" t="str">
        <v>28 days</v>
      </c>
      <c r="M1439" s="18">
        <v>45657</v>
      </c>
      <c r="N1439">
        <v>0</v>
      </c>
      <c r="O1439" t="str">
        <v>ONE</v>
      </c>
      <c r="P1439" t="str">
        <v>21 CD combined</v>
      </c>
      <c r="Q1439" t="str">
        <v xml:space="preserve">Storage by terminal </v>
      </c>
      <c r="S1439" s="271">
        <f t="shared" ca="1" si="44"/>
        <v>0</v>
      </c>
      <c r="T1439" s="271">
        <f t="shared" si="45"/>
        <v>1390</v>
      </c>
    </row>
    <row r="1440" spans="1:20">
      <c r="A1440" t="str">
        <v>STS_ONE</v>
      </c>
      <c r="B1440" t="str">
        <v>TemaBatam20</v>
      </c>
      <c r="C1440" t="str">
        <v>GHA</v>
      </c>
      <c r="D1440" t="str">
        <v>Tema</v>
      </c>
      <c r="E1440" t="str">
        <v>Batam</v>
      </c>
      <c r="F1440">
        <v>20</v>
      </c>
      <c r="G1440">
        <v>795</v>
      </c>
      <c r="H1440" t="str">
        <v>not included</v>
      </c>
      <c r="I1440" s="148" t="str">
        <v>USD</v>
      </c>
      <c r="J1440" s="271">
        <v>0</v>
      </c>
      <c r="K1440">
        <v>795</v>
      </c>
      <c r="L1440" t="str">
        <v>28 days</v>
      </c>
      <c r="M1440" s="18">
        <v>45657</v>
      </c>
      <c r="N1440">
        <v>0</v>
      </c>
      <c r="O1440" t="str">
        <v>ONE</v>
      </c>
      <c r="P1440" t="str">
        <v>21 CD combined</v>
      </c>
      <c r="Q1440" t="str">
        <v xml:space="preserve">Storage by terminal </v>
      </c>
      <c r="S1440" s="271">
        <f t="shared" ca="1" si="44"/>
        <v>0</v>
      </c>
      <c r="T1440" s="271">
        <f t="shared" si="45"/>
        <v>795</v>
      </c>
    </row>
    <row r="1441" spans="1:20">
      <c r="A1441" t="str">
        <v>STS_ONE</v>
      </c>
      <c r="B1441" t="str">
        <v>TemaHamburg20</v>
      </c>
      <c r="C1441" t="str">
        <v>GHA</v>
      </c>
      <c r="D1441" t="str">
        <v>Tema</v>
      </c>
      <c r="E1441" t="str">
        <v>Hamburg</v>
      </c>
      <c r="F1441">
        <v>20</v>
      </c>
      <c r="G1441">
        <v>638</v>
      </c>
      <c r="H1441" t="str">
        <v>not included</v>
      </c>
      <c r="I1441" s="148" t="str">
        <v xml:space="preserve">EUR </v>
      </c>
      <c r="J1441" s="271">
        <v>0</v>
      </c>
      <c r="K1441">
        <v>638</v>
      </c>
      <c r="L1441" t="str">
        <v>21 days</v>
      </c>
      <c r="M1441" s="18">
        <v>45657</v>
      </c>
      <c r="N1441">
        <v>0</v>
      </c>
      <c r="O1441" t="str">
        <v>ONE</v>
      </c>
      <c r="P1441" t="str">
        <v>5 CD</v>
      </c>
      <c r="Q1441" t="str">
        <v>14 CD</v>
      </c>
      <c r="S1441" s="271">
        <f t="shared" ca="1" si="44"/>
        <v>0</v>
      </c>
      <c r="T1441" s="271">
        <f t="shared" si="45"/>
        <v>638</v>
      </c>
    </row>
    <row r="1442" spans="1:20">
      <c r="A1442" t="str">
        <v>STS_ONE</v>
      </c>
      <c r="B1442" t="str">
        <v>TemaHamburg40</v>
      </c>
      <c r="C1442" t="str">
        <v>GHA</v>
      </c>
      <c r="D1442" t="str">
        <v>Tema</v>
      </c>
      <c r="E1442" t="str">
        <v>Hamburg</v>
      </c>
      <c r="F1442">
        <v>40</v>
      </c>
      <c r="G1442">
        <v>911</v>
      </c>
      <c r="H1442" t="str">
        <v>not included</v>
      </c>
      <c r="I1442" s="148" t="str">
        <v>EUR</v>
      </c>
      <c r="J1442" s="271">
        <v>0</v>
      </c>
      <c r="K1442">
        <v>911</v>
      </c>
      <c r="L1442" t="str">
        <v>21 days</v>
      </c>
      <c r="M1442" s="18">
        <v>45657</v>
      </c>
      <c r="N1442">
        <v>0</v>
      </c>
      <c r="O1442" t="str">
        <v>ONE</v>
      </c>
      <c r="P1442" t="str">
        <v>5 CD</v>
      </c>
      <c r="Q1442" t="str">
        <v>14 CD</v>
      </c>
      <c r="S1442" s="271">
        <f t="shared" ca="1" si="44"/>
        <v>0</v>
      </c>
      <c r="T1442" s="271">
        <f t="shared" si="45"/>
        <v>911</v>
      </c>
    </row>
    <row r="1443" spans="1:20">
      <c r="A1443" t="str">
        <v>STS_Hapag-Lloyd</v>
      </c>
      <c r="B1443" t="str">
        <v>TemaHamburg20</v>
      </c>
      <c r="C1443" t="str">
        <v>GHA</v>
      </c>
      <c r="D1443" t="str">
        <v>Tema</v>
      </c>
      <c r="E1443" t="str">
        <v>Hamburg</v>
      </c>
      <c r="F1443">
        <v>20</v>
      </c>
      <c r="G1443">
        <v>797</v>
      </c>
      <c r="H1443">
        <v>105</v>
      </c>
      <c r="I1443" s="148" t="str">
        <v>EUR</v>
      </c>
      <c r="J1443" s="271">
        <v>0</v>
      </c>
      <c r="K1443">
        <v>902</v>
      </c>
      <c r="L1443" t="str">
        <v>26 days</v>
      </c>
      <c r="M1443" s="18">
        <v>45657</v>
      </c>
      <c r="N1443">
        <v>1</v>
      </c>
      <c r="O1443" t="str">
        <v>Hapag-Lloyd</v>
      </c>
      <c r="P1443" t="str">
        <v>4 CD</v>
      </c>
      <c r="Q1443" t="str">
        <v>10 CD</v>
      </c>
      <c r="S1443" s="271">
        <f t="shared" ca="1" si="44"/>
        <v>0</v>
      </c>
      <c r="T1443" s="271">
        <f t="shared" si="45"/>
        <v>797</v>
      </c>
    </row>
    <row r="1444" spans="1:20">
      <c r="A1444" t="str">
        <v>STS_Hapag-Lloyd</v>
      </c>
      <c r="B1444" t="str">
        <v>TemaHamburg40</v>
      </c>
      <c r="C1444" t="str">
        <v>GHA</v>
      </c>
      <c r="D1444" t="str">
        <v>Tema</v>
      </c>
      <c r="E1444" t="str">
        <v>Hamburg</v>
      </c>
      <c r="F1444">
        <v>40</v>
      </c>
      <c r="G1444">
        <v>929</v>
      </c>
      <c r="H1444">
        <v>160</v>
      </c>
      <c r="I1444" s="148" t="str">
        <v>EUR</v>
      </c>
      <c r="J1444" s="271">
        <v>0</v>
      </c>
      <c r="K1444">
        <v>1089</v>
      </c>
      <c r="L1444" t="str">
        <v>26 days</v>
      </c>
      <c r="M1444" s="18">
        <v>45657</v>
      </c>
      <c r="N1444">
        <v>1</v>
      </c>
      <c r="O1444" t="str">
        <v>Hapag-Lloyd</v>
      </c>
      <c r="P1444" t="str">
        <v>4 CD</v>
      </c>
      <c r="Q1444" t="str">
        <v>10 CD</v>
      </c>
      <c r="S1444" s="271">
        <f t="shared" ca="1" si="44"/>
        <v>0</v>
      </c>
      <c r="T1444" s="271">
        <f t="shared" si="45"/>
        <v>929</v>
      </c>
    </row>
    <row r="1445" spans="1:20">
      <c r="A1445" t="str">
        <v>STS_OOCL</v>
      </c>
      <c r="B1445" t="str">
        <v>TemaJakarta40</v>
      </c>
      <c r="C1445" t="str">
        <v>GHA</v>
      </c>
      <c r="D1445" t="str">
        <v>Tema</v>
      </c>
      <c r="E1445" t="str">
        <v>Jakarta</v>
      </c>
      <c r="F1445">
        <v>40</v>
      </c>
      <c r="G1445">
        <v>965</v>
      </c>
      <c r="H1445" t="str">
        <v>not included</v>
      </c>
      <c r="I1445" s="148" t="str">
        <v>USD</v>
      </c>
      <c r="J1445" s="271">
        <v>0</v>
      </c>
      <c r="K1445">
        <v>965</v>
      </c>
      <c r="L1445" t="str">
        <v>35 days</v>
      </c>
      <c r="M1445" s="18">
        <v>45657</v>
      </c>
      <c r="N1445">
        <v>0</v>
      </c>
      <c r="O1445" t="str">
        <v>OOCL</v>
      </c>
      <c r="P1445" t="str">
        <v>5 CD</v>
      </c>
      <c r="Q1445" t="str">
        <v>21 CD</v>
      </c>
      <c r="S1445" s="271">
        <f t="shared" ca="1" si="44"/>
        <v>0</v>
      </c>
      <c r="T1445" s="271">
        <f t="shared" si="45"/>
        <v>965</v>
      </c>
    </row>
    <row r="1446" spans="1:20">
      <c r="A1446" t="str">
        <v>STS_OOCL</v>
      </c>
      <c r="B1446" t="str">
        <v>TemaJakarta20</v>
      </c>
      <c r="C1446" t="str">
        <v>GHA</v>
      </c>
      <c r="D1446" t="str">
        <v>Tema</v>
      </c>
      <c r="E1446" t="str">
        <v>Jakarta</v>
      </c>
      <c r="F1446">
        <v>20</v>
      </c>
      <c r="G1446">
        <v>815</v>
      </c>
      <c r="H1446" t="str">
        <v>not included</v>
      </c>
      <c r="I1446" s="148" t="str">
        <v>USD</v>
      </c>
      <c r="J1446" s="271">
        <v>0</v>
      </c>
      <c r="K1446">
        <v>815</v>
      </c>
      <c r="L1446" t="str">
        <v>35 days</v>
      </c>
      <c r="M1446" s="18">
        <v>45657</v>
      </c>
      <c r="N1446">
        <v>0</v>
      </c>
      <c r="O1446" t="str">
        <v>OOCL</v>
      </c>
      <c r="P1446" t="str">
        <v>5 CD</v>
      </c>
      <c r="Q1446" t="str">
        <v>21 CD</v>
      </c>
      <c r="S1446" s="271">
        <f t="shared" ca="1" si="44"/>
        <v>0</v>
      </c>
      <c r="T1446" s="271">
        <f t="shared" si="45"/>
        <v>815</v>
      </c>
    </row>
    <row r="1447" spans="1:20">
      <c r="A1447" t="str">
        <v>STS_ONE</v>
      </c>
      <c r="B1447" t="str">
        <v>TemaJakarta40</v>
      </c>
      <c r="C1447" t="str">
        <v>GHA</v>
      </c>
      <c r="D1447" t="str">
        <v>Tema</v>
      </c>
      <c r="E1447" t="str">
        <v>Jakarta</v>
      </c>
      <c r="F1447">
        <v>40</v>
      </c>
      <c r="G1447">
        <v>838</v>
      </c>
      <c r="H1447" t="str">
        <v>not included</v>
      </c>
      <c r="I1447" s="148" t="str">
        <v>USD</v>
      </c>
      <c r="J1447" s="271">
        <v>0</v>
      </c>
      <c r="K1447">
        <v>838</v>
      </c>
      <c r="L1447" t="str">
        <v>32 days</v>
      </c>
      <c r="M1447" s="18">
        <v>45657</v>
      </c>
      <c r="N1447">
        <v>0</v>
      </c>
      <c r="O1447" t="str">
        <v>ONE</v>
      </c>
      <c r="P1447" t="str">
        <v>21 CD combined</v>
      </c>
      <c r="Q1447" t="str">
        <v xml:space="preserve">Storage by terminal </v>
      </c>
      <c r="S1447" s="271">
        <f t="shared" ca="1" si="44"/>
        <v>0</v>
      </c>
      <c r="T1447" s="271">
        <f t="shared" si="45"/>
        <v>838</v>
      </c>
    </row>
    <row r="1448" spans="1:20">
      <c r="A1448" t="str">
        <v>STS_ONE</v>
      </c>
      <c r="B1448" t="str">
        <v>TemaJakarta20</v>
      </c>
      <c r="C1448" t="str">
        <v>GHA</v>
      </c>
      <c r="D1448" t="str">
        <v>Tema</v>
      </c>
      <c r="E1448" t="str">
        <v>Jakarta</v>
      </c>
      <c r="F1448">
        <v>20</v>
      </c>
      <c r="G1448">
        <v>695</v>
      </c>
      <c r="H1448" t="str">
        <v>not included</v>
      </c>
      <c r="I1448" s="148" t="str">
        <v>USD</v>
      </c>
      <c r="J1448" s="271">
        <v>0</v>
      </c>
      <c r="K1448">
        <v>695</v>
      </c>
      <c r="L1448" t="str">
        <v>32 days</v>
      </c>
      <c r="M1448" s="18">
        <v>45657</v>
      </c>
      <c r="N1448">
        <v>0</v>
      </c>
      <c r="O1448" t="str">
        <v>ONE</v>
      </c>
      <c r="P1448" t="str">
        <v>21 CD combined</v>
      </c>
      <c r="Q1448" t="str">
        <v xml:space="preserve">Storage by terminal </v>
      </c>
      <c r="S1448" s="271">
        <f t="shared" ca="1" si="44"/>
        <v>0</v>
      </c>
      <c r="T1448" s="271">
        <f t="shared" si="45"/>
        <v>695</v>
      </c>
    </row>
    <row r="1449" spans="1:20">
      <c r="A1449" t="str">
        <v>STS_MSC</v>
      </c>
      <c r="B1449" t="str">
        <v>TemaJakarta20</v>
      </c>
      <c r="C1449" t="str">
        <v>GHA</v>
      </c>
      <c r="D1449" t="str">
        <v>Tema</v>
      </c>
      <c r="E1449" t="str">
        <v>Jakarta</v>
      </c>
      <c r="F1449">
        <v>20</v>
      </c>
      <c r="G1449">
        <v>1049</v>
      </c>
      <c r="H1449" t="str">
        <v>not included</v>
      </c>
      <c r="I1449" s="148" t="str">
        <v>USD</v>
      </c>
      <c r="J1449" s="271">
        <v>0</v>
      </c>
      <c r="K1449">
        <v>1049</v>
      </c>
      <c r="L1449">
        <v>0</v>
      </c>
      <c r="M1449" s="18">
        <v>45657</v>
      </c>
      <c r="N1449">
        <v>0</v>
      </c>
      <c r="O1449" t="str">
        <v>MSC</v>
      </c>
      <c r="P1449" t="str">
        <v>14 CD combined</v>
      </c>
      <c r="Q1449" t="str">
        <v>7 CD free storage</v>
      </c>
      <c r="S1449" s="271">
        <f t="shared" ca="1" si="44"/>
        <v>0</v>
      </c>
      <c r="T1449" s="271">
        <f t="shared" si="45"/>
        <v>1049</v>
      </c>
    </row>
    <row r="1450" spans="1:20">
      <c r="A1450" t="str">
        <v>STS_MSC</v>
      </c>
      <c r="B1450" t="str">
        <v>TemaJakarta40</v>
      </c>
      <c r="C1450" t="str">
        <v>GHA</v>
      </c>
      <c r="D1450" t="str">
        <v>Tema</v>
      </c>
      <c r="E1450" t="str">
        <v>Jakarta</v>
      </c>
      <c r="F1450">
        <v>40</v>
      </c>
      <c r="G1450">
        <v>1355</v>
      </c>
      <c r="H1450" t="str">
        <v>not included</v>
      </c>
      <c r="I1450" s="148" t="str">
        <v>USD</v>
      </c>
      <c r="J1450" s="271">
        <v>0</v>
      </c>
      <c r="K1450">
        <v>1355</v>
      </c>
      <c r="L1450" t="str">
        <v>48 days</v>
      </c>
      <c r="M1450" s="18">
        <v>45657</v>
      </c>
      <c r="N1450">
        <v>0</v>
      </c>
      <c r="O1450" t="str">
        <v>MSC</v>
      </c>
      <c r="P1450" t="str">
        <v>14 CD combined</v>
      </c>
      <c r="Q1450">
        <v>0</v>
      </c>
      <c r="S1450" s="271">
        <f t="shared" ca="1" si="44"/>
        <v>0</v>
      </c>
      <c r="T1450" s="271">
        <f t="shared" si="45"/>
        <v>1355</v>
      </c>
    </row>
    <row r="1451" spans="1:20">
      <c r="A1451" t="str">
        <v>STS_OOCL</v>
      </c>
      <c r="B1451" t="str">
        <v>TemaPasir Gudang40</v>
      </c>
      <c r="C1451" t="str">
        <v>GHA</v>
      </c>
      <c r="D1451" t="str">
        <v>Tema</v>
      </c>
      <c r="E1451" t="str">
        <v>Pasir Gudang</v>
      </c>
      <c r="F1451">
        <v>40</v>
      </c>
      <c r="G1451">
        <v>865</v>
      </c>
      <c r="H1451" t="str">
        <v>not included</v>
      </c>
      <c r="I1451" s="148" t="str">
        <v>USD</v>
      </c>
      <c r="J1451" s="271">
        <v>0</v>
      </c>
      <c r="K1451">
        <v>865</v>
      </c>
      <c r="L1451" t="str">
        <v>27 days</v>
      </c>
      <c r="M1451" s="18">
        <v>45657</v>
      </c>
      <c r="N1451">
        <v>0</v>
      </c>
      <c r="O1451" t="str">
        <v>OOCL</v>
      </c>
      <c r="P1451" t="str">
        <v>5 CD</v>
      </c>
      <c r="Q1451" t="str">
        <v>21 CD</v>
      </c>
      <c r="S1451" s="271">
        <f t="shared" ca="1" si="44"/>
        <v>0</v>
      </c>
      <c r="T1451" s="271">
        <f t="shared" si="45"/>
        <v>865</v>
      </c>
    </row>
    <row r="1452" spans="1:20">
      <c r="A1452" t="str">
        <v>STS_OOCL</v>
      </c>
      <c r="B1452" t="str">
        <v>TemaPasir Gudang20</v>
      </c>
      <c r="C1452" t="str">
        <v>GHA</v>
      </c>
      <c r="D1452" t="str">
        <v>Tema</v>
      </c>
      <c r="E1452" t="str">
        <v>Pasir Gudang</v>
      </c>
      <c r="F1452">
        <v>20</v>
      </c>
      <c r="G1452">
        <v>715</v>
      </c>
      <c r="H1452" t="str">
        <v>not included</v>
      </c>
      <c r="I1452" s="148" t="str">
        <v>USD</v>
      </c>
      <c r="J1452" s="271">
        <v>0</v>
      </c>
      <c r="K1452">
        <v>715</v>
      </c>
      <c r="L1452" t="str">
        <v>27 days</v>
      </c>
      <c r="M1452" s="18">
        <v>45657</v>
      </c>
      <c r="N1452">
        <v>0</v>
      </c>
      <c r="O1452" t="str">
        <v>OOCL</v>
      </c>
      <c r="P1452" t="str">
        <v>5 CD</v>
      </c>
      <c r="Q1452" t="str">
        <v>21 CD</v>
      </c>
      <c r="S1452" s="271">
        <f t="shared" ca="1" si="44"/>
        <v>0</v>
      </c>
      <c r="T1452" s="271">
        <f t="shared" si="45"/>
        <v>715</v>
      </c>
    </row>
    <row r="1453" spans="1:20">
      <c r="A1453" t="str">
        <v>STS_ONE</v>
      </c>
      <c r="B1453" t="str">
        <v>TemaPasir Gudang40</v>
      </c>
      <c r="C1453" t="str">
        <v>GHA</v>
      </c>
      <c r="D1453" t="str">
        <v>Tema</v>
      </c>
      <c r="E1453" t="str">
        <v>Pasir Gudang</v>
      </c>
      <c r="F1453">
        <v>40</v>
      </c>
      <c r="G1453">
        <v>838</v>
      </c>
      <c r="H1453" t="str">
        <v>not included</v>
      </c>
      <c r="I1453" s="148" t="str">
        <v>USD</v>
      </c>
      <c r="J1453" s="271">
        <v>0</v>
      </c>
      <c r="K1453">
        <v>838</v>
      </c>
      <c r="L1453" t="str">
        <v>28 days</v>
      </c>
      <c r="M1453" s="18">
        <v>45657</v>
      </c>
      <c r="N1453">
        <v>0</v>
      </c>
      <c r="O1453" t="str">
        <v>ONE</v>
      </c>
      <c r="P1453" t="str">
        <v>14 CD Combined</v>
      </c>
      <c r="Q1453" t="str">
        <v xml:space="preserve">Storage by terminal </v>
      </c>
      <c r="S1453" s="271">
        <f t="shared" ca="1" si="44"/>
        <v>0</v>
      </c>
      <c r="T1453" s="271">
        <f t="shared" si="45"/>
        <v>838</v>
      </c>
    </row>
    <row r="1454" spans="1:20">
      <c r="A1454" t="str">
        <v>STS_ONE</v>
      </c>
      <c r="B1454" t="str">
        <v>TemaPasir Gudang20</v>
      </c>
      <c r="C1454" t="str">
        <v>GHA</v>
      </c>
      <c r="D1454" t="str">
        <v>Tema</v>
      </c>
      <c r="E1454" t="str">
        <v>Pasir Gudang</v>
      </c>
      <c r="F1454">
        <v>20</v>
      </c>
      <c r="G1454">
        <v>695</v>
      </c>
      <c r="H1454" t="str">
        <v>not included</v>
      </c>
      <c r="I1454" s="148" t="str">
        <v>USD</v>
      </c>
      <c r="J1454" s="271">
        <v>0</v>
      </c>
      <c r="K1454">
        <v>695</v>
      </c>
      <c r="L1454" t="str">
        <v>28 days</v>
      </c>
      <c r="M1454" s="18">
        <v>45657</v>
      </c>
      <c r="N1454">
        <v>0</v>
      </c>
      <c r="O1454" t="str">
        <v>ONE</v>
      </c>
      <c r="P1454" t="str">
        <v>14 CD Combined</v>
      </c>
      <c r="Q1454" t="str">
        <v xml:space="preserve">Storage by terminal </v>
      </c>
      <c r="S1454" s="271">
        <f t="shared" ca="1" si="44"/>
        <v>0</v>
      </c>
      <c r="T1454" s="271">
        <f t="shared" si="45"/>
        <v>695</v>
      </c>
    </row>
    <row r="1455" spans="1:20">
      <c r="A1455" t="str">
        <v>STS_MSC</v>
      </c>
      <c r="B1455" t="str">
        <v>TemaPasir Gudang20</v>
      </c>
      <c r="C1455" t="str">
        <v>GHA</v>
      </c>
      <c r="D1455" t="str">
        <v>Tema</v>
      </c>
      <c r="E1455" t="str">
        <v>Pasir Gudang</v>
      </c>
      <c r="F1455">
        <v>20</v>
      </c>
      <c r="G1455">
        <v>1061</v>
      </c>
      <c r="H1455" t="str">
        <v>not included</v>
      </c>
      <c r="I1455" s="148" t="str">
        <v>USD</v>
      </c>
      <c r="J1455" s="271">
        <v>0</v>
      </c>
      <c r="K1455">
        <v>1061</v>
      </c>
      <c r="L1455" t="str">
        <v>50 days</v>
      </c>
      <c r="M1455" s="18">
        <v>45657</v>
      </c>
      <c r="N1455">
        <v>0</v>
      </c>
      <c r="O1455" t="str">
        <v>MSC</v>
      </c>
      <c r="P1455" t="str">
        <v>14 CD combined</v>
      </c>
      <c r="Q1455">
        <v>0</v>
      </c>
      <c r="S1455" s="271">
        <f t="shared" ca="1" si="44"/>
        <v>0</v>
      </c>
      <c r="T1455" s="271">
        <f t="shared" si="45"/>
        <v>1061</v>
      </c>
    </row>
    <row r="1456" spans="1:20">
      <c r="A1456" t="str">
        <v>STS_MSC</v>
      </c>
      <c r="B1456" t="str">
        <v>TemaPasir Gudang40</v>
      </c>
      <c r="C1456" t="str">
        <v>GHA</v>
      </c>
      <c r="D1456" t="str">
        <v>Tema</v>
      </c>
      <c r="E1456" t="str">
        <v>Pasir Gudang</v>
      </c>
      <c r="F1456">
        <v>40</v>
      </c>
      <c r="G1456">
        <v>1375</v>
      </c>
      <c r="H1456" t="str">
        <v>not included</v>
      </c>
      <c r="I1456" s="148" t="str">
        <v>USD</v>
      </c>
      <c r="J1456" s="271">
        <v>0</v>
      </c>
      <c r="K1456">
        <v>1375</v>
      </c>
      <c r="L1456" t="str">
        <v>50 days</v>
      </c>
      <c r="M1456" s="18">
        <v>45657</v>
      </c>
      <c r="N1456">
        <v>0</v>
      </c>
      <c r="O1456" t="str">
        <v>MSC</v>
      </c>
      <c r="P1456" t="str">
        <v>14 CD combined</v>
      </c>
      <c r="Q1456">
        <v>0</v>
      </c>
      <c r="S1456" s="271">
        <f t="shared" ca="1" si="44"/>
        <v>0</v>
      </c>
      <c r="T1456" s="271">
        <f t="shared" si="45"/>
        <v>1375</v>
      </c>
    </row>
    <row r="1457" spans="1:20">
      <c r="A1457" t="str">
        <v>STS_Hapag-Lloyd</v>
      </c>
      <c r="B1457" t="str">
        <v>TemaPasir Gudang20</v>
      </c>
      <c r="C1457" t="str">
        <v>GHA</v>
      </c>
      <c r="D1457" t="str">
        <v>Tema</v>
      </c>
      <c r="E1457" t="str">
        <v>Pasir Gudang</v>
      </c>
      <c r="F1457">
        <v>20</v>
      </c>
      <c r="G1457">
        <v>905</v>
      </c>
      <c r="H1457">
        <v>130</v>
      </c>
      <c r="I1457" s="148" t="str">
        <v>USD</v>
      </c>
      <c r="J1457" s="271">
        <v>0</v>
      </c>
      <c r="K1457">
        <v>1035</v>
      </c>
      <c r="L1457" t="str">
        <v>48 days</v>
      </c>
      <c r="M1457" s="18">
        <v>45657</v>
      </c>
      <c r="N1457">
        <v>1</v>
      </c>
      <c r="O1457" t="str">
        <v>Hapag-Lloyd</v>
      </c>
      <c r="P1457" t="str">
        <v>14 CD combined</v>
      </c>
      <c r="Q1457" t="str">
        <v>subject to port storage</v>
      </c>
      <c r="S1457" s="271">
        <f t="shared" ca="1" si="44"/>
        <v>0</v>
      </c>
      <c r="T1457" s="271">
        <f t="shared" si="45"/>
        <v>905</v>
      </c>
    </row>
    <row r="1458" spans="1:20">
      <c r="A1458" t="str">
        <v>STS_Hapag-Lloyd</v>
      </c>
      <c r="B1458" t="str">
        <v>TemaPasir Gudang40</v>
      </c>
      <c r="C1458" t="str">
        <v>GHA</v>
      </c>
      <c r="D1458" t="str">
        <v>Tema</v>
      </c>
      <c r="E1458" t="str">
        <v>Pasir Gudang</v>
      </c>
      <c r="F1458">
        <v>40</v>
      </c>
      <c r="G1458">
        <v>1235</v>
      </c>
      <c r="H1458">
        <v>205</v>
      </c>
      <c r="I1458" s="148" t="str">
        <v>USD</v>
      </c>
      <c r="J1458" s="271">
        <v>0</v>
      </c>
      <c r="K1458">
        <v>1440</v>
      </c>
      <c r="L1458" t="str">
        <v>48 days</v>
      </c>
      <c r="M1458" s="18">
        <v>45657</v>
      </c>
      <c r="N1458">
        <v>1</v>
      </c>
      <c r="O1458" t="str">
        <v>Hapag-Lloyd</v>
      </c>
      <c r="P1458" t="str">
        <v>14 CD combined</v>
      </c>
      <c r="Q1458" t="str">
        <v>subject to port storage</v>
      </c>
      <c r="S1458" s="271">
        <f t="shared" ca="1" si="44"/>
        <v>0</v>
      </c>
      <c r="T1458" s="271">
        <f t="shared" si="45"/>
        <v>1235</v>
      </c>
    </row>
    <row r="1459" spans="1:20">
      <c r="A1459" t="str">
        <v>STS_Hapag-Lloyd</v>
      </c>
      <c r="B1459" t="str">
        <v>TemaPhiladelphia,40</v>
      </c>
      <c r="C1459" t="str">
        <v>GHA</v>
      </c>
      <c r="D1459" t="str">
        <v>Tema</v>
      </c>
      <c r="E1459" t="str">
        <v>Philadelphia,</v>
      </c>
      <c r="F1459">
        <v>40</v>
      </c>
      <c r="G1459">
        <v>2883</v>
      </c>
      <c r="H1459">
        <v>205</v>
      </c>
      <c r="I1459" s="148" t="str">
        <v>USD</v>
      </c>
      <c r="J1459" s="271">
        <v>0</v>
      </c>
      <c r="K1459">
        <v>3088</v>
      </c>
      <c r="L1459" t="str">
        <v>42 days</v>
      </c>
      <c r="M1459" s="18">
        <v>45657</v>
      </c>
      <c r="N1459">
        <v>1</v>
      </c>
      <c r="O1459" t="str">
        <v>Hapag-Lloyd</v>
      </c>
      <c r="P1459" t="str">
        <v>8 CD</v>
      </c>
      <c r="Q1459" t="str">
        <v>10 CD</v>
      </c>
      <c r="S1459" s="271">
        <f t="shared" ca="1" si="44"/>
        <v>0</v>
      </c>
      <c r="T1459" s="271">
        <f t="shared" si="45"/>
        <v>2883</v>
      </c>
    </row>
    <row r="1460" spans="1:20">
      <c r="A1460" t="str">
        <v>STS_Hapag-Lloyd</v>
      </c>
      <c r="B1460" t="str">
        <v>TemaPhiladelphia,20</v>
      </c>
      <c r="C1460" t="str">
        <v>GHA</v>
      </c>
      <c r="D1460" t="str">
        <v>Tema</v>
      </c>
      <c r="E1460" t="str">
        <v>Philadelphia,</v>
      </c>
      <c r="F1460">
        <v>20</v>
      </c>
      <c r="G1460">
        <v>2274</v>
      </c>
      <c r="H1460">
        <v>130</v>
      </c>
      <c r="I1460" s="148" t="str">
        <v>USD</v>
      </c>
      <c r="J1460" s="271">
        <v>0</v>
      </c>
      <c r="K1460">
        <v>2404</v>
      </c>
      <c r="L1460" t="str">
        <v>42 days</v>
      </c>
      <c r="M1460" s="18">
        <v>45657</v>
      </c>
      <c r="N1460">
        <v>1</v>
      </c>
      <c r="O1460" t="str">
        <v>Hapag-Lloyd</v>
      </c>
      <c r="P1460" t="str">
        <v>8 CD</v>
      </c>
      <c r="Q1460" t="str">
        <v>10 CD</v>
      </c>
      <c r="S1460" s="271">
        <f t="shared" ca="1" si="44"/>
        <v>0</v>
      </c>
      <c r="T1460" s="271">
        <f t="shared" si="45"/>
        <v>2274</v>
      </c>
    </row>
    <row r="1461" spans="1:20">
      <c r="A1461" t="str">
        <v>STS_OOCL</v>
      </c>
      <c r="B1461" t="str">
        <v>TemaSingapore40</v>
      </c>
      <c r="C1461" t="str">
        <v>GHA</v>
      </c>
      <c r="D1461" t="str">
        <v>Tema</v>
      </c>
      <c r="E1461" t="str">
        <v>Singapore</v>
      </c>
      <c r="F1461">
        <v>40</v>
      </c>
      <c r="G1461">
        <v>815</v>
      </c>
      <c r="H1461" t="str">
        <v>not included</v>
      </c>
      <c r="I1461" s="148" t="str">
        <v>USD</v>
      </c>
      <c r="J1461" s="271">
        <v>0</v>
      </c>
      <c r="K1461">
        <v>815</v>
      </c>
      <c r="L1461" t="str">
        <v>27 days</v>
      </c>
      <c r="M1461" s="18">
        <v>45657</v>
      </c>
      <c r="N1461">
        <v>0</v>
      </c>
      <c r="O1461" t="str">
        <v>OOCL</v>
      </c>
      <c r="P1461" t="str">
        <v>3 CD</v>
      </c>
      <c r="Q1461" t="str">
        <v>21 CD</v>
      </c>
      <c r="S1461" s="271">
        <f t="shared" ca="1" si="44"/>
        <v>0</v>
      </c>
      <c r="T1461" s="271">
        <f t="shared" si="45"/>
        <v>815</v>
      </c>
    </row>
    <row r="1462" spans="1:20">
      <c r="A1462" t="str">
        <v>STS_OOCL</v>
      </c>
      <c r="B1462" t="str">
        <v>TemaSingapore20</v>
      </c>
      <c r="C1462" t="str">
        <v>GHA</v>
      </c>
      <c r="D1462" t="str">
        <v>Tema</v>
      </c>
      <c r="E1462" t="str">
        <v>Singapore</v>
      </c>
      <c r="F1462">
        <v>20</v>
      </c>
      <c r="G1462">
        <v>665</v>
      </c>
      <c r="H1462" t="str">
        <v>not included</v>
      </c>
      <c r="I1462" s="148" t="str">
        <v>USD</v>
      </c>
      <c r="J1462" s="271">
        <v>0</v>
      </c>
      <c r="K1462">
        <v>665</v>
      </c>
      <c r="L1462" t="str">
        <v>27 days</v>
      </c>
      <c r="M1462" s="18">
        <v>45657</v>
      </c>
      <c r="N1462">
        <v>0</v>
      </c>
      <c r="O1462" t="str">
        <v>OOCL</v>
      </c>
      <c r="P1462" t="str">
        <v>3 CD</v>
      </c>
      <c r="Q1462" t="str">
        <v>21 CD</v>
      </c>
      <c r="S1462" s="271">
        <f t="shared" ca="1" si="44"/>
        <v>0</v>
      </c>
      <c r="T1462" s="271">
        <f t="shared" si="45"/>
        <v>665</v>
      </c>
    </row>
    <row r="1463" spans="1:20">
      <c r="A1463" t="str">
        <v>STS_ONE</v>
      </c>
      <c r="B1463" t="str">
        <v>TemaSingapore20</v>
      </c>
      <c r="C1463" t="str">
        <v>GHA</v>
      </c>
      <c r="D1463" t="str">
        <v>Tema</v>
      </c>
      <c r="E1463" t="str">
        <v>Singapore</v>
      </c>
      <c r="F1463">
        <v>20</v>
      </c>
      <c r="G1463">
        <v>495</v>
      </c>
      <c r="H1463" t="str">
        <v>not included</v>
      </c>
      <c r="I1463" s="148" t="str">
        <v>USD</v>
      </c>
      <c r="J1463" s="271">
        <v>0</v>
      </c>
      <c r="K1463">
        <v>495</v>
      </c>
      <c r="L1463" t="str">
        <v>26 days</v>
      </c>
      <c r="M1463" s="18">
        <v>45657</v>
      </c>
      <c r="N1463">
        <v>0</v>
      </c>
      <c r="O1463" t="str">
        <v>ONE</v>
      </c>
      <c r="P1463" t="str">
        <v>21 CD combined</v>
      </c>
      <c r="Q1463" t="str">
        <v>12 CD</v>
      </c>
      <c r="S1463" s="271">
        <f t="shared" ca="1" si="44"/>
        <v>0</v>
      </c>
      <c r="T1463" s="271">
        <f t="shared" si="45"/>
        <v>495</v>
      </c>
    </row>
    <row r="1464" spans="1:20">
      <c r="A1464" t="str">
        <v>STS_ONE</v>
      </c>
      <c r="B1464" t="str">
        <v>TemaSingapore40</v>
      </c>
      <c r="C1464" t="str">
        <v>GHA</v>
      </c>
      <c r="D1464" t="str">
        <v>Tema</v>
      </c>
      <c r="E1464" t="str">
        <v>Singapore</v>
      </c>
      <c r="F1464">
        <v>40</v>
      </c>
      <c r="G1464">
        <v>925</v>
      </c>
      <c r="H1464" t="str">
        <v>not included</v>
      </c>
      <c r="I1464" s="148" t="str">
        <v>USD</v>
      </c>
      <c r="J1464" s="271">
        <v>0</v>
      </c>
      <c r="K1464">
        <v>925</v>
      </c>
      <c r="L1464" t="str">
        <v>26 days</v>
      </c>
      <c r="M1464" s="18">
        <v>45657</v>
      </c>
      <c r="N1464">
        <v>0</v>
      </c>
      <c r="O1464" t="str">
        <v>ONE</v>
      </c>
      <c r="P1464" t="str">
        <v>21 CD combined</v>
      </c>
      <c r="Q1464" t="str">
        <v>12 CD</v>
      </c>
      <c r="S1464" s="271">
        <f t="shared" ca="1" si="44"/>
        <v>0</v>
      </c>
      <c r="T1464" s="271">
        <f t="shared" si="45"/>
        <v>925</v>
      </c>
    </row>
    <row r="1465" spans="1:20">
      <c r="A1465" t="str">
        <v>STS_OOCL</v>
      </c>
      <c r="B1465" t="str">
        <v>TemaSurabaya40</v>
      </c>
      <c r="C1465" t="str">
        <v>GHA</v>
      </c>
      <c r="D1465" t="str">
        <v>Tema</v>
      </c>
      <c r="E1465" t="str">
        <v>Surabaya</v>
      </c>
      <c r="F1465">
        <v>40</v>
      </c>
      <c r="G1465">
        <v>965</v>
      </c>
      <c r="H1465" t="str">
        <v>not included</v>
      </c>
      <c r="I1465" s="148" t="str">
        <v>USD</v>
      </c>
      <c r="J1465" s="271">
        <v>0</v>
      </c>
      <c r="K1465">
        <v>965</v>
      </c>
      <c r="L1465" t="str">
        <v>35 days</v>
      </c>
      <c r="M1465" s="18">
        <v>45657</v>
      </c>
      <c r="N1465">
        <v>0</v>
      </c>
      <c r="O1465" t="str">
        <v>OOCL</v>
      </c>
      <c r="P1465" t="str">
        <v>5 CD</v>
      </c>
      <c r="Q1465" t="str">
        <v>21 CD</v>
      </c>
      <c r="S1465" s="271">
        <f t="shared" ca="1" si="44"/>
        <v>0</v>
      </c>
      <c r="T1465" s="271">
        <f t="shared" si="45"/>
        <v>965</v>
      </c>
    </row>
    <row r="1466" spans="1:20">
      <c r="A1466" t="str">
        <v>STS_OOCL</v>
      </c>
      <c r="B1466" t="str">
        <v>TemaSurabaya20</v>
      </c>
      <c r="C1466" t="str">
        <v>GHA</v>
      </c>
      <c r="D1466" t="str">
        <v>Tema</v>
      </c>
      <c r="E1466" t="str">
        <v>Surabaya</v>
      </c>
      <c r="F1466">
        <v>20</v>
      </c>
      <c r="G1466">
        <v>815</v>
      </c>
      <c r="H1466" t="str">
        <v>not included</v>
      </c>
      <c r="I1466" s="148" t="str">
        <v>USD</v>
      </c>
      <c r="J1466" s="271">
        <v>0</v>
      </c>
      <c r="K1466">
        <v>815</v>
      </c>
      <c r="L1466" t="str">
        <v>35 days</v>
      </c>
      <c r="M1466" s="18">
        <v>45657</v>
      </c>
      <c r="N1466">
        <v>0</v>
      </c>
      <c r="O1466" t="str">
        <v>OOCL</v>
      </c>
      <c r="P1466" t="str">
        <v>5 CD</v>
      </c>
      <c r="Q1466" t="str">
        <v>21 CD</v>
      </c>
      <c r="S1466" s="271">
        <f t="shared" ca="1" si="44"/>
        <v>0</v>
      </c>
      <c r="T1466" s="271">
        <f t="shared" si="45"/>
        <v>815</v>
      </c>
    </row>
    <row r="1467" spans="1:20">
      <c r="A1467" t="str">
        <v>STS_MSC</v>
      </c>
      <c r="B1467" t="str">
        <v>TemaSurabaya20</v>
      </c>
      <c r="C1467" t="str">
        <v>GHA</v>
      </c>
      <c r="D1467" t="str">
        <v>Tema</v>
      </c>
      <c r="E1467" t="str">
        <v>Surabaya</v>
      </c>
      <c r="F1467">
        <v>20</v>
      </c>
      <c r="G1467">
        <v>1099</v>
      </c>
      <c r="H1467" t="str">
        <v>not included</v>
      </c>
      <c r="I1467" s="148" t="str">
        <v>USD</v>
      </c>
      <c r="J1467" s="271">
        <v>0</v>
      </c>
      <c r="K1467">
        <v>1099</v>
      </c>
      <c r="L1467" t="str">
        <v>47 days</v>
      </c>
      <c r="M1467" s="18">
        <v>45657</v>
      </c>
      <c r="N1467">
        <v>0</v>
      </c>
      <c r="O1467" t="str">
        <v>MSC</v>
      </c>
      <c r="P1467" t="str">
        <v>14 CD combined</v>
      </c>
      <c r="Q1467">
        <v>0</v>
      </c>
      <c r="S1467" s="271">
        <f t="shared" ca="1" si="44"/>
        <v>0</v>
      </c>
      <c r="T1467" s="271">
        <f t="shared" si="45"/>
        <v>1099</v>
      </c>
    </row>
    <row r="1468" spans="1:20">
      <c r="A1468" t="str">
        <v>STS_ONE</v>
      </c>
      <c r="B1468" t="str">
        <v>TemaSurabaya40</v>
      </c>
      <c r="C1468" t="str">
        <v>GHA</v>
      </c>
      <c r="D1468" t="str">
        <v>Tema</v>
      </c>
      <c r="E1468" t="str">
        <v>Surabaya</v>
      </c>
      <c r="F1468">
        <v>40</v>
      </c>
      <c r="G1468">
        <v>1038</v>
      </c>
      <c r="H1468" t="str">
        <v>not included</v>
      </c>
      <c r="I1468" s="148" t="str">
        <v>USD</v>
      </c>
      <c r="J1468" s="271">
        <v>0</v>
      </c>
      <c r="K1468">
        <v>1038</v>
      </c>
      <c r="L1468" t="str">
        <v>40 days</v>
      </c>
      <c r="M1468" s="18">
        <v>45657</v>
      </c>
      <c r="N1468">
        <v>0</v>
      </c>
      <c r="O1468" t="str">
        <v>ONE</v>
      </c>
      <c r="P1468" t="str">
        <v>21 CD combined</v>
      </c>
      <c r="Q1468" t="str">
        <v xml:space="preserve">Storage by terminal </v>
      </c>
      <c r="S1468" s="271">
        <f t="shared" ca="1" si="44"/>
        <v>0</v>
      </c>
      <c r="T1468" s="271">
        <f t="shared" si="45"/>
        <v>1038</v>
      </c>
    </row>
    <row r="1469" spans="1:20">
      <c r="A1469" t="str">
        <v>STS_ONE</v>
      </c>
      <c r="B1469" t="str">
        <v>TemaSurabaya20</v>
      </c>
      <c r="C1469" t="str">
        <v>GHA</v>
      </c>
      <c r="D1469" t="str">
        <v>Tema</v>
      </c>
      <c r="E1469" t="str">
        <v>Surabaya</v>
      </c>
      <c r="F1469">
        <v>20</v>
      </c>
      <c r="G1469">
        <v>695</v>
      </c>
      <c r="H1469" t="str">
        <v>not included</v>
      </c>
      <c r="I1469" s="148" t="str">
        <v>USD</v>
      </c>
      <c r="J1469" s="271">
        <v>0</v>
      </c>
      <c r="K1469">
        <v>695</v>
      </c>
      <c r="L1469" t="str">
        <v>40 days</v>
      </c>
      <c r="M1469" s="18">
        <v>45657</v>
      </c>
      <c r="N1469">
        <v>0</v>
      </c>
      <c r="O1469" t="str">
        <v>ONE</v>
      </c>
      <c r="P1469" t="str">
        <v>21 CD combined</v>
      </c>
      <c r="Q1469" t="str">
        <v xml:space="preserve">Storage by terminal </v>
      </c>
      <c r="S1469" s="271">
        <f t="shared" ca="1" si="44"/>
        <v>0</v>
      </c>
      <c r="T1469" s="271">
        <f t="shared" si="45"/>
        <v>695</v>
      </c>
    </row>
    <row r="1470" spans="1:20">
      <c r="A1470" t="str">
        <v>STS_MSC</v>
      </c>
      <c r="B1470" t="str">
        <v>TemaSurabaya40</v>
      </c>
      <c r="C1470" t="str">
        <v>GHA</v>
      </c>
      <c r="D1470" t="str">
        <v>Tema</v>
      </c>
      <c r="E1470" t="str">
        <v>Surabaya</v>
      </c>
      <c r="F1470">
        <v>40</v>
      </c>
      <c r="G1470">
        <v>1545</v>
      </c>
      <c r="H1470" t="str">
        <v>not included</v>
      </c>
      <c r="I1470" s="148" t="str">
        <v>USD</v>
      </c>
      <c r="J1470" s="271">
        <v>0</v>
      </c>
      <c r="K1470">
        <v>1545</v>
      </c>
      <c r="L1470" t="str">
        <v>47 days</v>
      </c>
      <c r="M1470" s="18">
        <v>45657</v>
      </c>
      <c r="N1470">
        <v>0</v>
      </c>
      <c r="O1470" t="str">
        <v>MSC</v>
      </c>
      <c r="P1470" t="str">
        <v>14 CD combined</v>
      </c>
      <c r="Q1470">
        <v>0</v>
      </c>
      <c r="S1470" s="271">
        <f t="shared" ca="1" si="44"/>
        <v>0</v>
      </c>
      <c r="T1470" s="271">
        <f t="shared" si="45"/>
        <v>1545</v>
      </c>
    </row>
    <row r="1471" spans="1:20">
      <c r="A1471" t="str">
        <v>STS_Hapag-Lloyd</v>
      </c>
      <c r="B1471" t="str">
        <v>TemaSurabaya20</v>
      </c>
      <c r="C1471" t="str">
        <v>GHA</v>
      </c>
      <c r="D1471" t="str">
        <v>Tema</v>
      </c>
      <c r="E1471" t="str">
        <v>Surabaya</v>
      </c>
      <c r="F1471">
        <v>20</v>
      </c>
      <c r="G1471">
        <v>955</v>
      </c>
      <c r="H1471">
        <v>130</v>
      </c>
      <c r="I1471" s="148" t="str">
        <v>USD</v>
      </c>
      <c r="J1471" s="271">
        <v>0</v>
      </c>
      <c r="K1471">
        <v>1085</v>
      </c>
      <c r="L1471" t="str">
        <v>48 days</v>
      </c>
      <c r="M1471" s="18">
        <v>45657</v>
      </c>
      <c r="N1471">
        <v>1</v>
      </c>
      <c r="O1471" t="str">
        <v>Hapag-Lloyd</v>
      </c>
      <c r="P1471" t="str">
        <v>14 CD combined</v>
      </c>
      <c r="Q1471" t="str">
        <v>subject to port storage</v>
      </c>
      <c r="S1471" s="271">
        <f t="shared" ca="1" si="44"/>
        <v>0</v>
      </c>
      <c r="T1471" s="271">
        <f t="shared" si="45"/>
        <v>955</v>
      </c>
    </row>
    <row r="1472" spans="1:20">
      <c r="A1472" t="str">
        <v>STS_Hapag-Lloyd</v>
      </c>
      <c r="B1472" t="str">
        <v>TemaSurabaya40</v>
      </c>
      <c r="C1472" t="str">
        <v>GHA</v>
      </c>
      <c r="D1472" t="str">
        <v>Tema</v>
      </c>
      <c r="E1472" t="str">
        <v>Surabaya</v>
      </c>
      <c r="F1472">
        <v>40</v>
      </c>
      <c r="G1472">
        <v>1335</v>
      </c>
      <c r="H1472">
        <v>205</v>
      </c>
      <c r="I1472" s="148" t="str">
        <v>USD</v>
      </c>
      <c r="J1472" s="271">
        <v>0</v>
      </c>
      <c r="K1472">
        <v>1540</v>
      </c>
      <c r="L1472" t="str">
        <v>48 days</v>
      </c>
      <c r="M1472" s="18">
        <v>45657</v>
      </c>
      <c r="N1472">
        <v>1</v>
      </c>
      <c r="O1472" t="str">
        <v>Hapag-Lloyd</v>
      </c>
      <c r="P1472" t="str">
        <v>14 CD combined</v>
      </c>
      <c r="Q1472" t="str">
        <v>subject to port storage</v>
      </c>
      <c r="S1472" s="271">
        <f t="shared" ca="1" si="44"/>
        <v>0</v>
      </c>
      <c r="T1472" s="271">
        <f t="shared" si="45"/>
        <v>1335</v>
      </c>
    </row>
    <row r="1473" spans="1:20">
      <c r="A1473" t="str">
        <v>STS_CMA CGM</v>
      </c>
      <c r="B1473" t="str">
        <v>AbidjanHamburg40</v>
      </c>
      <c r="C1473" t="str">
        <v>IVC</v>
      </c>
      <c r="D1473" t="str">
        <v>Abidjan</v>
      </c>
      <c r="E1473" t="str">
        <v>Hamburg</v>
      </c>
      <c r="F1473">
        <v>40</v>
      </c>
      <c r="G1473">
        <v>1353</v>
      </c>
      <c r="H1473" t="str">
        <v>not included</v>
      </c>
      <c r="I1473" s="148" t="str">
        <v>EUR</v>
      </c>
      <c r="J1473" s="271">
        <v>0</v>
      </c>
      <c r="K1473">
        <v>1353</v>
      </c>
      <c r="L1473" t="str">
        <v>23 days</v>
      </c>
      <c r="M1473" s="18">
        <v>45657</v>
      </c>
      <c r="N1473">
        <v>0</v>
      </c>
      <c r="O1473" t="str">
        <v>CMA CGM</v>
      </c>
      <c r="P1473" t="str">
        <v>14 CD combined</v>
      </c>
      <c r="Q1473" t="str">
        <v>storage free time 3 days</v>
      </c>
      <c r="S1473" s="271">
        <f t="shared" ca="1" si="44"/>
        <v>0</v>
      </c>
      <c r="T1473" s="271">
        <f t="shared" si="45"/>
        <v>1353</v>
      </c>
    </row>
    <row r="1474" spans="1:20">
      <c r="A1474" t="str">
        <v>STS_CMA CGM</v>
      </c>
      <c r="B1474" t="str">
        <v>AbidjanJakarta20</v>
      </c>
      <c r="C1474" t="str">
        <v>IVC</v>
      </c>
      <c r="D1474" t="str">
        <v>Abidjan</v>
      </c>
      <c r="E1474" t="str">
        <v>Jakarta</v>
      </c>
      <c r="F1474">
        <v>20</v>
      </c>
      <c r="G1474">
        <v>1113</v>
      </c>
      <c r="H1474" t="str">
        <v>not included</v>
      </c>
      <c r="I1474" s="148" t="str">
        <v>USD</v>
      </c>
      <c r="J1474" s="271">
        <v>0</v>
      </c>
      <c r="K1474">
        <v>1113</v>
      </c>
      <c r="L1474" t="str">
        <v>33 days</v>
      </c>
      <c r="M1474" s="18">
        <v>45657</v>
      </c>
      <c r="N1474">
        <v>0</v>
      </c>
      <c r="O1474" t="str">
        <v>CMA CGM</v>
      </c>
      <c r="P1474" t="str">
        <v>14 CD combined</v>
      </c>
      <c r="Q1474" t="str">
        <v>storage free time 5 days</v>
      </c>
      <c r="S1474" s="271">
        <f t="shared" ca="1" si="44"/>
        <v>0</v>
      </c>
      <c r="T1474" s="271">
        <f t="shared" si="45"/>
        <v>1113</v>
      </c>
    </row>
    <row r="1475" spans="1:20">
      <c r="A1475" t="str">
        <v>STS_Hapag-Lloyd</v>
      </c>
      <c r="B1475" t="str">
        <v>TemaTallinn20</v>
      </c>
      <c r="C1475" t="str">
        <v>GHA</v>
      </c>
      <c r="D1475" t="str">
        <v>Tema</v>
      </c>
      <c r="E1475" t="str">
        <v>Tallinn</v>
      </c>
      <c r="F1475">
        <v>20</v>
      </c>
      <c r="G1475">
        <v>847</v>
      </c>
      <c r="H1475" t="str">
        <v>not included</v>
      </c>
      <c r="I1475" s="148" t="str">
        <v>USD</v>
      </c>
      <c r="J1475" s="271">
        <v>0</v>
      </c>
      <c r="K1475">
        <v>847</v>
      </c>
      <c r="L1475" t="str">
        <v>33 days</v>
      </c>
      <c r="M1475" s="18">
        <v>45657</v>
      </c>
      <c r="N1475">
        <v>0</v>
      </c>
      <c r="O1475" t="str">
        <v>Hapag-Lloyd</v>
      </c>
      <c r="P1475" t="str">
        <v>10 CD</v>
      </c>
      <c r="Q1475" t="str">
        <v>21 CD</v>
      </c>
      <c r="S1475" s="271">
        <f t="shared" ref="S1475:S1538" ca="1" si="46">IF(M1475&gt;TODAY(),1,0)</f>
        <v>0</v>
      </c>
      <c r="T1475" s="271">
        <f t="shared" ref="T1475:T1538" si="47">G1475+J1475</f>
        <v>847</v>
      </c>
    </row>
    <row r="1476" spans="1:20">
      <c r="A1476" t="str">
        <v>STS_Hapag-Lloyd</v>
      </c>
      <c r="B1476" t="str">
        <v>TemaTallinn40</v>
      </c>
      <c r="C1476" t="str">
        <v>GHA</v>
      </c>
      <c r="D1476" t="str">
        <v>Tema</v>
      </c>
      <c r="E1476" t="str">
        <v>Tallinn</v>
      </c>
      <c r="F1476">
        <v>40</v>
      </c>
      <c r="G1476">
        <v>879</v>
      </c>
      <c r="H1476" t="str">
        <v>not included</v>
      </c>
      <c r="I1476" s="148" t="str">
        <v>USD</v>
      </c>
      <c r="J1476" s="271">
        <v>0</v>
      </c>
      <c r="K1476">
        <v>879</v>
      </c>
      <c r="L1476" t="str">
        <v>33 days</v>
      </c>
      <c r="M1476" s="18">
        <v>45657</v>
      </c>
      <c r="N1476">
        <v>0</v>
      </c>
      <c r="O1476" t="str">
        <v>Hapag-Lloyd</v>
      </c>
      <c r="P1476" t="str">
        <v>10 CD</v>
      </c>
      <c r="Q1476" t="str">
        <v>21 CD</v>
      </c>
      <c r="S1476" s="271">
        <f t="shared" ca="1" si="46"/>
        <v>0</v>
      </c>
      <c r="T1476" s="271">
        <f t="shared" si="47"/>
        <v>879</v>
      </c>
    </row>
    <row r="1477" spans="1:20">
      <c r="A1477" t="str">
        <v>STS_MSC</v>
      </c>
      <c r="B1477" t="str">
        <v>TemaTallinn20</v>
      </c>
      <c r="C1477" t="str">
        <v>GHA</v>
      </c>
      <c r="D1477" t="str">
        <v>Tema</v>
      </c>
      <c r="E1477" t="str">
        <v>Tallinn</v>
      </c>
      <c r="F1477">
        <v>20</v>
      </c>
      <c r="G1477">
        <v>980</v>
      </c>
      <c r="H1477" t="str">
        <v>not included</v>
      </c>
      <c r="I1477" s="148" t="str">
        <v>EUR</v>
      </c>
      <c r="J1477" s="271">
        <v>0</v>
      </c>
      <c r="K1477">
        <v>980</v>
      </c>
      <c r="L1477">
        <v>0</v>
      </c>
      <c r="M1477" s="18">
        <v>45657</v>
      </c>
      <c r="N1477">
        <v>0</v>
      </c>
      <c r="O1477" t="str">
        <v>MSC</v>
      </c>
      <c r="P1477" t="str">
        <v>14 CD combined</v>
      </c>
      <c r="Q1477">
        <v>0</v>
      </c>
      <c r="S1477" s="271">
        <f t="shared" ca="1" si="46"/>
        <v>0</v>
      </c>
      <c r="T1477" s="271">
        <f t="shared" si="47"/>
        <v>980</v>
      </c>
    </row>
    <row r="1478" spans="1:20">
      <c r="A1478" t="str">
        <v>STS_MSC</v>
      </c>
      <c r="B1478" t="str">
        <v>TemaTallinn40</v>
      </c>
      <c r="C1478" t="str">
        <v>GHA</v>
      </c>
      <c r="D1478" t="str">
        <v>Tema</v>
      </c>
      <c r="E1478" t="str">
        <v>Tallinn</v>
      </c>
      <c r="F1478">
        <v>40</v>
      </c>
      <c r="G1478">
        <v>1483</v>
      </c>
      <c r="H1478" t="str">
        <v>not included</v>
      </c>
      <c r="I1478" s="148" t="str">
        <v>EUR</v>
      </c>
      <c r="J1478" s="271">
        <v>0</v>
      </c>
      <c r="K1478">
        <v>1483</v>
      </c>
      <c r="L1478">
        <v>0</v>
      </c>
      <c r="M1478" s="18">
        <v>45657</v>
      </c>
      <c r="N1478">
        <v>0</v>
      </c>
      <c r="O1478" t="str">
        <v>MSC</v>
      </c>
      <c r="P1478" t="str">
        <v>14 CD combined</v>
      </c>
      <c r="Q1478">
        <v>0</v>
      </c>
      <c r="S1478" s="271">
        <f t="shared" ca="1" si="46"/>
        <v>0</v>
      </c>
      <c r="T1478" s="271">
        <f t="shared" si="47"/>
        <v>1483</v>
      </c>
    </row>
    <row r="1479" spans="1:20">
      <c r="A1479" t="str">
        <v>STS_ONE</v>
      </c>
      <c r="B1479" t="str">
        <v>TemaTallinn20</v>
      </c>
      <c r="C1479" t="str">
        <v>GHA</v>
      </c>
      <c r="D1479" t="str">
        <v>Tema</v>
      </c>
      <c r="E1479" t="str">
        <v>Tallinn</v>
      </c>
      <c r="F1479">
        <v>20</v>
      </c>
      <c r="G1479">
        <v>1038</v>
      </c>
      <c r="H1479" t="str">
        <v>not included</v>
      </c>
      <c r="I1479" s="148" t="str">
        <v xml:space="preserve">EUR </v>
      </c>
      <c r="J1479" s="271">
        <v>0</v>
      </c>
      <c r="K1479">
        <v>1038</v>
      </c>
      <c r="L1479" t="str">
        <v>31 days</v>
      </c>
      <c r="M1479" s="18">
        <v>45657</v>
      </c>
      <c r="N1479">
        <v>0</v>
      </c>
      <c r="O1479" t="str">
        <v>ONE</v>
      </c>
      <c r="P1479" t="str">
        <v>7 CD</v>
      </c>
      <c r="Q1479" t="str">
        <v>14 CD</v>
      </c>
      <c r="S1479" s="271">
        <f t="shared" ca="1" si="46"/>
        <v>0</v>
      </c>
      <c r="T1479" s="271">
        <f t="shared" si="47"/>
        <v>1038</v>
      </c>
    </row>
    <row r="1480" spans="1:20">
      <c r="A1480" t="str">
        <v>STS_ONE</v>
      </c>
      <c r="B1480" t="str">
        <v>TemaTallinn40</v>
      </c>
      <c r="C1480" t="str">
        <v>GHA</v>
      </c>
      <c r="D1480" t="str">
        <v>Tema</v>
      </c>
      <c r="E1480" t="str">
        <v>Tallinn</v>
      </c>
      <c r="F1480">
        <v>40</v>
      </c>
      <c r="G1480">
        <v>1161</v>
      </c>
      <c r="H1480" t="str">
        <v>not included</v>
      </c>
      <c r="I1480" s="148" t="str">
        <v>EUR</v>
      </c>
      <c r="J1480" s="271">
        <v>0</v>
      </c>
      <c r="K1480">
        <v>1161</v>
      </c>
      <c r="L1480" t="str">
        <v>31 days</v>
      </c>
      <c r="M1480" s="18">
        <v>45657</v>
      </c>
      <c r="N1480">
        <v>0</v>
      </c>
      <c r="O1480" t="str">
        <v>ONE</v>
      </c>
      <c r="P1480" t="str">
        <v>7 CD</v>
      </c>
      <c r="Q1480" t="str">
        <v>14 CD</v>
      </c>
      <c r="S1480" s="271">
        <f t="shared" ca="1" si="46"/>
        <v>0</v>
      </c>
      <c r="T1480" s="271">
        <f t="shared" si="47"/>
        <v>1161</v>
      </c>
    </row>
    <row r="1481" spans="1:20">
      <c r="A1481" t="str">
        <v>STS_MSC</v>
      </c>
      <c r="B1481" t="str">
        <v>TemaValencia20</v>
      </c>
      <c r="C1481" t="str">
        <v>GHA</v>
      </c>
      <c r="D1481" t="str">
        <v>Tema</v>
      </c>
      <c r="E1481" t="str">
        <v>Valencia</v>
      </c>
      <c r="F1481">
        <v>20</v>
      </c>
      <c r="G1481">
        <v>633</v>
      </c>
      <c r="H1481" t="str">
        <v>not included</v>
      </c>
      <c r="I1481" s="148" t="str">
        <v>EUR</v>
      </c>
      <c r="J1481" s="271">
        <v>0</v>
      </c>
      <c r="K1481">
        <v>633</v>
      </c>
      <c r="L1481">
        <v>0</v>
      </c>
      <c r="M1481" s="18">
        <v>45657</v>
      </c>
      <c r="N1481">
        <v>0</v>
      </c>
      <c r="O1481" t="str">
        <v>MSC</v>
      </c>
      <c r="P1481">
        <v>0</v>
      </c>
      <c r="Q1481">
        <v>0</v>
      </c>
      <c r="S1481" s="271">
        <f t="shared" ca="1" si="46"/>
        <v>0</v>
      </c>
      <c r="T1481" s="271">
        <f t="shared" si="47"/>
        <v>633</v>
      </c>
    </row>
    <row r="1482" spans="1:20">
      <c r="A1482" t="str">
        <v>STS_OOCL</v>
      </c>
      <c r="B1482" t="str">
        <v>Tin canAmsterdam20</v>
      </c>
      <c r="C1482" t="str">
        <v>NIG</v>
      </c>
      <c r="D1482" t="str">
        <v>Tin can</v>
      </c>
      <c r="E1482" t="str">
        <v>Amsterdam</v>
      </c>
      <c r="F1482">
        <v>20</v>
      </c>
      <c r="G1482">
        <v>943</v>
      </c>
      <c r="H1482" t="str">
        <v>not included</v>
      </c>
      <c r="I1482" s="148" t="str">
        <v>EUR</v>
      </c>
      <c r="J1482" s="271">
        <v>0</v>
      </c>
      <c r="K1482">
        <v>943</v>
      </c>
      <c r="L1482" t="str">
        <v>35 days</v>
      </c>
      <c r="M1482" s="18">
        <v>45657</v>
      </c>
      <c r="N1482">
        <v>0</v>
      </c>
      <c r="O1482" t="str">
        <v>OOCL</v>
      </c>
      <c r="P1482" t="str">
        <v>14 CD combined</v>
      </c>
      <c r="Q1482" t="str">
        <v>storage free time 5 CD</v>
      </c>
      <c r="S1482" s="271">
        <f t="shared" ca="1" si="46"/>
        <v>0</v>
      </c>
      <c r="T1482" s="271">
        <f t="shared" si="47"/>
        <v>943</v>
      </c>
    </row>
    <row r="1483" spans="1:20">
      <c r="A1483" t="str">
        <v>STS_OOCL</v>
      </c>
      <c r="B1483" t="str">
        <v>Tin canAmsterdam40</v>
      </c>
      <c r="C1483" t="str">
        <v>NIG</v>
      </c>
      <c r="D1483" t="str">
        <v>Tin can</v>
      </c>
      <c r="E1483" t="str">
        <v>Amsterdam</v>
      </c>
      <c r="F1483">
        <v>40</v>
      </c>
      <c r="G1483">
        <v>1348</v>
      </c>
      <c r="H1483" t="str">
        <v>not included</v>
      </c>
      <c r="I1483" s="148" t="str">
        <v>EUR</v>
      </c>
      <c r="J1483" s="271">
        <v>0</v>
      </c>
      <c r="K1483">
        <v>1348</v>
      </c>
      <c r="L1483" t="str">
        <v>35 days</v>
      </c>
      <c r="M1483" s="18">
        <v>45657</v>
      </c>
      <c r="N1483">
        <v>0</v>
      </c>
      <c r="O1483" t="str">
        <v>OOCL</v>
      </c>
      <c r="P1483" t="str">
        <v>14 CD combined</v>
      </c>
      <c r="Q1483" t="str">
        <v>storage free time 5 CD</v>
      </c>
      <c r="S1483" s="271">
        <f t="shared" ca="1" si="46"/>
        <v>0</v>
      </c>
      <c r="T1483" s="271">
        <f t="shared" si="47"/>
        <v>1348</v>
      </c>
    </row>
    <row r="1484" spans="1:20">
      <c r="A1484" t="str">
        <v>STS_Hapag-Lloyd</v>
      </c>
      <c r="B1484" t="str">
        <v>Tin canAmsterdam20</v>
      </c>
      <c r="C1484" t="str">
        <v>NIG</v>
      </c>
      <c r="D1484" t="str">
        <v>Tin can</v>
      </c>
      <c r="E1484" t="str">
        <v>Amsterdam</v>
      </c>
      <c r="F1484">
        <v>20</v>
      </c>
      <c r="G1484">
        <v>672</v>
      </c>
      <c r="H1484">
        <v>95</v>
      </c>
      <c r="I1484" s="148" t="str">
        <v>EUR</v>
      </c>
      <c r="J1484" s="271">
        <v>0</v>
      </c>
      <c r="K1484">
        <v>767</v>
      </c>
      <c r="L1484" t="str">
        <v>34 days</v>
      </c>
      <c r="M1484" s="18">
        <v>45657</v>
      </c>
      <c r="N1484">
        <v>1</v>
      </c>
      <c r="O1484" t="str">
        <v>Hapag-Lloyd</v>
      </c>
      <c r="P1484" t="str">
        <v>4 CD</v>
      </c>
      <c r="Q1484" t="str">
        <v>10 CD</v>
      </c>
      <c r="S1484" s="271">
        <f t="shared" ca="1" si="46"/>
        <v>0</v>
      </c>
      <c r="T1484" s="271">
        <f t="shared" si="47"/>
        <v>672</v>
      </c>
    </row>
    <row r="1485" spans="1:20">
      <c r="A1485" t="str">
        <v>STS_Hapag-Lloyd</v>
      </c>
      <c r="B1485" t="str">
        <v>Tin canAmsterdam40</v>
      </c>
      <c r="C1485" t="str">
        <v>NIG</v>
      </c>
      <c r="D1485" t="str">
        <v>Tin can</v>
      </c>
      <c r="E1485" t="str">
        <v>Amsterdam</v>
      </c>
      <c r="F1485">
        <v>40</v>
      </c>
      <c r="G1485">
        <v>1019</v>
      </c>
      <c r="H1485">
        <v>150</v>
      </c>
      <c r="I1485" s="148" t="str">
        <v>EUR</v>
      </c>
      <c r="J1485" s="271">
        <v>0</v>
      </c>
      <c r="K1485">
        <v>1169</v>
      </c>
      <c r="L1485" t="str">
        <v>34 days</v>
      </c>
      <c r="M1485" s="18">
        <v>45657</v>
      </c>
      <c r="N1485">
        <v>1</v>
      </c>
      <c r="O1485" t="str">
        <v>Hapag-Lloyd</v>
      </c>
      <c r="P1485" t="str">
        <v>4 CD</v>
      </c>
      <c r="Q1485" t="str">
        <v>10 CD</v>
      </c>
      <c r="S1485" s="271">
        <f t="shared" ca="1" si="46"/>
        <v>0</v>
      </c>
      <c r="T1485" s="271">
        <f t="shared" si="47"/>
        <v>1019</v>
      </c>
    </row>
    <row r="1486" spans="1:20">
      <c r="A1486" t="str">
        <v>STS_MSC</v>
      </c>
      <c r="B1486" t="str">
        <v>Tin canAmsterdam20</v>
      </c>
      <c r="C1486" t="str">
        <v>NIG</v>
      </c>
      <c r="D1486" t="str">
        <v>Tin can</v>
      </c>
      <c r="E1486" t="str">
        <v>Amsterdam</v>
      </c>
      <c r="F1486">
        <v>20</v>
      </c>
      <c r="G1486">
        <v>607</v>
      </c>
      <c r="H1486" t="str">
        <v>not included</v>
      </c>
      <c r="I1486" s="148" t="str">
        <v>EUR</v>
      </c>
      <c r="J1486" s="271">
        <v>0</v>
      </c>
      <c r="K1486">
        <v>607</v>
      </c>
      <c r="L1486" t="str">
        <v>20 days</v>
      </c>
      <c r="M1486" s="18">
        <v>45657</v>
      </c>
      <c r="N1486">
        <v>0</v>
      </c>
      <c r="O1486" t="str">
        <v>MSC</v>
      </c>
      <c r="P1486" t="str">
        <v>14 CD combined</v>
      </c>
      <c r="Q1486" t="str">
        <v>14 CD free storage</v>
      </c>
      <c r="S1486" s="271">
        <f t="shared" ca="1" si="46"/>
        <v>0</v>
      </c>
      <c r="T1486" s="271">
        <f t="shared" si="47"/>
        <v>607</v>
      </c>
    </row>
    <row r="1487" spans="1:20">
      <c r="A1487" t="str">
        <v>STS_MSC</v>
      </c>
      <c r="B1487" t="str">
        <v>Tin canAmsterdam40</v>
      </c>
      <c r="C1487" t="str">
        <v>NIG</v>
      </c>
      <c r="D1487" t="str">
        <v>Tin can</v>
      </c>
      <c r="E1487" t="str">
        <v>Amsterdam</v>
      </c>
      <c r="F1487">
        <v>40</v>
      </c>
      <c r="G1487">
        <v>999</v>
      </c>
      <c r="H1487" t="str">
        <v>not included</v>
      </c>
      <c r="I1487" s="148" t="str">
        <v>EUR</v>
      </c>
      <c r="J1487" s="271">
        <v>0</v>
      </c>
      <c r="K1487">
        <v>999</v>
      </c>
      <c r="L1487" t="str">
        <v>20 days</v>
      </c>
      <c r="M1487" s="18">
        <v>45657</v>
      </c>
      <c r="N1487">
        <v>0</v>
      </c>
      <c r="O1487" t="str">
        <v>MSC</v>
      </c>
      <c r="P1487" t="str">
        <v>14 CD combined</v>
      </c>
      <c r="Q1487" t="str">
        <v>14 CD free storage</v>
      </c>
      <c r="S1487" s="271">
        <f t="shared" ca="1" si="46"/>
        <v>0</v>
      </c>
      <c r="T1487" s="271">
        <f t="shared" si="47"/>
        <v>999</v>
      </c>
    </row>
    <row r="1488" spans="1:20">
      <c r="A1488" t="str">
        <v>STS_OOCL</v>
      </c>
      <c r="B1488" t="str">
        <v>Tin canAntwerp20</v>
      </c>
      <c r="C1488" t="str">
        <v>NIG</v>
      </c>
      <c r="D1488" t="str">
        <v>Tin can</v>
      </c>
      <c r="E1488" t="str">
        <v>Antwerp</v>
      </c>
      <c r="F1488">
        <v>20</v>
      </c>
      <c r="G1488">
        <v>666</v>
      </c>
      <c r="H1488" t="str">
        <v>not included</v>
      </c>
      <c r="I1488" s="148" t="str">
        <v>EUR</v>
      </c>
      <c r="J1488" s="271">
        <v>0</v>
      </c>
      <c r="K1488">
        <v>666</v>
      </c>
      <c r="L1488" t="str">
        <v>37 days</v>
      </c>
      <c r="M1488" s="18">
        <v>45657</v>
      </c>
      <c r="N1488">
        <v>0</v>
      </c>
      <c r="O1488" t="str">
        <v>OOCL</v>
      </c>
      <c r="P1488" t="str">
        <v>14 CD combined</v>
      </c>
      <c r="Q1488" t="str">
        <v>storage free time 5 CD</v>
      </c>
      <c r="S1488" s="271">
        <f t="shared" ca="1" si="46"/>
        <v>0</v>
      </c>
      <c r="T1488" s="271">
        <f t="shared" si="47"/>
        <v>666</v>
      </c>
    </row>
    <row r="1489" spans="1:20">
      <c r="A1489" t="str">
        <v>STS_OOCL</v>
      </c>
      <c r="B1489" t="str">
        <v>Tin canAntwerp40</v>
      </c>
      <c r="C1489" t="str">
        <v>NIG</v>
      </c>
      <c r="D1489" t="str">
        <v>Tin can</v>
      </c>
      <c r="E1489" t="str">
        <v>Antwerp</v>
      </c>
      <c r="F1489">
        <v>40</v>
      </c>
      <c r="G1489">
        <v>934</v>
      </c>
      <c r="H1489" t="str">
        <v>not included</v>
      </c>
      <c r="I1489" s="148" t="str">
        <v>EUR</v>
      </c>
      <c r="J1489" s="271">
        <v>0</v>
      </c>
      <c r="K1489">
        <v>934</v>
      </c>
      <c r="L1489" t="str">
        <v>37 days</v>
      </c>
      <c r="M1489" s="18">
        <v>45657</v>
      </c>
      <c r="N1489">
        <v>0</v>
      </c>
      <c r="O1489" t="str">
        <v>OOCL</v>
      </c>
      <c r="P1489" t="str">
        <v>14 CD combined</v>
      </c>
      <c r="Q1489" t="str">
        <v>storage free time 5 CD</v>
      </c>
      <c r="S1489" s="271">
        <f t="shared" ca="1" si="46"/>
        <v>0</v>
      </c>
      <c r="T1489" s="271">
        <f t="shared" si="47"/>
        <v>934</v>
      </c>
    </row>
    <row r="1490" spans="1:20">
      <c r="A1490" t="str">
        <v>STS_MSC</v>
      </c>
      <c r="B1490" t="str">
        <v>Tin canAntwerp20</v>
      </c>
      <c r="C1490" t="str">
        <v>NIG</v>
      </c>
      <c r="D1490" t="str">
        <v>Tin can</v>
      </c>
      <c r="E1490" t="str">
        <v>Antwerp</v>
      </c>
      <c r="F1490">
        <v>20</v>
      </c>
      <c r="G1490">
        <v>607</v>
      </c>
      <c r="H1490" t="str">
        <v>not included</v>
      </c>
      <c r="I1490" s="148" t="str">
        <v>EUR</v>
      </c>
      <c r="J1490" s="271">
        <v>0</v>
      </c>
      <c r="K1490">
        <v>607</v>
      </c>
      <c r="L1490">
        <v>0</v>
      </c>
      <c r="M1490" s="18">
        <v>45657</v>
      </c>
      <c r="N1490">
        <v>0</v>
      </c>
      <c r="O1490" t="str">
        <v>MSC</v>
      </c>
      <c r="P1490" t="str">
        <v>14 CD combined</v>
      </c>
      <c r="Q1490" t="str">
        <v>7 CD free storage</v>
      </c>
      <c r="S1490" s="271">
        <f t="shared" ca="1" si="46"/>
        <v>0</v>
      </c>
      <c r="T1490" s="271">
        <f t="shared" si="47"/>
        <v>607</v>
      </c>
    </row>
    <row r="1491" spans="1:20">
      <c r="A1491" t="str">
        <v>STS_MSC</v>
      </c>
      <c r="B1491" t="str">
        <v>Tin canAntwerp40</v>
      </c>
      <c r="C1491" t="str">
        <v>NIG</v>
      </c>
      <c r="D1491" t="str">
        <v>Tin can</v>
      </c>
      <c r="E1491" t="str">
        <v>Antwerp</v>
      </c>
      <c r="F1491">
        <v>40</v>
      </c>
      <c r="G1491">
        <v>999</v>
      </c>
      <c r="H1491" t="str">
        <v>not included</v>
      </c>
      <c r="I1491" s="148" t="str">
        <v>EUR</v>
      </c>
      <c r="J1491" s="271">
        <v>0</v>
      </c>
      <c r="K1491">
        <v>999</v>
      </c>
      <c r="L1491">
        <v>0</v>
      </c>
      <c r="M1491" s="18">
        <v>45657</v>
      </c>
      <c r="N1491">
        <v>0</v>
      </c>
      <c r="O1491" t="str">
        <v>MSC</v>
      </c>
      <c r="P1491" t="str">
        <v>14 CD combined</v>
      </c>
      <c r="Q1491" t="str">
        <v>7 CD free storage</v>
      </c>
      <c r="S1491" s="271">
        <f t="shared" ca="1" si="46"/>
        <v>0</v>
      </c>
      <c r="T1491" s="271">
        <f t="shared" si="47"/>
        <v>999</v>
      </c>
    </row>
    <row r="1492" spans="1:20">
      <c r="A1492" t="str">
        <v>STS_Hapag-Lloyd</v>
      </c>
      <c r="B1492" t="str">
        <v>Tin canAntwerp20</v>
      </c>
      <c r="C1492" t="str">
        <v>NIG</v>
      </c>
      <c r="D1492" t="str">
        <v>Tin can</v>
      </c>
      <c r="E1492" t="str">
        <v>Antwerp</v>
      </c>
      <c r="F1492">
        <v>20</v>
      </c>
      <c r="G1492">
        <v>622</v>
      </c>
      <c r="H1492">
        <v>95</v>
      </c>
      <c r="I1492" s="148" t="str">
        <v>EUR</v>
      </c>
      <c r="J1492" s="271">
        <v>0</v>
      </c>
      <c r="K1492">
        <v>717</v>
      </c>
      <c r="L1492" t="str">
        <v>37 days</v>
      </c>
      <c r="M1492" s="18">
        <v>45657</v>
      </c>
      <c r="N1492">
        <v>1</v>
      </c>
      <c r="O1492" t="str">
        <v>Hapag-Lloyd</v>
      </c>
      <c r="P1492" t="str">
        <v>4 CD</v>
      </c>
      <c r="Q1492" t="str">
        <v>10 CD</v>
      </c>
      <c r="S1492" s="271">
        <f t="shared" ca="1" si="46"/>
        <v>0</v>
      </c>
      <c r="T1492" s="271">
        <f t="shared" si="47"/>
        <v>622</v>
      </c>
    </row>
    <row r="1493" spans="1:20">
      <c r="A1493" t="str">
        <v>STS_Hapag-Lloyd</v>
      </c>
      <c r="B1493" t="str">
        <v>Tin canAntwerp40</v>
      </c>
      <c r="C1493" t="str">
        <v>NIG</v>
      </c>
      <c r="D1493" t="str">
        <v>Tin can</v>
      </c>
      <c r="E1493" t="str">
        <v>Antwerp</v>
      </c>
      <c r="F1493">
        <v>40</v>
      </c>
      <c r="G1493">
        <v>769</v>
      </c>
      <c r="H1493">
        <v>150</v>
      </c>
      <c r="I1493" s="148" t="str">
        <v>EUR</v>
      </c>
      <c r="J1493" s="271">
        <v>0</v>
      </c>
      <c r="K1493">
        <v>919</v>
      </c>
      <c r="L1493" t="str">
        <v>37 days</v>
      </c>
      <c r="M1493" s="18">
        <v>45657</v>
      </c>
      <c r="N1493">
        <v>1</v>
      </c>
      <c r="O1493" t="str">
        <v>Hapag-Lloyd</v>
      </c>
      <c r="P1493" t="str">
        <v>4 CD</v>
      </c>
      <c r="Q1493" t="str">
        <v>10 CD</v>
      </c>
      <c r="S1493" s="271">
        <f t="shared" ca="1" si="46"/>
        <v>0</v>
      </c>
      <c r="T1493" s="271">
        <f t="shared" si="47"/>
        <v>769</v>
      </c>
    </row>
    <row r="1494" spans="1:20">
      <c r="A1494" t="str">
        <v>STS_Hapag-Lloyd</v>
      </c>
      <c r="B1494" t="str">
        <v>Tin canBarcelona20</v>
      </c>
      <c r="C1494" t="str">
        <v>NIG</v>
      </c>
      <c r="D1494" t="str">
        <v>Tin can</v>
      </c>
      <c r="E1494" t="str">
        <v>Barcelona</v>
      </c>
      <c r="F1494">
        <v>20</v>
      </c>
      <c r="G1494">
        <v>697</v>
      </c>
      <c r="H1494">
        <v>95</v>
      </c>
      <c r="I1494" s="148" t="str">
        <v>EUR</v>
      </c>
      <c r="J1494" s="271">
        <v>0</v>
      </c>
      <c r="K1494">
        <v>792</v>
      </c>
      <c r="L1494" t="str">
        <v>33 days</v>
      </c>
      <c r="M1494" s="18">
        <v>45657</v>
      </c>
      <c r="N1494">
        <v>1</v>
      </c>
      <c r="O1494" t="str">
        <v>Hapag-Lloyd</v>
      </c>
      <c r="P1494" t="str">
        <v>10 CD combined</v>
      </c>
      <c r="Q1494" t="str">
        <v>subject to port storage</v>
      </c>
      <c r="S1494" s="271">
        <f t="shared" ca="1" si="46"/>
        <v>0</v>
      </c>
      <c r="T1494" s="271">
        <f t="shared" si="47"/>
        <v>697</v>
      </c>
    </row>
    <row r="1495" spans="1:20">
      <c r="A1495" t="str">
        <v>STS_Hapag-Lloyd</v>
      </c>
      <c r="B1495" t="str">
        <v>Tin canBarcelona40</v>
      </c>
      <c r="C1495" t="str">
        <v>NIG</v>
      </c>
      <c r="D1495" t="str">
        <v>Tin can</v>
      </c>
      <c r="E1495" t="str">
        <v>Barcelona</v>
      </c>
      <c r="F1495">
        <v>40</v>
      </c>
      <c r="G1495">
        <v>1169</v>
      </c>
      <c r="H1495">
        <v>150</v>
      </c>
      <c r="I1495" s="148" t="str">
        <v>EUR</v>
      </c>
      <c r="J1495" s="271">
        <v>0</v>
      </c>
      <c r="K1495">
        <v>1319</v>
      </c>
      <c r="L1495" t="str">
        <v>33 days</v>
      </c>
      <c r="M1495" s="18">
        <v>45657</v>
      </c>
      <c r="N1495">
        <v>1</v>
      </c>
      <c r="O1495" t="str">
        <v>Hapag-Lloyd</v>
      </c>
      <c r="P1495" t="str">
        <v>10 CD combined</v>
      </c>
      <c r="Q1495" t="str">
        <v>subject to port storage</v>
      </c>
      <c r="S1495" s="271">
        <f t="shared" ca="1" si="46"/>
        <v>0</v>
      </c>
      <c r="T1495" s="271">
        <f t="shared" si="47"/>
        <v>1169</v>
      </c>
    </row>
    <row r="1496" spans="1:20">
      <c r="A1496" t="str">
        <v>STS_OOCL</v>
      </c>
      <c r="B1496" t="str">
        <v>Tin canBatam20</v>
      </c>
      <c r="C1496" t="str">
        <v>NIG</v>
      </c>
      <c r="D1496" t="str">
        <v>Tin can</v>
      </c>
      <c r="E1496" t="str">
        <v>Batam</v>
      </c>
      <c r="F1496">
        <v>20</v>
      </c>
      <c r="G1496">
        <v>1165</v>
      </c>
      <c r="H1496" t="str">
        <v>not included</v>
      </c>
      <c r="I1496" s="148" t="str">
        <v>USD</v>
      </c>
      <c r="J1496" s="271">
        <v>0</v>
      </c>
      <c r="K1496">
        <v>1165</v>
      </c>
      <c r="L1496" t="str">
        <v>37 days</v>
      </c>
      <c r="M1496" s="18">
        <v>45657</v>
      </c>
      <c r="N1496">
        <v>0</v>
      </c>
      <c r="O1496" t="str">
        <v>OOCL</v>
      </c>
      <c r="P1496" t="str">
        <v>5 CD</v>
      </c>
      <c r="Q1496" t="str">
        <v>21 CD</v>
      </c>
      <c r="S1496" s="271">
        <f t="shared" ca="1" si="46"/>
        <v>0</v>
      </c>
      <c r="T1496" s="271">
        <f t="shared" si="47"/>
        <v>1165</v>
      </c>
    </row>
    <row r="1497" spans="1:20">
      <c r="A1497" t="str">
        <v>STS_OOCL</v>
      </c>
      <c r="B1497" t="str">
        <v>Tin canBatam40</v>
      </c>
      <c r="C1497" t="str">
        <v>NIG</v>
      </c>
      <c r="D1497" t="str">
        <v>Tin can</v>
      </c>
      <c r="E1497" t="str">
        <v>Batam</v>
      </c>
      <c r="F1497">
        <v>40</v>
      </c>
      <c r="G1497">
        <v>1265</v>
      </c>
      <c r="H1497" t="str">
        <v>not included</v>
      </c>
      <c r="I1497" s="148" t="str">
        <v>USD</v>
      </c>
      <c r="J1497" s="271">
        <v>0</v>
      </c>
      <c r="K1497">
        <v>1265</v>
      </c>
      <c r="L1497" t="str">
        <v>37 days</v>
      </c>
      <c r="M1497" s="18">
        <v>45657</v>
      </c>
      <c r="N1497">
        <v>0</v>
      </c>
      <c r="O1497" t="str">
        <v>OOCL</v>
      </c>
      <c r="P1497" t="str">
        <v>5 CD</v>
      </c>
      <c r="Q1497" t="str">
        <v>21 CD</v>
      </c>
      <c r="S1497" s="271">
        <f t="shared" ca="1" si="46"/>
        <v>0</v>
      </c>
      <c r="T1497" s="271">
        <f t="shared" si="47"/>
        <v>1265</v>
      </c>
    </row>
    <row r="1498" spans="1:20">
      <c r="A1498" t="str">
        <v>STS_Hapag-Lloyd</v>
      </c>
      <c r="B1498" t="str">
        <v>Tin canBatam20</v>
      </c>
      <c r="C1498" t="str">
        <v>NIG</v>
      </c>
      <c r="D1498" t="str">
        <v>Tin can</v>
      </c>
      <c r="E1498" t="str">
        <v>Batam</v>
      </c>
      <c r="F1498">
        <v>20</v>
      </c>
      <c r="G1498">
        <v>1065</v>
      </c>
      <c r="H1498">
        <v>160</v>
      </c>
      <c r="I1498" s="148" t="str">
        <v>USD</v>
      </c>
      <c r="J1498" s="271">
        <v>0</v>
      </c>
      <c r="K1498">
        <v>1225</v>
      </c>
      <c r="L1498" t="str">
        <v>56 days</v>
      </c>
      <c r="M1498" s="18">
        <v>45657</v>
      </c>
      <c r="N1498">
        <v>1</v>
      </c>
      <c r="O1498" t="str">
        <v>Hapag-Lloyd</v>
      </c>
      <c r="P1498" t="str">
        <v>14 CD combined</v>
      </c>
      <c r="Q1498" t="str">
        <v>subject to port storage</v>
      </c>
      <c r="S1498" s="271">
        <f t="shared" ca="1" si="46"/>
        <v>0</v>
      </c>
      <c r="T1498" s="271">
        <f t="shared" si="47"/>
        <v>1065</v>
      </c>
    </row>
    <row r="1499" spans="1:20">
      <c r="A1499" t="str">
        <v>STS_Hapag-Lloyd</v>
      </c>
      <c r="B1499" t="str">
        <v>Tin canBatam40</v>
      </c>
      <c r="C1499" t="str">
        <v>NIG</v>
      </c>
      <c r="D1499" t="str">
        <v>Tin can</v>
      </c>
      <c r="E1499" t="str">
        <v>Batam</v>
      </c>
      <c r="F1499">
        <v>40</v>
      </c>
      <c r="G1499">
        <v>1506</v>
      </c>
      <c r="H1499">
        <v>195</v>
      </c>
      <c r="I1499" s="148" t="str">
        <v>USD</v>
      </c>
      <c r="J1499" s="271">
        <v>0</v>
      </c>
      <c r="K1499">
        <v>1701</v>
      </c>
      <c r="L1499" t="str">
        <v>56 days</v>
      </c>
      <c r="M1499" s="18">
        <v>45657</v>
      </c>
      <c r="N1499">
        <v>1</v>
      </c>
      <c r="O1499" t="str">
        <v>Hapag-Lloyd</v>
      </c>
      <c r="P1499" t="str">
        <v>14 CD combined</v>
      </c>
      <c r="Q1499" t="str">
        <v>subject to port storage</v>
      </c>
      <c r="S1499" s="271">
        <f t="shared" ca="1" si="46"/>
        <v>0</v>
      </c>
      <c r="T1499" s="271">
        <f t="shared" si="47"/>
        <v>1506</v>
      </c>
    </row>
    <row r="1500" spans="1:20">
      <c r="A1500" t="str">
        <v>STS_Hapag-Lloyd</v>
      </c>
      <c r="B1500" t="str">
        <v>Tin canHamburg20</v>
      </c>
      <c r="C1500" t="str">
        <v>NIG</v>
      </c>
      <c r="D1500" t="str">
        <v>Tin can</v>
      </c>
      <c r="E1500" t="str">
        <v>Hamburg</v>
      </c>
      <c r="F1500">
        <v>20</v>
      </c>
      <c r="G1500">
        <v>497</v>
      </c>
      <c r="H1500">
        <v>95</v>
      </c>
      <c r="I1500" s="148" t="str">
        <v>EUR</v>
      </c>
      <c r="J1500" s="271">
        <v>0</v>
      </c>
      <c r="K1500">
        <v>592</v>
      </c>
      <c r="L1500" t="str">
        <v>34 days</v>
      </c>
      <c r="M1500" s="18">
        <v>45657</v>
      </c>
      <c r="N1500">
        <v>1</v>
      </c>
      <c r="O1500" t="str">
        <v>Hapag-Lloyd</v>
      </c>
      <c r="P1500" t="str">
        <v>4 CD</v>
      </c>
      <c r="Q1500" t="str">
        <v>10 CD</v>
      </c>
      <c r="S1500" s="271">
        <f t="shared" ca="1" si="46"/>
        <v>0</v>
      </c>
      <c r="T1500" s="271">
        <f t="shared" si="47"/>
        <v>497</v>
      </c>
    </row>
    <row r="1501" spans="1:20">
      <c r="J1501" s="271"/>
      <c r="S1501" s="271">
        <f t="shared" ca="1" si="46"/>
        <v>0</v>
      </c>
      <c r="T1501" s="271">
        <f t="shared" si="47"/>
        <v>0</v>
      </c>
    </row>
    <row r="1502" spans="1:20">
      <c r="J1502" s="271"/>
      <c r="S1502" s="271">
        <f t="shared" ca="1" si="46"/>
        <v>0</v>
      </c>
      <c r="T1502" s="271">
        <f t="shared" si="47"/>
        <v>0</v>
      </c>
    </row>
    <row r="1503" spans="1:20">
      <c r="J1503" s="271"/>
      <c r="S1503" s="271">
        <f t="shared" ca="1" si="46"/>
        <v>0</v>
      </c>
      <c r="T1503" s="271">
        <f t="shared" si="47"/>
        <v>0</v>
      </c>
    </row>
    <row r="1504" spans="1:20">
      <c r="J1504" s="271"/>
      <c r="S1504" s="271">
        <f t="shared" ca="1" si="46"/>
        <v>0</v>
      </c>
      <c r="T1504" s="271">
        <f t="shared" si="47"/>
        <v>0</v>
      </c>
    </row>
    <row r="1505" spans="10:20">
      <c r="J1505" s="271"/>
      <c r="S1505" s="271">
        <f t="shared" ca="1" si="46"/>
        <v>0</v>
      </c>
      <c r="T1505" s="271">
        <f t="shared" si="47"/>
        <v>0</v>
      </c>
    </row>
    <row r="1506" spans="10:20">
      <c r="J1506" s="271"/>
      <c r="S1506" s="271">
        <f t="shared" ca="1" si="46"/>
        <v>0</v>
      </c>
      <c r="T1506" s="271">
        <f t="shared" si="47"/>
        <v>0</v>
      </c>
    </row>
    <row r="1507" spans="10:20">
      <c r="J1507" s="271"/>
      <c r="S1507" s="271">
        <f t="shared" ca="1" si="46"/>
        <v>0</v>
      </c>
      <c r="T1507" s="271">
        <f t="shared" si="47"/>
        <v>0</v>
      </c>
    </row>
    <row r="1508" spans="10:20">
      <c r="J1508" s="271"/>
      <c r="S1508" s="271">
        <f t="shared" ca="1" si="46"/>
        <v>0</v>
      </c>
      <c r="T1508" s="271">
        <f t="shared" si="47"/>
        <v>0</v>
      </c>
    </row>
    <row r="1509" spans="10:20">
      <c r="J1509" s="271"/>
      <c r="S1509" s="271">
        <f t="shared" ca="1" si="46"/>
        <v>0</v>
      </c>
      <c r="T1509" s="271">
        <f t="shared" si="47"/>
        <v>0</v>
      </c>
    </row>
    <row r="1510" spans="10:20">
      <c r="J1510" s="271"/>
      <c r="S1510" s="271">
        <f t="shared" ca="1" si="46"/>
        <v>0</v>
      </c>
      <c r="T1510" s="271">
        <f t="shared" si="47"/>
        <v>0</v>
      </c>
    </row>
    <row r="1511" spans="10:20">
      <c r="J1511" s="271"/>
      <c r="S1511" s="271">
        <f t="shared" ca="1" si="46"/>
        <v>0</v>
      </c>
      <c r="T1511" s="271">
        <f t="shared" si="47"/>
        <v>0</v>
      </c>
    </row>
    <row r="1512" spans="10:20">
      <c r="J1512" s="271"/>
      <c r="S1512" s="271">
        <f t="shared" ca="1" si="46"/>
        <v>0</v>
      </c>
      <c r="T1512" s="271">
        <f t="shared" si="47"/>
        <v>0</v>
      </c>
    </row>
    <row r="1513" spans="10:20">
      <c r="J1513" s="271"/>
      <c r="S1513" s="271">
        <f t="shared" ca="1" si="46"/>
        <v>0</v>
      </c>
      <c r="T1513" s="271">
        <f t="shared" si="47"/>
        <v>0</v>
      </c>
    </row>
    <row r="1514" spans="10:20">
      <c r="J1514" s="271"/>
      <c r="S1514" s="271">
        <f t="shared" ca="1" si="46"/>
        <v>0</v>
      </c>
      <c r="T1514" s="271">
        <f t="shared" si="47"/>
        <v>0</v>
      </c>
    </row>
    <row r="1515" spans="10:20">
      <c r="J1515" s="271"/>
      <c r="S1515" s="271">
        <f t="shared" ca="1" si="46"/>
        <v>0</v>
      </c>
      <c r="T1515" s="271">
        <f t="shared" si="47"/>
        <v>0</v>
      </c>
    </row>
    <row r="1516" spans="10:20">
      <c r="J1516" s="271"/>
      <c r="S1516" s="271">
        <f t="shared" ca="1" si="46"/>
        <v>0</v>
      </c>
      <c r="T1516" s="271">
        <f t="shared" si="47"/>
        <v>0</v>
      </c>
    </row>
    <row r="1517" spans="10:20">
      <c r="J1517" s="271"/>
      <c r="S1517" s="271">
        <f t="shared" ca="1" si="46"/>
        <v>0</v>
      </c>
      <c r="T1517" s="271">
        <f t="shared" si="47"/>
        <v>0</v>
      </c>
    </row>
    <row r="1518" spans="10:20">
      <c r="J1518" s="271"/>
      <c r="S1518" s="271">
        <f t="shared" ca="1" si="46"/>
        <v>0</v>
      </c>
      <c r="T1518" s="271">
        <f t="shared" si="47"/>
        <v>0</v>
      </c>
    </row>
    <row r="1519" spans="10:20">
      <c r="J1519" s="271"/>
      <c r="S1519" s="271">
        <f t="shared" ca="1" si="46"/>
        <v>0</v>
      </c>
      <c r="T1519" s="271">
        <f t="shared" si="47"/>
        <v>0</v>
      </c>
    </row>
    <row r="1520" spans="10:20">
      <c r="J1520" s="271"/>
      <c r="S1520" s="271">
        <f t="shared" ca="1" si="46"/>
        <v>0</v>
      </c>
      <c r="T1520" s="271">
        <f t="shared" si="47"/>
        <v>0</v>
      </c>
    </row>
    <row r="1521" spans="10:20">
      <c r="J1521" s="271"/>
      <c r="S1521" s="271">
        <f t="shared" ca="1" si="46"/>
        <v>0</v>
      </c>
      <c r="T1521" s="271">
        <f t="shared" si="47"/>
        <v>0</v>
      </c>
    </row>
    <row r="1522" spans="10:20">
      <c r="J1522" s="271"/>
      <c r="S1522" s="271">
        <f t="shared" ca="1" si="46"/>
        <v>0</v>
      </c>
      <c r="T1522" s="271">
        <f t="shared" si="47"/>
        <v>0</v>
      </c>
    </row>
    <row r="1523" spans="10:20">
      <c r="J1523" s="271"/>
      <c r="S1523" s="271">
        <f t="shared" ca="1" si="46"/>
        <v>0</v>
      </c>
      <c r="T1523" s="271">
        <f t="shared" si="47"/>
        <v>0</v>
      </c>
    </row>
    <row r="1524" spans="10:20">
      <c r="J1524" s="271"/>
      <c r="S1524" s="271">
        <f t="shared" ca="1" si="46"/>
        <v>0</v>
      </c>
      <c r="T1524" s="271">
        <f t="shared" si="47"/>
        <v>0</v>
      </c>
    </row>
    <row r="1525" spans="10:20">
      <c r="J1525" s="271"/>
      <c r="S1525" s="271">
        <f t="shared" ca="1" si="46"/>
        <v>0</v>
      </c>
      <c r="T1525" s="271">
        <f t="shared" si="47"/>
        <v>0</v>
      </c>
    </row>
    <row r="1526" spans="10:20">
      <c r="J1526" s="271"/>
      <c r="S1526" s="271">
        <f t="shared" ca="1" si="46"/>
        <v>0</v>
      </c>
      <c r="T1526" s="271">
        <f t="shared" si="47"/>
        <v>0</v>
      </c>
    </row>
    <row r="1527" spans="10:20">
      <c r="J1527" s="271"/>
      <c r="S1527" s="271">
        <f t="shared" ca="1" si="46"/>
        <v>0</v>
      </c>
      <c r="T1527" s="271">
        <f t="shared" si="47"/>
        <v>0</v>
      </c>
    </row>
    <row r="1528" spans="10:20">
      <c r="J1528" s="271"/>
      <c r="S1528" s="271">
        <f t="shared" ca="1" si="46"/>
        <v>0</v>
      </c>
      <c r="T1528" s="271">
        <f t="shared" si="47"/>
        <v>0</v>
      </c>
    </row>
    <row r="1529" spans="10:20">
      <c r="J1529" s="271"/>
      <c r="S1529" s="271">
        <f t="shared" ca="1" si="46"/>
        <v>0</v>
      </c>
      <c r="T1529" s="271">
        <f t="shared" si="47"/>
        <v>0</v>
      </c>
    </row>
    <row r="1530" spans="10:20">
      <c r="J1530" s="271"/>
      <c r="S1530" s="271">
        <f t="shared" ca="1" si="46"/>
        <v>0</v>
      </c>
      <c r="T1530" s="271">
        <f t="shared" si="47"/>
        <v>0</v>
      </c>
    </row>
    <row r="1531" spans="10:20">
      <c r="J1531" s="271"/>
      <c r="S1531" s="271">
        <f t="shared" ca="1" si="46"/>
        <v>0</v>
      </c>
      <c r="T1531" s="271">
        <f t="shared" si="47"/>
        <v>0</v>
      </c>
    </row>
    <row r="1532" spans="10:20">
      <c r="J1532" s="271"/>
      <c r="S1532" s="271">
        <f t="shared" ca="1" si="46"/>
        <v>0</v>
      </c>
      <c r="T1532" s="271">
        <f t="shared" si="47"/>
        <v>0</v>
      </c>
    </row>
    <row r="1533" spans="10:20">
      <c r="J1533" s="271"/>
      <c r="S1533" s="271">
        <f t="shared" ca="1" si="46"/>
        <v>0</v>
      </c>
      <c r="T1533" s="271">
        <f t="shared" si="47"/>
        <v>0</v>
      </c>
    </row>
    <row r="1534" spans="10:20">
      <c r="J1534" s="271"/>
      <c r="S1534" s="271">
        <f t="shared" ca="1" si="46"/>
        <v>0</v>
      </c>
      <c r="T1534" s="271">
        <f t="shared" si="47"/>
        <v>0</v>
      </c>
    </row>
    <row r="1535" spans="10:20">
      <c r="J1535" s="271"/>
      <c r="S1535" s="271">
        <f t="shared" ca="1" si="46"/>
        <v>0</v>
      </c>
      <c r="T1535" s="271">
        <f t="shared" si="47"/>
        <v>0</v>
      </c>
    </row>
    <row r="1536" spans="10:20">
      <c r="J1536" s="271"/>
      <c r="S1536" s="271">
        <f t="shared" ca="1" si="46"/>
        <v>0</v>
      </c>
      <c r="T1536" s="271">
        <f t="shared" si="47"/>
        <v>0</v>
      </c>
    </row>
    <row r="1537" spans="10:20">
      <c r="J1537" s="271"/>
      <c r="S1537" s="271">
        <f t="shared" ca="1" si="46"/>
        <v>0</v>
      </c>
      <c r="T1537" s="271">
        <f t="shared" si="47"/>
        <v>0</v>
      </c>
    </row>
    <row r="1538" spans="10:20">
      <c r="J1538" s="271"/>
      <c r="S1538" s="271">
        <f t="shared" ca="1" si="46"/>
        <v>0</v>
      </c>
      <c r="T1538" s="271">
        <f t="shared" si="47"/>
        <v>0</v>
      </c>
    </row>
    <row r="1539" spans="10:20">
      <c r="J1539" s="271"/>
      <c r="S1539" s="271">
        <f t="shared" ref="S1539:S1602" ca="1" si="48">IF(M1539&gt;TODAY(),1,0)</f>
        <v>0</v>
      </c>
      <c r="T1539" s="271">
        <f t="shared" ref="T1539:T1602" si="49">G1539+J1539</f>
        <v>0</v>
      </c>
    </row>
    <row r="1540" spans="10:20">
      <c r="J1540" s="271"/>
      <c r="S1540" s="271">
        <f t="shared" ca="1" si="48"/>
        <v>0</v>
      </c>
      <c r="T1540" s="271">
        <f t="shared" si="49"/>
        <v>0</v>
      </c>
    </row>
    <row r="1541" spans="10:20">
      <c r="J1541" s="271"/>
      <c r="S1541" s="271">
        <f t="shared" ca="1" si="48"/>
        <v>0</v>
      </c>
      <c r="T1541" s="271">
        <f t="shared" si="49"/>
        <v>0</v>
      </c>
    </row>
    <row r="1542" spans="10:20">
      <c r="J1542" s="271"/>
      <c r="S1542" s="271">
        <f t="shared" ca="1" si="48"/>
        <v>0</v>
      </c>
      <c r="T1542" s="271">
        <f t="shared" si="49"/>
        <v>0</v>
      </c>
    </row>
    <row r="1543" spans="10:20">
      <c r="J1543" s="271"/>
      <c r="S1543" s="271">
        <f t="shared" ca="1" si="48"/>
        <v>0</v>
      </c>
      <c r="T1543" s="271">
        <f t="shared" si="49"/>
        <v>0</v>
      </c>
    </row>
    <row r="1544" spans="10:20">
      <c r="J1544" s="271"/>
      <c r="S1544" s="271">
        <f t="shared" ca="1" si="48"/>
        <v>0</v>
      </c>
      <c r="T1544" s="271">
        <f t="shared" si="49"/>
        <v>0</v>
      </c>
    </row>
    <row r="1545" spans="10:20">
      <c r="J1545" s="271"/>
      <c r="S1545" s="271">
        <f t="shared" ca="1" si="48"/>
        <v>0</v>
      </c>
      <c r="T1545" s="271">
        <f t="shared" si="49"/>
        <v>0</v>
      </c>
    </row>
    <row r="1546" spans="10:20">
      <c r="J1546" s="271"/>
      <c r="S1546" s="271">
        <f t="shared" ca="1" si="48"/>
        <v>0</v>
      </c>
      <c r="T1546" s="271">
        <f t="shared" si="49"/>
        <v>0</v>
      </c>
    </row>
    <row r="1547" spans="10:20">
      <c r="J1547" s="271"/>
      <c r="S1547" s="271">
        <f t="shared" ca="1" si="48"/>
        <v>0</v>
      </c>
      <c r="T1547" s="271">
        <f t="shared" si="49"/>
        <v>0</v>
      </c>
    </row>
    <row r="1548" spans="10:20">
      <c r="J1548" s="271"/>
      <c r="S1548" s="271">
        <f t="shared" ca="1" si="48"/>
        <v>0</v>
      </c>
      <c r="T1548" s="271">
        <f t="shared" si="49"/>
        <v>0</v>
      </c>
    </row>
    <row r="1549" spans="10:20">
      <c r="J1549" s="271"/>
      <c r="S1549" s="271">
        <f t="shared" ca="1" si="48"/>
        <v>0</v>
      </c>
      <c r="T1549" s="271">
        <f t="shared" si="49"/>
        <v>0</v>
      </c>
    </row>
    <row r="1550" spans="10:20">
      <c r="J1550" s="271"/>
      <c r="S1550" s="271">
        <f t="shared" ca="1" si="48"/>
        <v>0</v>
      </c>
      <c r="T1550" s="271">
        <f t="shared" si="49"/>
        <v>0</v>
      </c>
    </row>
    <row r="1551" spans="10:20">
      <c r="J1551" s="271"/>
      <c r="S1551" s="271">
        <f t="shared" ca="1" si="48"/>
        <v>0</v>
      </c>
      <c r="T1551" s="271">
        <f t="shared" si="49"/>
        <v>0</v>
      </c>
    </row>
    <row r="1552" spans="10:20">
      <c r="J1552" s="271"/>
      <c r="S1552" s="271">
        <f t="shared" ca="1" si="48"/>
        <v>0</v>
      </c>
      <c r="T1552" s="271">
        <f t="shared" si="49"/>
        <v>0</v>
      </c>
    </row>
    <row r="1553" spans="10:20">
      <c r="J1553" s="271"/>
      <c r="S1553" s="271">
        <f t="shared" ca="1" si="48"/>
        <v>0</v>
      </c>
      <c r="T1553" s="271">
        <f t="shared" si="49"/>
        <v>0</v>
      </c>
    </row>
    <row r="1554" spans="10:20">
      <c r="J1554" s="271"/>
      <c r="S1554" s="271">
        <f t="shared" ca="1" si="48"/>
        <v>0</v>
      </c>
      <c r="T1554" s="271">
        <f t="shared" si="49"/>
        <v>0</v>
      </c>
    </row>
    <row r="1555" spans="10:20">
      <c r="J1555" s="271"/>
      <c r="S1555" s="271">
        <f t="shared" ca="1" si="48"/>
        <v>0</v>
      </c>
      <c r="T1555" s="271">
        <f t="shared" si="49"/>
        <v>0</v>
      </c>
    </row>
    <row r="1556" spans="10:20">
      <c r="J1556" s="271"/>
      <c r="S1556" s="271">
        <f t="shared" ca="1" si="48"/>
        <v>0</v>
      </c>
      <c r="T1556" s="271">
        <f t="shared" si="49"/>
        <v>0</v>
      </c>
    </row>
    <row r="1557" spans="10:20">
      <c r="J1557" s="271"/>
      <c r="S1557" s="271">
        <f t="shared" ca="1" si="48"/>
        <v>0</v>
      </c>
      <c r="T1557" s="271">
        <f t="shared" si="49"/>
        <v>0</v>
      </c>
    </row>
    <row r="1558" spans="10:20">
      <c r="J1558" s="271"/>
      <c r="S1558" s="271">
        <f t="shared" ca="1" si="48"/>
        <v>0</v>
      </c>
      <c r="T1558" s="271">
        <f t="shared" si="49"/>
        <v>0</v>
      </c>
    </row>
    <row r="1559" spans="10:20">
      <c r="J1559" s="271"/>
      <c r="S1559" s="271">
        <f t="shared" ca="1" si="48"/>
        <v>0</v>
      </c>
      <c r="T1559" s="271">
        <f t="shared" si="49"/>
        <v>0</v>
      </c>
    </row>
    <row r="1560" spans="10:20">
      <c r="J1560" s="271"/>
      <c r="S1560" s="271">
        <f t="shared" ca="1" si="48"/>
        <v>0</v>
      </c>
      <c r="T1560" s="271">
        <f t="shared" si="49"/>
        <v>0</v>
      </c>
    </row>
    <row r="1561" spans="10:20">
      <c r="J1561" s="271"/>
      <c r="S1561" s="271">
        <f t="shared" ca="1" si="48"/>
        <v>0</v>
      </c>
      <c r="T1561" s="271">
        <f t="shared" si="49"/>
        <v>0</v>
      </c>
    </row>
    <row r="1562" spans="10:20">
      <c r="J1562" s="271"/>
      <c r="S1562" s="271">
        <f t="shared" ca="1" si="48"/>
        <v>0</v>
      </c>
      <c r="T1562" s="271">
        <f t="shared" si="49"/>
        <v>0</v>
      </c>
    </row>
    <row r="1563" spans="10:20">
      <c r="J1563" s="271"/>
      <c r="S1563" s="271">
        <f t="shared" ca="1" si="48"/>
        <v>0</v>
      </c>
      <c r="T1563" s="271">
        <f t="shared" si="49"/>
        <v>0</v>
      </c>
    </row>
    <row r="1564" spans="10:20">
      <c r="J1564" s="271"/>
      <c r="S1564" s="271">
        <f t="shared" ca="1" si="48"/>
        <v>0</v>
      </c>
      <c r="T1564" s="271">
        <f t="shared" si="49"/>
        <v>0</v>
      </c>
    </row>
    <row r="1565" spans="10:20">
      <c r="J1565" s="271"/>
      <c r="S1565" s="271">
        <f t="shared" ca="1" si="48"/>
        <v>0</v>
      </c>
      <c r="T1565" s="271">
        <f t="shared" si="49"/>
        <v>0</v>
      </c>
    </row>
    <row r="1566" spans="10:20">
      <c r="J1566" s="271"/>
      <c r="S1566" s="271">
        <f t="shared" ca="1" si="48"/>
        <v>0</v>
      </c>
      <c r="T1566" s="271">
        <f t="shared" si="49"/>
        <v>0</v>
      </c>
    </row>
    <row r="1567" spans="10:20">
      <c r="J1567" s="271"/>
      <c r="S1567" s="271">
        <f t="shared" ca="1" si="48"/>
        <v>0</v>
      </c>
      <c r="T1567" s="271">
        <f t="shared" si="49"/>
        <v>0</v>
      </c>
    </row>
    <row r="1568" spans="10:20">
      <c r="J1568" s="271"/>
      <c r="S1568" s="271">
        <f t="shared" ca="1" si="48"/>
        <v>0</v>
      </c>
      <c r="T1568" s="271">
        <f t="shared" si="49"/>
        <v>0</v>
      </c>
    </row>
    <row r="1569" spans="10:20">
      <c r="J1569" s="271"/>
      <c r="S1569" s="271">
        <f t="shared" ca="1" si="48"/>
        <v>0</v>
      </c>
      <c r="T1569" s="271">
        <f t="shared" si="49"/>
        <v>0</v>
      </c>
    </row>
    <row r="1570" spans="10:20">
      <c r="J1570" s="271"/>
      <c r="S1570" s="271">
        <f t="shared" ca="1" si="48"/>
        <v>0</v>
      </c>
      <c r="T1570" s="271">
        <f t="shared" si="49"/>
        <v>0</v>
      </c>
    </row>
    <row r="1571" spans="10:20">
      <c r="J1571" s="271"/>
      <c r="S1571" s="271">
        <f t="shared" ca="1" si="48"/>
        <v>0</v>
      </c>
      <c r="T1571" s="271">
        <f t="shared" si="49"/>
        <v>0</v>
      </c>
    </row>
    <row r="1572" spans="10:20">
      <c r="J1572" s="271"/>
      <c r="S1572" s="271">
        <f t="shared" ca="1" si="48"/>
        <v>0</v>
      </c>
      <c r="T1572" s="271">
        <f t="shared" si="49"/>
        <v>0</v>
      </c>
    </row>
    <row r="1573" spans="10:20">
      <c r="J1573" s="271"/>
      <c r="S1573" s="271">
        <f t="shared" ca="1" si="48"/>
        <v>0</v>
      </c>
      <c r="T1573" s="271">
        <f t="shared" si="49"/>
        <v>0</v>
      </c>
    </row>
    <row r="1574" spans="10:20">
      <c r="J1574" s="271"/>
      <c r="S1574" s="271">
        <f t="shared" ca="1" si="48"/>
        <v>0</v>
      </c>
      <c r="T1574" s="271">
        <f t="shared" si="49"/>
        <v>0</v>
      </c>
    </row>
    <row r="1575" spans="10:20">
      <c r="J1575" s="271"/>
      <c r="S1575" s="271">
        <f t="shared" ca="1" si="48"/>
        <v>0</v>
      </c>
      <c r="T1575" s="271">
        <f t="shared" si="49"/>
        <v>0</v>
      </c>
    </row>
    <row r="1576" spans="10:20">
      <c r="J1576" s="271"/>
      <c r="S1576" s="271">
        <f t="shared" ca="1" si="48"/>
        <v>0</v>
      </c>
      <c r="T1576" s="271">
        <f t="shared" si="49"/>
        <v>0</v>
      </c>
    </row>
    <row r="1577" spans="10:20">
      <c r="J1577" s="271"/>
      <c r="S1577" s="271">
        <f t="shared" ca="1" si="48"/>
        <v>0</v>
      </c>
      <c r="T1577" s="271">
        <f t="shared" si="49"/>
        <v>0</v>
      </c>
    </row>
    <row r="1578" spans="10:20">
      <c r="J1578" s="271"/>
      <c r="S1578" s="271">
        <f t="shared" ca="1" si="48"/>
        <v>0</v>
      </c>
      <c r="T1578" s="271">
        <f t="shared" si="49"/>
        <v>0</v>
      </c>
    </row>
    <row r="1579" spans="10:20">
      <c r="J1579" s="271"/>
      <c r="S1579" s="271">
        <f t="shared" ca="1" si="48"/>
        <v>0</v>
      </c>
      <c r="T1579" s="271">
        <f t="shared" si="49"/>
        <v>0</v>
      </c>
    </row>
    <row r="1580" spans="10:20">
      <c r="J1580" s="271"/>
      <c r="S1580" s="271">
        <f t="shared" ca="1" si="48"/>
        <v>0</v>
      </c>
      <c r="T1580" s="271">
        <f t="shared" si="49"/>
        <v>0</v>
      </c>
    </row>
    <row r="1581" spans="10:20">
      <c r="J1581" s="271"/>
      <c r="S1581" s="271">
        <f t="shared" ca="1" si="48"/>
        <v>0</v>
      </c>
      <c r="T1581" s="271">
        <f t="shared" si="49"/>
        <v>0</v>
      </c>
    </row>
    <row r="1582" spans="10:20">
      <c r="J1582" s="271"/>
      <c r="S1582" s="271">
        <f t="shared" ca="1" si="48"/>
        <v>0</v>
      </c>
      <c r="T1582" s="271">
        <f t="shared" si="49"/>
        <v>0</v>
      </c>
    </row>
    <row r="1583" spans="10:20">
      <c r="J1583" s="271"/>
      <c r="S1583" s="271">
        <f t="shared" ca="1" si="48"/>
        <v>0</v>
      </c>
      <c r="T1583" s="271">
        <f t="shared" si="49"/>
        <v>0</v>
      </c>
    </row>
    <row r="1584" spans="10:20">
      <c r="J1584" s="271"/>
      <c r="S1584" s="271">
        <f t="shared" ca="1" si="48"/>
        <v>0</v>
      </c>
      <c r="T1584" s="271">
        <f t="shared" si="49"/>
        <v>0</v>
      </c>
    </row>
    <row r="1585" spans="10:20">
      <c r="J1585" s="271"/>
      <c r="S1585" s="271">
        <f t="shared" ca="1" si="48"/>
        <v>0</v>
      </c>
      <c r="T1585" s="271">
        <f t="shared" si="49"/>
        <v>0</v>
      </c>
    </row>
    <row r="1586" spans="10:20">
      <c r="J1586" s="271"/>
      <c r="S1586" s="271">
        <f t="shared" ca="1" si="48"/>
        <v>0</v>
      </c>
      <c r="T1586" s="271">
        <f t="shared" si="49"/>
        <v>0</v>
      </c>
    </row>
    <row r="1587" spans="10:20">
      <c r="J1587" s="271"/>
      <c r="S1587" s="271">
        <f t="shared" ca="1" si="48"/>
        <v>0</v>
      </c>
      <c r="T1587" s="271">
        <f t="shared" si="49"/>
        <v>0</v>
      </c>
    </row>
    <row r="1588" spans="10:20">
      <c r="J1588" s="271"/>
      <c r="S1588" s="271">
        <f t="shared" ca="1" si="48"/>
        <v>0</v>
      </c>
      <c r="T1588" s="271">
        <f t="shared" si="49"/>
        <v>0</v>
      </c>
    </row>
    <row r="1589" spans="10:20">
      <c r="J1589" s="271"/>
      <c r="S1589" s="271">
        <f t="shared" ca="1" si="48"/>
        <v>0</v>
      </c>
      <c r="T1589" s="271">
        <f t="shared" si="49"/>
        <v>0</v>
      </c>
    </row>
    <row r="1590" spans="10:20">
      <c r="J1590" s="271"/>
      <c r="S1590" s="271">
        <f t="shared" ca="1" si="48"/>
        <v>0</v>
      </c>
      <c r="T1590" s="271">
        <f t="shared" si="49"/>
        <v>0</v>
      </c>
    </row>
    <row r="1591" spans="10:20">
      <c r="J1591" s="271"/>
      <c r="S1591" s="271">
        <f t="shared" ca="1" si="48"/>
        <v>0</v>
      </c>
      <c r="T1591" s="271">
        <f t="shared" si="49"/>
        <v>0</v>
      </c>
    </row>
    <row r="1592" spans="10:20">
      <c r="J1592" s="271"/>
      <c r="S1592" s="271">
        <f t="shared" ca="1" si="48"/>
        <v>0</v>
      </c>
      <c r="T1592" s="271">
        <f t="shared" si="49"/>
        <v>0</v>
      </c>
    </row>
    <row r="1593" spans="10:20">
      <c r="J1593" s="271"/>
      <c r="S1593" s="271">
        <f t="shared" ca="1" si="48"/>
        <v>0</v>
      </c>
      <c r="T1593" s="271">
        <f t="shared" si="49"/>
        <v>0</v>
      </c>
    </row>
    <row r="1594" spans="10:20">
      <c r="J1594" s="271"/>
      <c r="S1594" s="271">
        <f t="shared" ca="1" si="48"/>
        <v>0</v>
      </c>
      <c r="T1594" s="271">
        <f t="shared" si="49"/>
        <v>0</v>
      </c>
    </row>
    <row r="1595" spans="10:20">
      <c r="J1595" s="271"/>
      <c r="S1595" s="271">
        <f t="shared" ca="1" si="48"/>
        <v>0</v>
      </c>
      <c r="T1595" s="271">
        <f t="shared" si="49"/>
        <v>0</v>
      </c>
    </row>
    <row r="1596" spans="10:20">
      <c r="J1596" s="271"/>
      <c r="S1596" s="271">
        <f t="shared" ca="1" si="48"/>
        <v>0</v>
      </c>
      <c r="T1596" s="271">
        <f t="shared" si="49"/>
        <v>0</v>
      </c>
    </row>
    <row r="1597" spans="10:20">
      <c r="J1597" s="271"/>
      <c r="S1597" s="271">
        <f t="shared" ca="1" si="48"/>
        <v>0</v>
      </c>
      <c r="T1597" s="271">
        <f t="shared" si="49"/>
        <v>0</v>
      </c>
    </row>
    <row r="1598" spans="10:20">
      <c r="J1598" s="271"/>
      <c r="S1598" s="271">
        <f t="shared" ca="1" si="48"/>
        <v>0</v>
      </c>
      <c r="T1598" s="271">
        <f t="shared" si="49"/>
        <v>0</v>
      </c>
    </row>
    <row r="1599" spans="10:20">
      <c r="J1599" s="271"/>
      <c r="S1599" s="271">
        <f t="shared" ca="1" si="48"/>
        <v>0</v>
      </c>
      <c r="T1599" s="271">
        <f t="shared" si="49"/>
        <v>0</v>
      </c>
    </row>
    <row r="1600" spans="10:20">
      <c r="J1600" s="271"/>
      <c r="S1600" s="271">
        <f t="shared" ca="1" si="48"/>
        <v>0</v>
      </c>
      <c r="T1600" s="271">
        <f t="shared" si="49"/>
        <v>0</v>
      </c>
    </row>
    <row r="1601" spans="10:20">
      <c r="J1601" s="271"/>
      <c r="S1601" s="271">
        <f t="shared" ca="1" si="48"/>
        <v>0</v>
      </c>
      <c r="T1601" s="271">
        <f t="shared" si="49"/>
        <v>0</v>
      </c>
    </row>
    <row r="1602" spans="10:20">
      <c r="J1602" s="271"/>
      <c r="S1602" s="271">
        <f t="shared" ca="1" si="48"/>
        <v>0</v>
      </c>
      <c r="T1602" s="271">
        <f t="shared" si="49"/>
        <v>0</v>
      </c>
    </row>
    <row r="1603" spans="10:20">
      <c r="J1603" s="271"/>
      <c r="S1603" s="271">
        <f t="shared" ref="S1603:S1666" ca="1" si="50">IF(M1603&gt;TODAY(),1,0)</f>
        <v>0</v>
      </c>
      <c r="T1603" s="271">
        <f t="shared" ref="T1603:T1666" si="51">G1603+J1603</f>
        <v>0</v>
      </c>
    </row>
    <row r="1604" spans="10:20">
      <c r="J1604" s="271"/>
      <c r="S1604" s="271">
        <f t="shared" ca="1" si="50"/>
        <v>0</v>
      </c>
      <c r="T1604" s="271">
        <f t="shared" si="51"/>
        <v>0</v>
      </c>
    </row>
    <row r="1605" spans="10:20">
      <c r="J1605" s="271"/>
      <c r="S1605" s="271">
        <f t="shared" ca="1" si="50"/>
        <v>0</v>
      </c>
      <c r="T1605" s="271">
        <f t="shared" si="51"/>
        <v>0</v>
      </c>
    </row>
    <row r="1606" spans="10:20">
      <c r="J1606" s="271"/>
      <c r="S1606" s="271">
        <f t="shared" ca="1" si="50"/>
        <v>0</v>
      </c>
      <c r="T1606" s="271">
        <f t="shared" si="51"/>
        <v>0</v>
      </c>
    </row>
    <row r="1607" spans="10:20">
      <c r="J1607" s="271"/>
      <c r="S1607" s="271">
        <f t="shared" ca="1" si="50"/>
        <v>0</v>
      </c>
      <c r="T1607" s="271">
        <f t="shared" si="51"/>
        <v>0</v>
      </c>
    </row>
    <row r="1608" spans="10:20">
      <c r="J1608" s="271"/>
      <c r="S1608" s="271">
        <f t="shared" ca="1" si="50"/>
        <v>0</v>
      </c>
      <c r="T1608" s="271">
        <f t="shared" si="51"/>
        <v>0</v>
      </c>
    </row>
    <row r="1609" spans="10:20">
      <c r="J1609" s="271"/>
      <c r="S1609" s="271">
        <f t="shared" ca="1" si="50"/>
        <v>0</v>
      </c>
      <c r="T1609" s="271">
        <f t="shared" si="51"/>
        <v>0</v>
      </c>
    </row>
    <row r="1610" spans="10:20">
      <c r="J1610" s="271"/>
      <c r="S1610" s="271">
        <f t="shared" ca="1" si="50"/>
        <v>0</v>
      </c>
      <c r="T1610" s="271">
        <f t="shared" si="51"/>
        <v>0</v>
      </c>
    </row>
    <row r="1611" spans="10:20">
      <c r="J1611" s="271"/>
      <c r="S1611" s="271">
        <f t="shared" ca="1" si="50"/>
        <v>0</v>
      </c>
      <c r="T1611" s="271">
        <f t="shared" si="51"/>
        <v>0</v>
      </c>
    </row>
    <row r="1612" spans="10:20">
      <c r="J1612" s="271"/>
      <c r="S1612" s="271">
        <f t="shared" ca="1" si="50"/>
        <v>0</v>
      </c>
      <c r="T1612" s="271">
        <f t="shared" si="51"/>
        <v>0</v>
      </c>
    </row>
    <row r="1613" spans="10:20">
      <c r="J1613" s="271"/>
      <c r="S1613" s="271">
        <f t="shared" ca="1" si="50"/>
        <v>0</v>
      </c>
      <c r="T1613" s="271">
        <f t="shared" si="51"/>
        <v>0</v>
      </c>
    </row>
    <row r="1614" spans="10:20">
      <c r="J1614" s="271"/>
      <c r="S1614" s="271">
        <f t="shared" ca="1" si="50"/>
        <v>0</v>
      </c>
      <c r="T1614" s="271">
        <f t="shared" si="51"/>
        <v>0</v>
      </c>
    </row>
    <row r="1615" spans="10:20">
      <c r="J1615" s="271"/>
      <c r="S1615" s="271">
        <f t="shared" ca="1" si="50"/>
        <v>0</v>
      </c>
      <c r="T1615" s="271">
        <f t="shared" si="51"/>
        <v>0</v>
      </c>
    </row>
    <row r="1616" spans="10:20">
      <c r="J1616" s="271"/>
      <c r="S1616" s="271">
        <f t="shared" ca="1" si="50"/>
        <v>0</v>
      </c>
      <c r="T1616" s="271">
        <f t="shared" si="51"/>
        <v>0</v>
      </c>
    </row>
    <row r="1617" spans="10:20">
      <c r="J1617" s="271"/>
      <c r="S1617" s="271">
        <f t="shared" ca="1" si="50"/>
        <v>0</v>
      </c>
      <c r="T1617" s="271">
        <f t="shared" si="51"/>
        <v>0</v>
      </c>
    </row>
    <row r="1618" spans="10:20">
      <c r="J1618" s="271"/>
      <c r="S1618" s="271">
        <f t="shared" ca="1" si="50"/>
        <v>0</v>
      </c>
      <c r="T1618" s="271">
        <f t="shared" si="51"/>
        <v>0</v>
      </c>
    </row>
    <row r="1619" spans="10:20">
      <c r="J1619" s="271"/>
      <c r="S1619" s="271">
        <f t="shared" ca="1" si="50"/>
        <v>0</v>
      </c>
      <c r="T1619" s="271">
        <f t="shared" si="51"/>
        <v>0</v>
      </c>
    </row>
    <row r="1620" spans="10:20">
      <c r="J1620" s="271"/>
      <c r="S1620" s="271">
        <f t="shared" ca="1" si="50"/>
        <v>0</v>
      </c>
      <c r="T1620" s="271">
        <f t="shared" si="51"/>
        <v>0</v>
      </c>
    </row>
    <row r="1621" spans="10:20">
      <c r="J1621" s="271"/>
      <c r="S1621" s="271">
        <f t="shared" ca="1" si="50"/>
        <v>0</v>
      </c>
      <c r="T1621" s="271">
        <f t="shared" si="51"/>
        <v>0</v>
      </c>
    </row>
    <row r="1622" spans="10:20">
      <c r="J1622" s="271"/>
      <c r="S1622" s="271">
        <f t="shared" ca="1" si="50"/>
        <v>0</v>
      </c>
      <c r="T1622" s="271">
        <f t="shared" si="51"/>
        <v>0</v>
      </c>
    </row>
    <row r="1623" spans="10:20">
      <c r="J1623" s="271"/>
      <c r="S1623" s="271">
        <f t="shared" ca="1" si="50"/>
        <v>0</v>
      </c>
      <c r="T1623" s="271">
        <f t="shared" si="51"/>
        <v>0</v>
      </c>
    </row>
    <row r="1624" spans="10:20">
      <c r="J1624" s="271"/>
      <c r="S1624" s="271">
        <f t="shared" ca="1" si="50"/>
        <v>0</v>
      </c>
      <c r="T1624" s="271">
        <f t="shared" si="51"/>
        <v>0</v>
      </c>
    </row>
    <row r="1625" spans="10:20">
      <c r="J1625" s="271"/>
      <c r="S1625" s="271">
        <f t="shared" ca="1" si="50"/>
        <v>0</v>
      </c>
      <c r="T1625" s="271">
        <f t="shared" si="51"/>
        <v>0</v>
      </c>
    </row>
    <row r="1626" spans="10:20">
      <c r="J1626" s="271"/>
      <c r="S1626" s="271">
        <f t="shared" ca="1" si="50"/>
        <v>0</v>
      </c>
      <c r="T1626" s="271">
        <f t="shared" si="51"/>
        <v>0</v>
      </c>
    </row>
    <row r="1627" spans="10:20">
      <c r="J1627" s="271"/>
      <c r="S1627" s="271">
        <f t="shared" ca="1" si="50"/>
        <v>0</v>
      </c>
      <c r="T1627" s="271">
        <f t="shared" si="51"/>
        <v>0</v>
      </c>
    </row>
    <row r="1628" spans="10:20">
      <c r="J1628" s="271"/>
      <c r="S1628" s="271">
        <f t="shared" ca="1" si="50"/>
        <v>0</v>
      </c>
      <c r="T1628" s="271">
        <f t="shared" si="51"/>
        <v>0</v>
      </c>
    </row>
    <row r="1629" spans="10:20">
      <c r="J1629" s="271"/>
      <c r="S1629" s="271">
        <f t="shared" ca="1" si="50"/>
        <v>0</v>
      </c>
      <c r="T1629" s="271">
        <f t="shared" si="51"/>
        <v>0</v>
      </c>
    </row>
    <row r="1630" spans="10:20">
      <c r="J1630" s="271"/>
      <c r="S1630" s="271">
        <f t="shared" ca="1" si="50"/>
        <v>0</v>
      </c>
      <c r="T1630" s="271">
        <f t="shared" si="51"/>
        <v>0</v>
      </c>
    </row>
    <row r="1631" spans="10:20">
      <c r="J1631" s="271"/>
      <c r="S1631" s="271">
        <f t="shared" ca="1" si="50"/>
        <v>0</v>
      </c>
      <c r="T1631" s="271">
        <f t="shared" si="51"/>
        <v>0</v>
      </c>
    </row>
    <row r="1632" spans="10:20">
      <c r="J1632" s="271"/>
      <c r="S1632" s="271">
        <f t="shared" ca="1" si="50"/>
        <v>0</v>
      </c>
      <c r="T1632" s="271">
        <f t="shared" si="51"/>
        <v>0</v>
      </c>
    </row>
    <row r="1633" spans="10:20">
      <c r="J1633" s="271"/>
      <c r="S1633" s="271">
        <f t="shared" ca="1" si="50"/>
        <v>0</v>
      </c>
      <c r="T1633" s="271">
        <f t="shared" si="51"/>
        <v>0</v>
      </c>
    </row>
    <row r="1634" spans="10:20">
      <c r="J1634" s="271"/>
      <c r="S1634" s="271">
        <f t="shared" ca="1" si="50"/>
        <v>0</v>
      </c>
      <c r="T1634" s="271">
        <f t="shared" si="51"/>
        <v>0</v>
      </c>
    </row>
    <row r="1635" spans="10:20">
      <c r="J1635" s="271"/>
      <c r="S1635" s="271">
        <f t="shared" ca="1" si="50"/>
        <v>0</v>
      </c>
      <c r="T1635" s="271">
        <f t="shared" si="51"/>
        <v>0</v>
      </c>
    </row>
    <row r="1636" spans="10:20">
      <c r="J1636" s="271"/>
      <c r="S1636" s="271">
        <f t="shared" ca="1" si="50"/>
        <v>0</v>
      </c>
      <c r="T1636" s="271">
        <f t="shared" si="51"/>
        <v>0</v>
      </c>
    </row>
    <row r="1637" spans="10:20">
      <c r="J1637" s="271"/>
      <c r="S1637" s="271">
        <f t="shared" ca="1" si="50"/>
        <v>0</v>
      </c>
      <c r="T1637" s="271">
        <f t="shared" si="51"/>
        <v>0</v>
      </c>
    </row>
    <row r="1638" spans="10:20">
      <c r="J1638" s="271"/>
      <c r="S1638" s="271">
        <f t="shared" ca="1" si="50"/>
        <v>0</v>
      </c>
      <c r="T1638" s="271">
        <f t="shared" si="51"/>
        <v>0</v>
      </c>
    </row>
    <row r="1639" spans="10:20">
      <c r="J1639" s="271"/>
      <c r="S1639" s="271">
        <f t="shared" ca="1" si="50"/>
        <v>0</v>
      </c>
      <c r="T1639" s="271">
        <f t="shared" si="51"/>
        <v>0</v>
      </c>
    </row>
    <row r="1640" spans="10:20">
      <c r="J1640" s="271"/>
      <c r="S1640" s="271">
        <f t="shared" ca="1" si="50"/>
        <v>0</v>
      </c>
      <c r="T1640" s="271">
        <f t="shared" si="51"/>
        <v>0</v>
      </c>
    </row>
    <row r="1641" spans="10:20">
      <c r="J1641" s="271"/>
      <c r="S1641" s="271">
        <f t="shared" ca="1" si="50"/>
        <v>0</v>
      </c>
      <c r="T1641" s="271">
        <f t="shared" si="51"/>
        <v>0</v>
      </c>
    </row>
    <row r="1642" spans="10:20">
      <c r="J1642" s="271"/>
      <c r="S1642" s="271">
        <f t="shared" ca="1" si="50"/>
        <v>0</v>
      </c>
      <c r="T1642" s="271">
        <f t="shared" si="51"/>
        <v>0</v>
      </c>
    </row>
    <row r="1643" spans="10:20">
      <c r="J1643" s="271"/>
      <c r="S1643" s="271">
        <f t="shared" ca="1" si="50"/>
        <v>0</v>
      </c>
      <c r="T1643" s="271">
        <f t="shared" si="51"/>
        <v>0</v>
      </c>
    </row>
    <row r="1644" spans="10:20">
      <c r="J1644" s="271"/>
      <c r="S1644" s="271">
        <f t="shared" ca="1" si="50"/>
        <v>0</v>
      </c>
      <c r="T1644" s="271">
        <f t="shared" si="51"/>
        <v>0</v>
      </c>
    </row>
    <row r="1645" spans="10:20">
      <c r="J1645" s="271"/>
      <c r="S1645" s="271">
        <f t="shared" ca="1" si="50"/>
        <v>0</v>
      </c>
      <c r="T1645" s="271">
        <f t="shared" si="51"/>
        <v>0</v>
      </c>
    </row>
    <row r="1646" spans="10:20">
      <c r="J1646" s="271"/>
      <c r="S1646" s="271">
        <f t="shared" ca="1" si="50"/>
        <v>0</v>
      </c>
      <c r="T1646" s="271">
        <f t="shared" si="51"/>
        <v>0</v>
      </c>
    </row>
    <row r="1647" spans="10:20">
      <c r="J1647" s="271"/>
      <c r="S1647" s="271">
        <f t="shared" ca="1" si="50"/>
        <v>0</v>
      </c>
      <c r="T1647" s="271">
        <f t="shared" si="51"/>
        <v>0</v>
      </c>
    </row>
    <row r="1648" spans="10:20">
      <c r="J1648" s="271"/>
      <c r="S1648" s="271">
        <f t="shared" ca="1" si="50"/>
        <v>0</v>
      </c>
      <c r="T1648" s="271">
        <f t="shared" si="51"/>
        <v>0</v>
      </c>
    </row>
    <row r="1649" spans="10:20">
      <c r="J1649" s="271"/>
      <c r="S1649" s="271">
        <f t="shared" ca="1" si="50"/>
        <v>0</v>
      </c>
      <c r="T1649" s="271">
        <f t="shared" si="51"/>
        <v>0</v>
      </c>
    </row>
    <row r="1650" spans="10:20">
      <c r="J1650" s="271"/>
      <c r="S1650" s="271">
        <f t="shared" ca="1" si="50"/>
        <v>0</v>
      </c>
      <c r="T1650" s="271">
        <f t="shared" si="51"/>
        <v>0</v>
      </c>
    </row>
    <row r="1651" spans="10:20">
      <c r="J1651" s="271"/>
      <c r="S1651" s="271">
        <f t="shared" ca="1" si="50"/>
        <v>0</v>
      </c>
      <c r="T1651" s="271">
        <f t="shared" si="51"/>
        <v>0</v>
      </c>
    </row>
    <row r="1652" spans="10:20">
      <c r="J1652" s="271"/>
      <c r="S1652" s="271">
        <f t="shared" ca="1" si="50"/>
        <v>0</v>
      </c>
      <c r="T1652" s="271">
        <f t="shared" si="51"/>
        <v>0</v>
      </c>
    </row>
    <row r="1653" spans="10:20">
      <c r="J1653" s="271"/>
      <c r="S1653" s="271">
        <f t="shared" ca="1" si="50"/>
        <v>0</v>
      </c>
      <c r="T1653" s="271">
        <f t="shared" si="51"/>
        <v>0</v>
      </c>
    </row>
    <row r="1654" spans="10:20">
      <c r="J1654" s="271"/>
      <c r="S1654" s="271">
        <f t="shared" ca="1" si="50"/>
        <v>0</v>
      </c>
      <c r="T1654" s="271">
        <f t="shared" si="51"/>
        <v>0</v>
      </c>
    </row>
    <row r="1655" spans="10:20">
      <c r="J1655" s="271"/>
      <c r="S1655" s="271">
        <f t="shared" ca="1" si="50"/>
        <v>0</v>
      </c>
      <c r="T1655" s="271">
        <f t="shared" si="51"/>
        <v>0</v>
      </c>
    </row>
    <row r="1656" spans="10:20">
      <c r="J1656" s="271"/>
      <c r="S1656" s="271">
        <f t="shared" ca="1" si="50"/>
        <v>0</v>
      </c>
      <c r="T1656" s="271">
        <f t="shared" si="51"/>
        <v>0</v>
      </c>
    </row>
    <row r="1657" spans="10:20">
      <c r="J1657" s="271"/>
      <c r="S1657" s="271">
        <f t="shared" ca="1" si="50"/>
        <v>0</v>
      </c>
      <c r="T1657" s="271">
        <f t="shared" si="51"/>
        <v>0</v>
      </c>
    </row>
    <row r="1658" spans="10:20">
      <c r="J1658" s="271"/>
      <c r="S1658" s="271">
        <f t="shared" ca="1" si="50"/>
        <v>0</v>
      </c>
      <c r="T1658" s="271">
        <f t="shared" si="51"/>
        <v>0</v>
      </c>
    </row>
    <row r="1659" spans="10:20">
      <c r="J1659" s="271"/>
      <c r="S1659" s="271">
        <f t="shared" ca="1" si="50"/>
        <v>0</v>
      </c>
      <c r="T1659" s="271">
        <f t="shared" si="51"/>
        <v>0</v>
      </c>
    </row>
    <row r="1660" spans="10:20">
      <c r="J1660" s="271"/>
      <c r="S1660" s="271">
        <f t="shared" ca="1" si="50"/>
        <v>0</v>
      </c>
      <c r="T1660" s="271">
        <f t="shared" si="51"/>
        <v>0</v>
      </c>
    </row>
    <row r="1661" spans="10:20">
      <c r="J1661" s="271"/>
      <c r="S1661" s="271">
        <f t="shared" ca="1" si="50"/>
        <v>0</v>
      </c>
      <c r="T1661" s="271">
        <f t="shared" si="51"/>
        <v>0</v>
      </c>
    </row>
    <row r="1662" spans="10:20">
      <c r="J1662" s="271"/>
      <c r="S1662" s="271">
        <f t="shared" ca="1" si="50"/>
        <v>0</v>
      </c>
      <c r="T1662" s="271">
        <f t="shared" si="51"/>
        <v>0</v>
      </c>
    </row>
    <row r="1663" spans="10:20">
      <c r="J1663" s="271"/>
      <c r="S1663" s="271">
        <f t="shared" ca="1" si="50"/>
        <v>0</v>
      </c>
      <c r="T1663" s="271">
        <f t="shared" si="51"/>
        <v>0</v>
      </c>
    </row>
    <row r="1664" spans="10:20">
      <c r="J1664" s="271"/>
      <c r="S1664" s="271">
        <f t="shared" ca="1" si="50"/>
        <v>0</v>
      </c>
      <c r="T1664" s="271">
        <f t="shared" si="51"/>
        <v>0</v>
      </c>
    </row>
    <row r="1665" spans="10:20">
      <c r="J1665" s="271"/>
      <c r="S1665" s="271">
        <f t="shared" ca="1" si="50"/>
        <v>0</v>
      </c>
      <c r="T1665" s="271">
        <f t="shared" si="51"/>
        <v>0</v>
      </c>
    </row>
    <row r="1666" spans="10:20">
      <c r="J1666" s="271"/>
      <c r="S1666" s="271">
        <f t="shared" ca="1" si="50"/>
        <v>0</v>
      </c>
      <c r="T1666" s="271">
        <f t="shared" si="51"/>
        <v>0</v>
      </c>
    </row>
    <row r="1667" spans="10:20">
      <c r="J1667" s="271"/>
      <c r="S1667" s="271">
        <f t="shared" ref="S1667:S1730" ca="1" si="52">IF(M1667&gt;TODAY(),1,0)</f>
        <v>0</v>
      </c>
      <c r="T1667" s="271">
        <f t="shared" ref="T1667:T1730" si="53">G1667+J1667</f>
        <v>0</v>
      </c>
    </row>
    <row r="1668" spans="10:20">
      <c r="J1668" s="271"/>
      <c r="S1668" s="271">
        <f t="shared" ca="1" si="52"/>
        <v>0</v>
      </c>
      <c r="T1668" s="271">
        <f t="shared" si="53"/>
        <v>0</v>
      </c>
    </row>
    <row r="1669" spans="10:20">
      <c r="J1669" s="271"/>
      <c r="S1669" s="271">
        <f t="shared" ca="1" si="52"/>
        <v>0</v>
      </c>
      <c r="T1669" s="271">
        <f t="shared" si="53"/>
        <v>0</v>
      </c>
    </row>
    <row r="1670" spans="10:20">
      <c r="J1670" s="271"/>
      <c r="S1670" s="271">
        <f t="shared" ca="1" si="52"/>
        <v>0</v>
      </c>
      <c r="T1670" s="271">
        <f t="shared" si="53"/>
        <v>0</v>
      </c>
    </row>
    <row r="1671" spans="10:20">
      <c r="J1671" s="271"/>
      <c r="S1671" s="271">
        <f t="shared" ca="1" si="52"/>
        <v>0</v>
      </c>
      <c r="T1671" s="271">
        <f t="shared" si="53"/>
        <v>0</v>
      </c>
    </row>
    <row r="1672" spans="10:20">
      <c r="J1672" s="271"/>
      <c r="S1672" s="271">
        <f t="shared" ca="1" si="52"/>
        <v>0</v>
      </c>
      <c r="T1672" s="271">
        <f t="shared" si="53"/>
        <v>0</v>
      </c>
    </row>
    <row r="1673" spans="10:20">
      <c r="J1673" s="271"/>
      <c r="S1673" s="271">
        <f t="shared" ca="1" si="52"/>
        <v>0</v>
      </c>
      <c r="T1673" s="271">
        <f t="shared" si="53"/>
        <v>0</v>
      </c>
    </row>
    <row r="1674" spans="10:20">
      <c r="J1674" s="271"/>
      <c r="S1674" s="271">
        <f t="shared" ca="1" si="52"/>
        <v>0</v>
      </c>
      <c r="T1674" s="271">
        <f t="shared" si="53"/>
        <v>0</v>
      </c>
    </row>
    <row r="1675" spans="10:20">
      <c r="J1675" s="271"/>
      <c r="S1675" s="271">
        <f t="shared" ca="1" si="52"/>
        <v>0</v>
      </c>
      <c r="T1675" s="271">
        <f t="shared" si="53"/>
        <v>0</v>
      </c>
    </row>
    <row r="1676" spans="10:20">
      <c r="J1676" s="271"/>
      <c r="S1676" s="271">
        <f t="shared" ca="1" si="52"/>
        <v>0</v>
      </c>
      <c r="T1676" s="271">
        <f t="shared" si="53"/>
        <v>0</v>
      </c>
    </row>
    <row r="1677" spans="10:20">
      <c r="J1677" s="271"/>
      <c r="S1677" s="271">
        <f t="shared" ca="1" si="52"/>
        <v>0</v>
      </c>
      <c r="T1677" s="271">
        <f t="shared" si="53"/>
        <v>0</v>
      </c>
    </row>
    <row r="1678" spans="10:20">
      <c r="J1678" s="271"/>
      <c r="S1678" s="271">
        <f t="shared" ca="1" si="52"/>
        <v>0</v>
      </c>
      <c r="T1678" s="271">
        <f t="shared" si="53"/>
        <v>0</v>
      </c>
    </row>
    <row r="1679" spans="10:20">
      <c r="J1679" s="271"/>
      <c r="S1679" s="271">
        <f t="shared" ca="1" si="52"/>
        <v>0</v>
      </c>
      <c r="T1679" s="271">
        <f t="shared" si="53"/>
        <v>0</v>
      </c>
    </row>
    <row r="1680" spans="10:20">
      <c r="J1680" s="271"/>
      <c r="S1680" s="271">
        <f t="shared" ca="1" si="52"/>
        <v>0</v>
      </c>
      <c r="T1680" s="271">
        <f t="shared" si="53"/>
        <v>0</v>
      </c>
    </row>
    <row r="1681" spans="10:20">
      <c r="J1681" s="271"/>
      <c r="S1681" s="271">
        <f t="shared" ca="1" si="52"/>
        <v>0</v>
      </c>
      <c r="T1681" s="271">
        <f t="shared" si="53"/>
        <v>0</v>
      </c>
    </row>
    <row r="1682" spans="10:20">
      <c r="J1682" s="271"/>
      <c r="S1682" s="271">
        <f t="shared" ca="1" si="52"/>
        <v>0</v>
      </c>
      <c r="T1682" s="271">
        <f t="shared" si="53"/>
        <v>0</v>
      </c>
    </row>
    <row r="1683" spans="10:20">
      <c r="J1683" s="271"/>
      <c r="S1683" s="271">
        <f t="shared" ca="1" si="52"/>
        <v>0</v>
      </c>
      <c r="T1683" s="271">
        <f t="shared" si="53"/>
        <v>0</v>
      </c>
    </row>
    <row r="1684" spans="10:20">
      <c r="J1684" s="271"/>
      <c r="S1684" s="271">
        <f t="shared" ca="1" si="52"/>
        <v>0</v>
      </c>
      <c r="T1684" s="271">
        <f t="shared" si="53"/>
        <v>0</v>
      </c>
    </row>
    <row r="1685" spans="10:20">
      <c r="J1685" s="271"/>
      <c r="S1685" s="271">
        <f t="shared" ca="1" si="52"/>
        <v>0</v>
      </c>
      <c r="T1685" s="271">
        <f t="shared" si="53"/>
        <v>0</v>
      </c>
    </row>
    <row r="1686" spans="10:20">
      <c r="J1686" s="271"/>
      <c r="S1686" s="271">
        <f t="shared" ca="1" si="52"/>
        <v>0</v>
      </c>
      <c r="T1686" s="271">
        <f t="shared" si="53"/>
        <v>0</v>
      </c>
    </row>
    <row r="1687" spans="10:20">
      <c r="J1687" s="271"/>
      <c r="S1687" s="271">
        <f t="shared" ca="1" si="52"/>
        <v>0</v>
      </c>
      <c r="T1687" s="271">
        <f t="shared" si="53"/>
        <v>0</v>
      </c>
    </row>
    <row r="1688" spans="10:20">
      <c r="J1688" s="271"/>
      <c r="S1688" s="271">
        <f t="shared" ca="1" si="52"/>
        <v>0</v>
      </c>
      <c r="T1688" s="271">
        <f t="shared" si="53"/>
        <v>0</v>
      </c>
    </row>
    <row r="1689" spans="10:20">
      <c r="J1689" s="271"/>
      <c r="S1689" s="271">
        <f t="shared" ca="1" si="52"/>
        <v>0</v>
      </c>
      <c r="T1689" s="271">
        <f t="shared" si="53"/>
        <v>0</v>
      </c>
    </row>
    <row r="1690" spans="10:20">
      <c r="J1690" s="271"/>
      <c r="S1690" s="271">
        <f t="shared" ca="1" si="52"/>
        <v>0</v>
      </c>
      <c r="T1690" s="271">
        <f t="shared" si="53"/>
        <v>0</v>
      </c>
    </row>
    <row r="1691" spans="10:20">
      <c r="J1691" s="271"/>
      <c r="S1691" s="271">
        <f t="shared" ca="1" si="52"/>
        <v>0</v>
      </c>
      <c r="T1691" s="271">
        <f t="shared" si="53"/>
        <v>0</v>
      </c>
    </row>
    <row r="1692" spans="10:20">
      <c r="J1692" s="271"/>
      <c r="S1692" s="271">
        <f t="shared" ca="1" si="52"/>
        <v>0</v>
      </c>
      <c r="T1692" s="271">
        <f t="shared" si="53"/>
        <v>0</v>
      </c>
    </row>
    <row r="1693" spans="10:20">
      <c r="J1693" s="271"/>
      <c r="S1693" s="271">
        <f t="shared" ca="1" si="52"/>
        <v>0</v>
      </c>
      <c r="T1693" s="271">
        <f t="shared" si="53"/>
        <v>0</v>
      </c>
    </row>
    <row r="1694" spans="10:20">
      <c r="J1694" s="271"/>
      <c r="S1694" s="271">
        <f t="shared" ca="1" si="52"/>
        <v>0</v>
      </c>
      <c r="T1694" s="271">
        <f t="shared" si="53"/>
        <v>0</v>
      </c>
    </row>
    <row r="1695" spans="10:20">
      <c r="J1695" s="271"/>
      <c r="S1695" s="271">
        <f t="shared" ca="1" si="52"/>
        <v>0</v>
      </c>
      <c r="T1695" s="271">
        <f t="shared" si="53"/>
        <v>0</v>
      </c>
    </row>
    <row r="1696" spans="10:20">
      <c r="J1696" s="271"/>
      <c r="S1696" s="271">
        <f t="shared" ca="1" si="52"/>
        <v>0</v>
      </c>
      <c r="T1696" s="271">
        <f t="shared" si="53"/>
        <v>0</v>
      </c>
    </row>
    <row r="1697" spans="10:20">
      <c r="J1697" s="271"/>
      <c r="S1697" s="271">
        <f t="shared" ca="1" si="52"/>
        <v>0</v>
      </c>
      <c r="T1697" s="271">
        <f t="shared" si="53"/>
        <v>0</v>
      </c>
    </row>
    <row r="1698" spans="10:20">
      <c r="J1698" s="271"/>
      <c r="S1698" s="271">
        <f t="shared" ca="1" si="52"/>
        <v>0</v>
      </c>
      <c r="T1698" s="271">
        <f t="shared" si="53"/>
        <v>0</v>
      </c>
    </row>
    <row r="1699" spans="10:20">
      <c r="J1699" s="271"/>
      <c r="S1699" s="271">
        <f t="shared" ca="1" si="52"/>
        <v>0</v>
      </c>
      <c r="T1699" s="271">
        <f t="shared" si="53"/>
        <v>0</v>
      </c>
    </row>
    <row r="1700" spans="10:20">
      <c r="J1700" s="271"/>
      <c r="S1700" s="271">
        <f t="shared" ca="1" si="52"/>
        <v>0</v>
      </c>
      <c r="T1700" s="271">
        <f t="shared" si="53"/>
        <v>0</v>
      </c>
    </row>
    <row r="1701" spans="10:20">
      <c r="J1701" s="271"/>
      <c r="S1701" s="271">
        <f t="shared" ca="1" si="52"/>
        <v>0</v>
      </c>
      <c r="T1701" s="271">
        <f t="shared" si="53"/>
        <v>0</v>
      </c>
    </row>
    <row r="1702" spans="10:20">
      <c r="J1702" s="271"/>
      <c r="S1702" s="271">
        <f t="shared" ca="1" si="52"/>
        <v>0</v>
      </c>
      <c r="T1702" s="271">
        <f t="shared" si="53"/>
        <v>0</v>
      </c>
    </row>
    <row r="1703" spans="10:20">
      <c r="J1703" s="271"/>
      <c r="S1703" s="271">
        <f t="shared" ca="1" si="52"/>
        <v>0</v>
      </c>
      <c r="T1703" s="271">
        <f t="shared" si="53"/>
        <v>0</v>
      </c>
    </row>
    <row r="1704" spans="10:20">
      <c r="J1704" s="271"/>
      <c r="S1704" s="271">
        <f t="shared" ca="1" si="52"/>
        <v>0</v>
      </c>
      <c r="T1704" s="271">
        <f t="shared" si="53"/>
        <v>0</v>
      </c>
    </row>
    <row r="1705" spans="10:20">
      <c r="J1705" s="271"/>
      <c r="S1705" s="271">
        <f t="shared" ca="1" si="52"/>
        <v>0</v>
      </c>
      <c r="T1705" s="271">
        <f t="shared" si="53"/>
        <v>0</v>
      </c>
    </row>
    <row r="1706" spans="10:20">
      <c r="J1706" s="271"/>
      <c r="S1706" s="271">
        <f t="shared" ca="1" si="52"/>
        <v>0</v>
      </c>
      <c r="T1706" s="271">
        <f t="shared" si="53"/>
        <v>0</v>
      </c>
    </row>
    <row r="1707" spans="10:20">
      <c r="J1707" s="271"/>
      <c r="S1707" s="271">
        <f t="shared" ca="1" si="52"/>
        <v>0</v>
      </c>
      <c r="T1707" s="271">
        <f t="shared" si="53"/>
        <v>0</v>
      </c>
    </row>
    <row r="1708" spans="10:20">
      <c r="J1708" s="271"/>
      <c r="S1708" s="271">
        <f t="shared" ca="1" si="52"/>
        <v>0</v>
      </c>
      <c r="T1708" s="271">
        <f t="shared" si="53"/>
        <v>0</v>
      </c>
    </row>
    <row r="1709" spans="10:20">
      <c r="J1709" s="271"/>
      <c r="S1709" s="271">
        <f t="shared" ca="1" si="52"/>
        <v>0</v>
      </c>
      <c r="T1709" s="271">
        <f t="shared" si="53"/>
        <v>0</v>
      </c>
    </row>
    <row r="1710" spans="10:20">
      <c r="J1710" s="271"/>
      <c r="S1710" s="271">
        <f t="shared" ca="1" si="52"/>
        <v>0</v>
      </c>
      <c r="T1710" s="271">
        <f t="shared" si="53"/>
        <v>0</v>
      </c>
    </row>
    <row r="1711" spans="10:20">
      <c r="J1711" s="271"/>
      <c r="S1711" s="271">
        <f t="shared" ca="1" si="52"/>
        <v>0</v>
      </c>
      <c r="T1711" s="271">
        <f t="shared" si="53"/>
        <v>0</v>
      </c>
    </row>
    <row r="1712" spans="10:20">
      <c r="J1712" s="271"/>
      <c r="S1712" s="271">
        <f t="shared" ca="1" si="52"/>
        <v>0</v>
      </c>
      <c r="T1712" s="271">
        <f t="shared" si="53"/>
        <v>0</v>
      </c>
    </row>
    <row r="1713" spans="10:20">
      <c r="J1713" s="271"/>
      <c r="S1713" s="271">
        <f t="shared" ca="1" si="52"/>
        <v>0</v>
      </c>
      <c r="T1713" s="271">
        <f t="shared" si="53"/>
        <v>0</v>
      </c>
    </row>
    <row r="1714" spans="10:20">
      <c r="J1714" s="271"/>
      <c r="S1714" s="271">
        <f t="shared" ca="1" si="52"/>
        <v>0</v>
      </c>
      <c r="T1714" s="271">
        <f t="shared" si="53"/>
        <v>0</v>
      </c>
    </row>
    <row r="1715" spans="10:20">
      <c r="J1715" s="271"/>
      <c r="S1715" s="271">
        <f t="shared" ca="1" si="52"/>
        <v>0</v>
      </c>
      <c r="T1715" s="271">
        <f t="shared" si="53"/>
        <v>0</v>
      </c>
    </row>
    <row r="1716" spans="10:20">
      <c r="J1716" s="271"/>
      <c r="S1716" s="271">
        <f t="shared" ca="1" si="52"/>
        <v>0</v>
      </c>
      <c r="T1716" s="271">
        <f t="shared" si="53"/>
        <v>0</v>
      </c>
    </row>
    <row r="1717" spans="10:20">
      <c r="J1717" s="271"/>
      <c r="S1717" s="271">
        <f t="shared" ca="1" si="52"/>
        <v>0</v>
      </c>
      <c r="T1717" s="271">
        <f t="shared" si="53"/>
        <v>0</v>
      </c>
    </row>
    <row r="1718" spans="10:20">
      <c r="J1718" s="271"/>
      <c r="S1718" s="271">
        <f t="shared" ca="1" si="52"/>
        <v>0</v>
      </c>
      <c r="T1718" s="271">
        <f t="shared" si="53"/>
        <v>0</v>
      </c>
    </row>
    <row r="1719" spans="10:20">
      <c r="J1719" s="271"/>
      <c r="S1719" s="271">
        <f t="shared" ca="1" si="52"/>
        <v>0</v>
      </c>
      <c r="T1719" s="271">
        <f t="shared" si="53"/>
        <v>0</v>
      </c>
    </row>
    <row r="1720" spans="10:20">
      <c r="J1720" s="271"/>
      <c r="S1720" s="271">
        <f t="shared" ca="1" si="52"/>
        <v>0</v>
      </c>
      <c r="T1720" s="271">
        <f t="shared" si="53"/>
        <v>0</v>
      </c>
    </row>
    <row r="1721" spans="10:20">
      <c r="J1721" s="271"/>
      <c r="S1721" s="271">
        <f t="shared" ca="1" si="52"/>
        <v>0</v>
      </c>
      <c r="T1721" s="271">
        <f t="shared" si="53"/>
        <v>0</v>
      </c>
    </row>
    <row r="1722" spans="10:20">
      <c r="J1722" s="271"/>
      <c r="S1722" s="271">
        <f t="shared" ca="1" si="52"/>
        <v>0</v>
      </c>
      <c r="T1722" s="271">
        <f t="shared" si="53"/>
        <v>0</v>
      </c>
    </row>
    <row r="1723" spans="10:20">
      <c r="J1723" s="271"/>
      <c r="S1723" s="271">
        <f t="shared" ca="1" si="52"/>
        <v>0</v>
      </c>
      <c r="T1723" s="271">
        <f t="shared" si="53"/>
        <v>0</v>
      </c>
    </row>
    <row r="1724" spans="10:20">
      <c r="J1724" s="271"/>
      <c r="S1724" s="271">
        <f t="shared" ca="1" si="52"/>
        <v>0</v>
      </c>
      <c r="T1724" s="271">
        <f t="shared" si="53"/>
        <v>0</v>
      </c>
    </row>
    <row r="1725" spans="10:20">
      <c r="J1725" s="271"/>
      <c r="S1725" s="271">
        <f t="shared" ca="1" si="52"/>
        <v>0</v>
      </c>
      <c r="T1725" s="271">
        <f t="shared" si="53"/>
        <v>0</v>
      </c>
    </row>
    <row r="1726" spans="10:20">
      <c r="J1726" s="271"/>
      <c r="S1726" s="271">
        <f t="shared" ca="1" si="52"/>
        <v>0</v>
      </c>
      <c r="T1726" s="271">
        <f t="shared" si="53"/>
        <v>0</v>
      </c>
    </row>
    <row r="1727" spans="10:20">
      <c r="J1727" s="271"/>
      <c r="S1727" s="271">
        <f t="shared" ca="1" si="52"/>
        <v>0</v>
      </c>
      <c r="T1727" s="271">
        <f t="shared" si="53"/>
        <v>0</v>
      </c>
    </row>
    <row r="1728" spans="10:20">
      <c r="J1728" s="271"/>
      <c r="S1728" s="271">
        <f t="shared" ca="1" si="52"/>
        <v>0</v>
      </c>
      <c r="T1728" s="271">
        <f t="shared" si="53"/>
        <v>0</v>
      </c>
    </row>
    <row r="1729" spans="10:20">
      <c r="J1729" s="271"/>
      <c r="S1729" s="271">
        <f t="shared" ca="1" si="52"/>
        <v>0</v>
      </c>
      <c r="T1729" s="271">
        <f t="shared" si="53"/>
        <v>0</v>
      </c>
    </row>
    <row r="1730" spans="10:20">
      <c r="J1730" s="271"/>
      <c r="S1730" s="271">
        <f t="shared" ca="1" si="52"/>
        <v>0</v>
      </c>
      <c r="T1730" s="271">
        <f t="shared" si="53"/>
        <v>0</v>
      </c>
    </row>
    <row r="1731" spans="10:20">
      <c r="J1731" s="271"/>
      <c r="S1731" s="271">
        <f t="shared" ref="S1731:S1794" ca="1" si="54">IF(M1731&gt;TODAY(),1,0)</f>
        <v>0</v>
      </c>
      <c r="T1731" s="271">
        <f t="shared" ref="T1731:T1794" si="55">G1731+J1731</f>
        <v>0</v>
      </c>
    </row>
    <row r="1732" spans="10:20">
      <c r="J1732" s="271"/>
      <c r="S1732" s="271">
        <f t="shared" ca="1" si="54"/>
        <v>0</v>
      </c>
      <c r="T1732" s="271">
        <f t="shared" si="55"/>
        <v>0</v>
      </c>
    </row>
    <row r="1733" spans="10:20">
      <c r="J1733" s="271"/>
      <c r="S1733" s="271">
        <f t="shared" ca="1" si="54"/>
        <v>0</v>
      </c>
      <c r="T1733" s="271">
        <f t="shared" si="55"/>
        <v>0</v>
      </c>
    </row>
    <row r="1734" spans="10:20">
      <c r="J1734" s="271"/>
      <c r="S1734" s="271">
        <f t="shared" ca="1" si="54"/>
        <v>0</v>
      </c>
      <c r="T1734" s="271">
        <f t="shared" si="55"/>
        <v>0</v>
      </c>
    </row>
    <row r="1735" spans="10:20">
      <c r="J1735" s="271"/>
      <c r="S1735" s="271">
        <f t="shared" ca="1" si="54"/>
        <v>0</v>
      </c>
      <c r="T1735" s="271">
        <f t="shared" si="55"/>
        <v>0</v>
      </c>
    </row>
    <row r="1736" spans="10:20">
      <c r="J1736" s="271"/>
      <c r="S1736" s="271">
        <f t="shared" ca="1" si="54"/>
        <v>0</v>
      </c>
      <c r="T1736" s="271">
        <f t="shared" si="55"/>
        <v>0</v>
      </c>
    </row>
    <row r="1737" spans="10:20">
      <c r="J1737" s="271"/>
      <c r="S1737" s="271">
        <f t="shared" ca="1" si="54"/>
        <v>0</v>
      </c>
      <c r="T1737" s="271">
        <f t="shared" si="55"/>
        <v>0</v>
      </c>
    </row>
    <row r="1738" spans="10:20">
      <c r="J1738" s="271"/>
      <c r="S1738" s="271">
        <f t="shared" ca="1" si="54"/>
        <v>0</v>
      </c>
      <c r="T1738" s="271">
        <f t="shared" si="55"/>
        <v>0</v>
      </c>
    </row>
    <row r="1739" spans="10:20">
      <c r="J1739" s="271"/>
      <c r="S1739" s="271">
        <f t="shared" ca="1" si="54"/>
        <v>0</v>
      </c>
      <c r="T1739" s="271">
        <f t="shared" si="55"/>
        <v>0</v>
      </c>
    </row>
    <row r="1740" spans="10:20">
      <c r="J1740" s="271"/>
      <c r="S1740" s="271">
        <f t="shared" ca="1" si="54"/>
        <v>0</v>
      </c>
      <c r="T1740" s="271">
        <f t="shared" si="55"/>
        <v>0</v>
      </c>
    </row>
    <row r="1741" spans="10:20">
      <c r="J1741" s="271"/>
      <c r="S1741" s="271">
        <f t="shared" ca="1" si="54"/>
        <v>0</v>
      </c>
      <c r="T1741" s="271">
        <f t="shared" si="55"/>
        <v>0</v>
      </c>
    </row>
    <row r="1742" spans="10:20">
      <c r="J1742" s="271"/>
      <c r="S1742" s="271">
        <f t="shared" ca="1" si="54"/>
        <v>0</v>
      </c>
      <c r="T1742" s="271">
        <f t="shared" si="55"/>
        <v>0</v>
      </c>
    </row>
    <row r="1743" spans="10:20">
      <c r="J1743" s="271"/>
      <c r="S1743" s="271">
        <f t="shared" ca="1" si="54"/>
        <v>0</v>
      </c>
      <c r="T1743" s="271">
        <f t="shared" si="55"/>
        <v>0</v>
      </c>
    </row>
    <row r="1744" spans="10:20">
      <c r="J1744" s="271"/>
      <c r="S1744" s="271">
        <f t="shared" ca="1" si="54"/>
        <v>0</v>
      </c>
      <c r="T1744" s="271">
        <f t="shared" si="55"/>
        <v>0</v>
      </c>
    </row>
    <row r="1745" spans="10:20">
      <c r="J1745" s="271"/>
      <c r="S1745" s="271">
        <f t="shared" ca="1" si="54"/>
        <v>0</v>
      </c>
      <c r="T1745" s="271">
        <f t="shared" si="55"/>
        <v>0</v>
      </c>
    </row>
    <row r="1746" spans="10:20">
      <c r="J1746" s="271"/>
      <c r="S1746" s="271">
        <f t="shared" ca="1" si="54"/>
        <v>0</v>
      </c>
      <c r="T1746" s="271">
        <f t="shared" si="55"/>
        <v>0</v>
      </c>
    </row>
    <row r="1747" spans="10:20">
      <c r="J1747" s="271"/>
      <c r="S1747" s="271">
        <f t="shared" ca="1" si="54"/>
        <v>0</v>
      </c>
      <c r="T1747" s="271">
        <f t="shared" si="55"/>
        <v>0</v>
      </c>
    </row>
    <row r="1748" spans="10:20">
      <c r="J1748" s="271"/>
      <c r="S1748" s="271">
        <f t="shared" ca="1" si="54"/>
        <v>0</v>
      </c>
      <c r="T1748" s="271">
        <f t="shared" si="55"/>
        <v>0</v>
      </c>
    </row>
    <row r="1749" spans="10:20">
      <c r="J1749" s="271"/>
      <c r="S1749" s="271">
        <f t="shared" ca="1" si="54"/>
        <v>0</v>
      </c>
      <c r="T1749" s="271">
        <f t="shared" si="55"/>
        <v>0</v>
      </c>
    </row>
    <row r="1750" spans="10:20">
      <c r="J1750" s="271"/>
      <c r="S1750" s="271">
        <f t="shared" ca="1" si="54"/>
        <v>0</v>
      </c>
      <c r="T1750" s="271">
        <f t="shared" si="55"/>
        <v>0</v>
      </c>
    </row>
    <row r="1751" spans="10:20">
      <c r="J1751" s="271"/>
      <c r="S1751" s="271">
        <f t="shared" ca="1" si="54"/>
        <v>0</v>
      </c>
      <c r="T1751" s="271">
        <f t="shared" si="55"/>
        <v>0</v>
      </c>
    </row>
    <row r="1752" spans="10:20">
      <c r="J1752" s="271"/>
      <c r="S1752" s="271">
        <f t="shared" ca="1" si="54"/>
        <v>0</v>
      </c>
      <c r="T1752" s="271">
        <f t="shared" si="55"/>
        <v>0</v>
      </c>
    </row>
    <row r="1753" spans="10:20">
      <c r="J1753" s="271"/>
      <c r="S1753" s="271">
        <f t="shared" ca="1" si="54"/>
        <v>0</v>
      </c>
      <c r="T1753" s="271">
        <f t="shared" si="55"/>
        <v>0</v>
      </c>
    </row>
    <row r="1754" spans="10:20">
      <c r="J1754" s="271"/>
      <c r="S1754" s="271">
        <f t="shared" ca="1" si="54"/>
        <v>0</v>
      </c>
      <c r="T1754" s="271">
        <f t="shared" si="55"/>
        <v>0</v>
      </c>
    </row>
    <row r="1755" spans="10:20">
      <c r="J1755" s="271"/>
      <c r="S1755" s="271">
        <f t="shared" ca="1" si="54"/>
        <v>0</v>
      </c>
      <c r="T1755" s="271">
        <f t="shared" si="55"/>
        <v>0</v>
      </c>
    </row>
    <row r="1756" spans="10:20">
      <c r="J1756" s="271"/>
      <c r="S1756" s="271">
        <f t="shared" ca="1" si="54"/>
        <v>0</v>
      </c>
      <c r="T1756" s="271">
        <f t="shared" si="55"/>
        <v>0</v>
      </c>
    </row>
    <row r="1757" spans="10:20">
      <c r="J1757" s="271"/>
      <c r="S1757" s="271">
        <f t="shared" ca="1" si="54"/>
        <v>0</v>
      </c>
      <c r="T1757" s="271">
        <f t="shared" si="55"/>
        <v>0</v>
      </c>
    </row>
    <row r="1758" spans="10:20">
      <c r="J1758" s="271"/>
      <c r="S1758" s="271">
        <f t="shared" ca="1" si="54"/>
        <v>0</v>
      </c>
      <c r="T1758" s="271">
        <f t="shared" si="55"/>
        <v>0</v>
      </c>
    </row>
    <row r="1759" spans="10:20">
      <c r="J1759" s="271"/>
      <c r="S1759" s="271">
        <f t="shared" ca="1" si="54"/>
        <v>0</v>
      </c>
      <c r="T1759" s="271">
        <f t="shared" si="55"/>
        <v>0</v>
      </c>
    </row>
    <row r="1760" spans="10:20">
      <c r="J1760" s="271"/>
      <c r="S1760" s="271">
        <f t="shared" ca="1" si="54"/>
        <v>0</v>
      </c>
      <c r="T1760" s="271">
        <f t="shared" si="55"/>
        <v>0</v>
      </c>
    </row>
    <row r="1761" spans="10:20">
      <c r="J1761" s="271"/>
      <c r="S1761" s="271">
        <f t="shared" ca="1" si="54"/>
        <v>0</v>
      </c>
      <c r="T1761" s="271">
        <f t="shared" si="55"/>
        <v>0</v>
      </c>
    </row>
    <row r="1762" spans="10:20">
      <c r="J1762" s="271"/>
      <c r="S1762" s="271">
        <f t="shared" ca="1" si="54"/>
        <v>0</v>
      </c>
      <c r="T1762" s="271">
        <f t="shared" si="55"/>
        <v>0</v>
      </c>
    </row>
    <row r="1763" spans="10:20">
      <c r="J1763" s="271"/>
      <c r="S1763" s="271">
        <f t="shared" ca="1" si="54"/>
        <v>0</v>
      </c>
      <c r="T1763" s="271">
        <f t="shared" si="55"/>
        <v>0</v>
      </c>
    </row>
    <row r="1764" spans="10:20">
      <c r="J1764" s="271"/>
      <c r="S1764" s="271">
        <f t="shared" ca="1" si="54"/>
        <v>0</v>
      </c>
      <c r="T1764" s="271">
        <f t="shared" si="55"/>
        <v>0</v>
      </c>
    </row>
    <row r="1765" spans="10:20">
      <c r="J1765" s="271"/>
      <c r="S1765" s="271">
        <f t="shared" ca="1" si="54"/>
        <v>0</v>
      </c>
      <c r="T1765" s="271">
        <f t="shared" si="55"/>
        <v>0</v>
      </c>
    </row>
    <row r="1766" spans="10:20">
      <c r="J1766" s="271"/>
      <c r="S1766" s="271">
        <f t="shared" ca="1" si="54"/>
        <v>0</v>
      </c>
      <c r="T1766" s="271">
        <f t="shared" si="55"/>
        <v>0</v>
      </c>
    </row>
    <row r="1767" spans="10:20">
      <c r="J1767" s="271"/>
      <c r="S1767" s="271">
        <f t="shared" ca="1" si="54"/>
        <v>0</v>
      </c>
      <c r="T1767" s="271">
        <f t="shared" si="55"/>
        <v>0</v>
      </c>
    </row>
    <row r="1768" spans="10:20">
      <c r="J1768" s="271"/>
      <c r="S1768" s="271">
        <f t="shared" ca="1" si="54"/>
        <v>0</v>
      </c>
      <c r="T1768" s="271">
        <f t="shared" si="55"/>
        <v>0</v>
      </c>
    </row>
    <row r="1769" spans="10:20">
      <c r="J1769" s="271"/>
      <c r="S1769" s="271">
        <f t="shared" ca="1" si="54"/>
        <v>0</v>
      </c>
      <c r="T1769" s="271">
        <f t="shared" si="55"/>
        <v>0</v>
      </c>
    </row>
    <row r="1770" spans="10:20">
      <c r="J1770" s="271"/>
      <c r="S1770" s="271">
        <f t="shared" ca="1" si="54"/>
        <v>0</v>
      </c>
      <c r="T1770" s="271">
        <f t="shared" si="55"/>
        <v>0</v>
      </c>
    </row>
    <row r="1771" spans="10:20">
      <c r="J1771" s="271"/>
      <c r="S1771" s="271">
        <f t="shared" ca="1" si="54"/>
        <v>0</v>
      </c>
      <c r="T1771" s="271">
        <f t="shared" si="55"/>
        <v>0</v>
      </c>
    </row>
    <row r="1772" spans="10:20">
      <c r="J1772" s="271"/>
      <c r="S1772" s="271">
        <f t="shared" ca="1" si="54"/>
        <v>0</v>
      </c>
      <c r="T1772" s="271">
        <f t="shared" si="55"/>
        <v>0</v>
      </c>
    </row>
    <row r="1773" spans="10:20">
      <c r="J1773" s="271"/>
      <c r="S1773" s="271">
        <f t="shared" ca="1" si="54"/>
        <v>0</v>
      </c>
      <c r="T1773" s="271">
        <f t="shared" si="55"/>
        <v>0</v>
      </c>
    </row>
    <row r="1774" spans="10:20">
      <c r="J1774" s="271"/>
      <c r="S1774" s="271">
        <f t="shared" ca="1" si="54"/>
        <v>0</v>
      </c>
      <c r="T1774" s="271">
        <f t="shared" si="55"/>
        <v>0</v>
      </c>
    </row>
    <row r="1775" spans="10:20">
      <c r="J1775" s="271"/>
      <c r="S1775" s="271">
        <f t="shared" ca="1" si="54"/>
        <v>0</v>
      </c>
      <c r="T1775" s="271">
        <f t="shared" si="55"/>
        <v>0</v>
      </c>
    </row>
    <row r="1776" spans="10:20">
      <c r="J1776" s="271"/>
      <c r="S1776" s="271">
        <f t="shared" ca="1" si="54"/>
        <v>0</v>
      </c>
      <c r="T1776" s="271">
        <f t="shared" si="55"/>
        <v>0</v>
      </c>
    </row>
    <row r="1777" spans="10:20">
      <c r="J1777" s="271"/>
      <c r="S1777" s="271">
        <f t="shared" ca="1" si="54"/>
        <v>0</v>
      </c>
      <c r="T1777" s="271">
        <f t="shared" si="55"/>
        <v>0</v>
      </c>
    </row>
    <row r="1778" spans="10:20">
      <c r="J1778" s="271"/>
      <c r="S1778" s="271">
        <f t="shared" ca="1" si="54"/>
        <v>0</v>
      </c>
      <c r="T1778" s="271">
        <f t="shared" si="55"/>
        <v>0</v>
      </c>
    </row>
    <row r="1779" spans="10:20">
      <c r="J1779" s="271"/>
      <c r="S1779" s="271">
        <f t="shared" ca="1" si="54"/>
        <v>0</v>
      </c>
      <c r="T1779" s="271">
        <f t="shared" si="55"/>
        <v>0</v>
      </c>
    </row>
    <row r="1780" spans="10:20">
      <c r="J1780" s="271"/>
      <c r="S1780" s="271">
        <f t="shared" ca="1" si="54"/>
        <v>0</v>
      </c>
      <c r="T1780" s="271">
        <f t="shared" si="55"/>
        <v>0</v>
      </c>
    </row>
    <row r="1781" spans="10:20">
      <c r="J1781" s="271"/>
      <c r="S1781" s="271">
        <f t="shared" ca="1" si="54"/>
        <v>0</v>
      </c>
      <c r="T1781" s="271">
        <f t="shared" si="55"/>
        <v>0</v>
      </c>
    </row>
    <row r="1782" spans="10:20">
      <c r="J1782" s="271"/>
      <c r="S1782" s="271">
        <f t="shared" ca="1" si="54"/>
        <v>0</v>
      </c>
      <c r="T1782" s="271">
        <f t="shared" si="55"/>
        <v>0</v>
      </c>
    </row>
    <row r="1783" spans="10:20">
      <c r="J1783" s="271"/>
      <c r="S1783" s="271">
        <f t="shared" ca="1" si="54"/>
        <v>0</v>
      </c>
      <c r="T1783" s="271">
        <f t="shared" si="55"/>
        <v>0</v>
      </c>
    </row>
    <row r="1784" spans="10:20">
      <c r="J1784" s="271"/>
      <c r="S1784" s="271">
        <f t="shared" ca="1" si="54"/>
        <v>0</v>
      </c>
      <c r="T1784" s="271">
        <f t="shared" si="55"/>
        <v>0</v>
      </c>
    </row>
    <row r="1785" spans="10:20">
      <c r="J1785" s="271"/>
      <c r="S1785" s="271">
        <f t="shared" ca="1" si="54"/>
        <v>0</v>
      </c>
      <c r="T1785" s="271">
        <f t="shared" si="55"/>
        <v>0</v>
      </c>
    </row>
    <row r="1786" spans="10:20">
      <c r="J1786" s="271"/>
      <c r="S1786" s="271">
        <f t="shared" ca="1" si="54"/>
        <v>0</v>
      </c>
      <c r="T1786" s="271">
        <f t="shared" si="55"/>
        <v>0</v>
      </c>
    </row>
    <row r="1787" spans="10:20">
      <c r="J1787" s="271"/>
      <c r="S1787" s="271">
        <f t="shared" ca="1" si="54"/>
        <v>0</v>
      </c>
      <c r="T1787" s="271">
        <f t="shared" si="55"/>
        <v>0</v>
      </c>
    </row>
    <row r="1788" spans="10:20">
      <c r="J1788" s="271"/>
      <c r="S1788" s="271">
        <f t="shared" ca="1" si="54"/>
        <v>0</v>
      </c>
      <c r="T1788" s="271">
        <f t="shared" si="55"/>
        <v>0</v>
      </c>
    </row>
    <row r="1789" spans="10:20">
      <c r="J1789" s="271"/>
      <c r="S1789" s="271">
        <f t="shared" ca="1" si="54"/>
        <v>0</v>
      </c>
      <c r="T1789" s="271">
        <f t="shared" si="55"/>
        <v>0</v>
      </c>
    </row>
    <row r="1790" spans="10:20">
      <c r="J1790" s="271"/>
      <c r="S1790" s="271">
        <f t="shared" ca="1" si="54"/>
        <v>0</v>
      </c>
      <c r="T1790" s="271">
        <f t="shared" si="55"/>
        <v>0</v>
      </c>
    </row>
    <row r="1791" spans="10:20">
      <c r="J1791" s="271"/>
      <c r="S1791" s="271">
        <f t="shared" ca="1" si="54"/>
        <v>0</v>
      </c>
      <c r="T1791" s="271">
        <f t="shared" si="55"/>
        <v>0</v>
      </c>
    </row>
    <row r="1792" spans="10:20">
      <c r="J1792" s="271"/>
      <c r="S1792" s="271">
        <f t="shared" ca="1" si="54"/>
        <v>0</v>
      </c>
      <c r="T1792" s="271">
        <f t="shared" si="55"/>
        <v>0</v>
      </c>
    </row>
    <row r="1793" spans="10:20">
      <c r="J1793" s="271"/>
      <c r="S1793" s="271">
        <f t="shared" ca="1" si="54"/>
        <v>0</v>
      </c>
      <c r="T1793" s="271">
        <f t="shared" si="55"/>
        <v>0</v>
      </c>
    </row>
    <row r="1794" spans="10:20">
      <c r="J1794" s="271"/>
      <c r="S1794" s="271">
        <f t="shared" ca="1" si="54"/>
        <v>0</v>
      </c>
      <c r="T1794" s="271">
        <f t="shared" si="55"/>
        <v>0</v>
      </c>
    </row>
    <row r="1795" spans="10:20">
      <c r="J1795" s="271"/>
      <c r="S1795" s="271">
        <f t="shared" ref="S1795:S1858" ca="1" si="56">IF(M1795&gt;TODAY(),1,0)</f>
        <v>0</v>
      </c>
      <c r="T1795" s="271">
        <f t="shared" ref="T1795:T1858" si="57">G1795+J1795</f>
        <v>0</v>
      </c>
    </row>
    <row r="1796" spans="10:20">
      <c r="J1796" s="271"/>
      <c r="S1796" s="271">
        <f t="shared" ca="1" si="56"/>
        <v>0</v>
      </c>
      <c r="T1796" s="271">
        <f t="shared" si="57"/>
        <v>0</v>
      </c>
    </row>
    <row r="1797" spans="10:20">
      <c r="J1797" s="271"/>
      <c r="S1797" s="271">
        <f t="shared" ca="1" si="56"/>
        <v>0</v>
      </c>
      <c r="T1797" s="271">
        <f t="shared" si="57"/>
        <v>0</v>
      </c>
    </row>
    <row r="1798" spans="10:20">
      <c r="J1798" s="271"/>
      <c r="S1798" s="271">
        <f t="shared" ca="1" si="56"/>
        <v>0</v>
      </c>
      <c r="T1798" s="271">
        <f t="shared" si="57"/>
        <v>0</v>
      </c>
    </row>
    <row r="1799" spans="10:20">
      <c r="J1799" s="271"/>
      <c r="S1799" s="271">
        <f t="shared" ca="1" si="56"/>
        <v>0</v>
      </c>
      <c r="T1799" s="271">
        <f t="shared" si="57"/>
        <v>0</v>
      </c>
    </row>
    <row r="1800" spans="10:20">
      <c r="J1800" s="271"/>
      <c r="S1800" s="271">
        <f t="shared" ca="1" si="56"/>
        <v>0</v>
      </c>
      <c r="T1800" s="271">
        <f t="shared" si="57"/>
        <v>0</v>
      </c>
    </row>
    <row r="1801" spans="10:20">
      <c r="J1801" s="271"/>
      <c r="S1801" s="271">
        <f t="shared" ca="1" si="56"/>
        <v>0</v>
      </c>
      <c r="T1801" s="271">
        <f t="shared" si="57"/>
        <v>0</v>
      </c>
    </row>
    <row r="1802" spans="10:20">
      <c r="J1802" s="271"/>
      <c r="S1802" s="271">
        <f t="shared" ca="1" si="56"/>
        <v>0</v>
      </c>
      <c r="T1802" s="271">
        <f t="shared" si="57"/>
        <v>0</v>
      </c>
    </row>
    <row r="1803" spans="10:20">
      <c r="J1803" s="271"/>
      <c r="S1803" s="271">
        <f t="shared" ca="1" si="56"/>
        <v>0</v>
      </c>
      <c r="T1803" s="271">
        <f t="shared" si="57"/>
        <v>0</v>
      </c>
    </row>
    <row r="1804" spans="10:20">
      <c r="J1804" s="271"/>
      <c r="S1804" s="271">
        <f t="shared" ca="1" si="56"/>
        <v>0</v>
      </c>
      <c r="T1804" s="271">
        <f t="shared" si="57"/>
        <v>0</v>
      </c>
    </row>
    <row r="1805" spans="10:20">
      <c r="J1805" s="271"/>
      <c r="S1805" s="271">
        <f t="shared" ca="1" si="56"/>
        <v>0</v>
      </c>
      <c r="T1805" s="271">
        <f t="shared" si="57"/>
        <v>0</v>
      </c>
    </row>
    <row r="1806" spans="10:20">
      <c r="J1806" s="271"/>
      <c r="S1806" s="271">
        <f t="shared" ca="1" si="56"/>
        <v>0</v>
      </c>
      <c r="T1806" s="271">
        <f t="shared" si="57"/>
        <v>0</v>
      </c>
    </row>
    <row r="1807" spans="10:20">
      <c r="J1807" s="271"/>
      <c r="S1807" s="271">
        <f t="shared" ca="1" si="56"/>
        <v>0</v>
      </c>
      <c r="T1807" s="271">
        <f t="shared" si="57"/>
        <v>0</v>
      </c>
    </row>
    <row r="1808" spans="10:20">
      <c r="J1808" s="271"/>
      <c r="S1808" s="271">
        <f t="shared" ca="1" si="56"/>
        <v>0</v>
      </c>
      <c r="T1808" s="271">
        <f t="shared" si="57"/>
        <v>0</v>
      </c>
    </row>
    <row r="1809" spans="10:20">
      <c r="J1809" s="271"/>
      <c r="S1809" s="271">
        <f t="shared" ca="1" si="56"/>
        <v>0</v>
      </c>
      <c r="T1809" s="271">
        <f t="shared" si="57"/>
        <v>0</v>
      </c>
    </row>
    <row r="1810" spans="10:20">
      <c r="J1810" s="271"/>
      <c r="S1810" s="271">
        <f t="shared" ca="1" si="56"/>
        <v>0</v>
      </c>
      <c r="T1810" s="271">
        <f t="shared" si="57"/>
        <v>0</v>
      </c>
    </row>
    <row r="1811" spans="10:20">
      <c r="J1811" s="271"/>
      <c r="S1811" s="271">
        <f t="shared" ca="1" si="56"/>
        <v>0</v>
      </c>
      <c r="T1811" s="271">
        <f t="shared" si="57"/>
        <v>0</v>
      </c>
    </row>
    <row r="1812" spans="10:20">
      <c r="J1812" s="271"/>
      <c r="S1812" s="271">
        <f t="shared" ca="1" si="56"/>
        <v>0</v>
      </c>
      <c r="T1812" s="271">
        <f t="shared" si="57"/>
        <v>0</v>
      </c>
    </row>
    <row r="1813" spans="10:20">
      <c r="J1813" s="271"/>
      <c r="S1813" s="271">
        <f t="shared" ca="1" si="56"/>
        <v>0</v>
      </c>
      <c r="T1813" s="271">
        <f t="shared" si="57"/>
        <v>0</v>
      </c>
    </row>
    <row r="1814" spans="10:20">
      <c r="J1814" s="271"/>
      <c r="S1814" s="271">
        <f t="shared" ca="1" si="56"/>
        <v>0</v>
      </c>
      <c r="T1814" s="271">
        <f t="shared" si="57"/>
        <v>0</v>
      </c>
    </row>
    <row r="1815" spans="10:20">
      <c r="J1815" s="271"/>
      <c r="S1815" s="271">
        <f t="shared" ca="1" si="56"/>
        <v>0</v>
      </c>
      <c r="T1815" s="271">
        <f t="shared" si="57"/>
        <v>0</v>
      </c>
    </row>
    <row r="1816" spans="10:20">
      <c r="J1816" s="271"/>
      <c r="S1816" s="271">
        <f t="shared" ca="1" si="56"/>
        <v>0</v>
      </c>
      <c r="T1816" s="271">
        <f t="shared" si="57"/>
        <v>0</v>
      </c>
    </row>
    <row r="1817" spans="10:20">
      <c r="J1817" s="271"/>
      <c r="S1817" s="271">
        <f t="shared" ca="1" si="56"/>
        <v>0</v>
      </c>
      <c r="T1817" s="271">
        <f t="shared" si="57"/>
        <v>0</v>
      </c>
    </row>
    <row r="1818" spans="10:20">
      <c r="J1818" s="271"/>
      <c r="S1818" s="271">
        <f t="shared" ca="1" si="56"/>
        <v>0</v>
      </c>
      <c r="T1818" s="271">
        <f t="shared" si="57"/>
        <v>0</v>
      </c>
    </row>
    <row r="1819" spans="10:20">
      <c r="J1819" s="271"/>
      <c r="S1819" s="271">
        <f t="shared" ca="1" si="56"/>
        <v>0</v>
      </c>
      <c r="T1819" s="271">
        <f t="shared" si="57"/>
        <v>0</v>
      </c>
    </row>
    <row r="1820" spans="10:20">
      <c r="J1820" s="271"/>
      <c r="S1820" s="271">
        <f t="shared" ca="1" si="56"/>
        <v>0</v>
      </c>
      <c r="T1820" s="271">
        <f t="shared" si="57"/>
        <v>0</v>
      </c>
    </row>
    <row r="1821" spans="10:20">
      <c r="J1821" s="271"/>
      <c r="S1821" s="271">
        <f t="shared" ca="1" si="56"/>
        <v>0</v>
      </c>
      <c r="T1821" s="271">
        <f t="shared" si="57"/>
        <v>0</v>
      </c>
    </row>
    <row r="1822" spans="10:20">
      <c r="J1822" s="271"/>
      <c r="S1822" s="271">
        <f t="shared" ca="1" si="56"/>
        <v>0</v>
      </c>
      <c r="T1822" s="271">
        <f t="shared" si="57"/>
        <v>0</v>
      </c>
    </row>
    <row r="1823" spans="10:20">
      <c r="J1823" s="271"/>
      <c r="S1823" s="271">
        <f t="shared" ca="1" si="56"/>
        <v>0</v>
      </c>
      <c r="T1823" s="271">
        <f t="shared" si="57"/>
        <v>0</v>
      </c>
    </row>
    <row r="1824" spans="10:20">
      <c r="J1824" s="271"/>
      <c r="S1824" s="271">
        <f t="shared" ca="1" si="56"/>
        <v>0</v>
      </c>
      <c r="T1824" s="271">
        <f t="shared" si="57"/>
        <v>0</v>
      </c>
    </row>
    <row r="1825" spans="10:20">
      <c r="J1825" s="271"/>
      <c r="S1825" s="271">
        <f t="shared" ca="1" si="56"/>
        <v>0</v>
      </c>
      <c r="T1825" s="271">
        <f t="shared" si="57"/>
        <v>0</v>
      </c>
    </row>
    <row r="1826" spans="10:20">
      <c r="J1826" s="271"/>
      <c r="S1826" s="271">
        <f t="shared" ca="1" si="56"/>
        <v>0</v>
      </c>
      <c r="T1826" s="271">
        <f t="shared" si="57"/>
        <v>0</v>
      </c>
    </row>
    <row r="1827" spans="10:20">
      <c r="J1827" s="271"/>
      <c r="S1827" s="271">
        <f t="shared" ca="1" si="56"/>
        <v>0</v>
      </c>
      <c r="T1827" s="271">
        <f t="shared" si="57"/>
        <v>0</v>
      </c>
    </row>
    <row r="1828" spans="10:20">
      <c r="J1828" s="271"/>
      <c r="S1828" s="271">
        <f t="shared" ca="1" si="56"/>
        <v>0</v>
      </c>
      <c r="T1828" s="271">
        <f t="shared" si="57"/>
        <v>0</v>
      </c>
    </row>
    <row r="1829" spans="10:20">
      <c r="J1829" s="271"/>
      <c r="S1829" s="271">
        <f t="shared" ca="1" si="56"/>
        <v>0</v>
      </c>
      <c r="T1829" s="271">
        <f t="shared" si="57"/>
        <v>0</v>
      </c>
    </row>
    <row r="1830" spans="10:20">
      <c r="J1830" s="271"/>
      <c r="S1830" s="271">
        <f t="shared" ca="1" si="56"/>
        <v>0</v>
      </c>
      <c r="T1830" s="271">
        <f t="shared" si="57"/>
        <v>0</v>
      </c>
    </row>
    <row r="1831" spans="10:20">
      <c r="J1831" s="271"/>
      <c r="S1831" s="271">
        <f t="shared" ca="1" si="56"/>
        <v>0</v>
      </c>
      <c r="T1831" s="271">
        <f t="shared" si="57"/>
        <v>0</v>
      </c>
    </row>
    <row r="1832" spans="10:20">
      <c r="J1832" s="271"/>
      <c r="S1832" s="271">
        <f t="shared" ca="1" si="56"/>
        <v>0</v>
      </c>
      <c r="T1832" s="271">
        <f t="shared" si="57"/>
        <v>0</v>
      </c>
    </row>
    <row r="1833" spans="10:20">
      <c r="J1833" s="271"/>
      <c r="S1833" s="271">
        <f t="shared" ca="1" si="56"/>
        <v>0</v>
      </c>
      <c r="T1833" s="271">
        <f t="shared" si="57"/>
        <v>0</v>
      </c>
    </row>
    <row r="1834" spans="10:20">
      <c r="J1834" s="271"/>
      <c r="S1834" s="271">
        <f t="shared" ca="1" si="56"/>
        <v>0</v>
      </c>
      <c r="T1834" s="271">
        <f t="shared" si="57"/>
        <v>0</v>
      </c>
    </row>
    <row r="1835" spans="10:20">
      <c r="J1835" s="271"/>
      <c r="S1835" s="271">
        <f t="shared" ca="1" si="56"/>
        <v>0</v>
      </c>
      <c r="T1835" s="271">
        <f t="shared" si="57"/>
        <v>0</v>
      </c>
    </row>
    <row r="1836" spans="10:20">
      <c r="J1836" s="271"/>
      <c r="S1836" s="271">
        <f t="shared" ca="1" si="56"/>
        <v>0</v>
      </c>
      <c r="T1836" s="271">
        <f t="shared" si="57"/>
        <v>0</v>
      </c>
    </row>
    <row r="1837" spans="10:20">
      <c r="J1837" s="271"/>
      <c r="S1837" s="271">
        <f t="shared" ca="1" si="56"/>
        <v>0</v>
      </c>
      <c r="T1837" s="271">
        <f t="shared" si="57"/>
        <v>0</v>
      </c>
    </row>
    <row r="1838" spans="10:20">
      <c r="J1838" s="271"/>
      <c r="S1838" s="271">
        <f t="shared" ca="1" si="56"/>
        <v>0</v>
      </c>
      <c r="T1838" s="271">
        <f t="shared" si="57"/>
        <v>0</v>
      </c>
    </row>
    <row r="1839" spans="10:20">
      <c r="J1839" s="271"/>
      <c r="S1839" s="271">
        <f t="shared" ca="1" si="56"/>
        <v>0</v>
      </c>
      <c r="T1839" s="271">
        <f t="shared" si="57"/>
        <v>0</v>
      </c>
    </row>
    <row r="1840" spans="10:20">
      <c r="J1840" s="271"/>
      <c r="S1840" s="271">
        <f t="shared" ca="1" si="56"/>
        <v>0</v>
      </c>
      <c r="T1840" s="271">
        <f t="shared" si="57"/>
        <v>0</v>
      </c>
    </row>
    <row r="1841" spans="10:20">
      <c r="J1841" s="271"/>
      <c r="S1841" s="271">
        <f t="shared" ca="1" si="56"/>
        <v>0</v>
      </c>
      <c r="T1841" s="271">
        <f t="shared" si="57"/>
        <v>0</v>
      </c>
    </row>
    <row r="1842" spans="10:20">
      <c r="J1842" s="271"/>
      <c r="S1842" s="271">
        <f t="shared" ca="1" si="56"/>
        <v>0</v>
      </c>
      <c r="T1842" s="271">
        <f t="shared" si="57"/>
        <v>0</v>
      </c>
    </row>
    <row r="1843" spans="10:20">
      <c r="J1843" s="271"/>
      <c r="S1843" s="271">
        <f t="shared" ca="1" si="56"/>
        <v>0</v>
      </c>
      <c r="T1843" s="271">
        <f t="shared" si="57"/>
        <v>0</v>
      </c>
    </row>
    <row r="1844" spans="10:20">
      <c r="J1844" s="271"/>
      <c r="S1844" s="271">
        <f t="shared" ca="1" si="56"/>
        <v>0</v>
      </c>
      <c r="T1844" s="271">
        <f t="shared" si="57"/>
        <v>0</v>
      </c>
    </row>
    <row r="1845" spans="10:20">
      <c r="J1845" s="271"/>
      <c r="S1845" s="271">
        <f t="shared" ca="1" si="56"/>
        <v>0</v>
      </c>
      <c r="T1845" s="271">
        <f t="shared" si="57"/>
        <v>0</v>
      </c>
    </row>
    <row r="1846" spans="10:20">
      <c r="J1846" s="271"/>
      <c r="S1846" s="271">
        <f t="shared" ca="1" si="56"/>
        <v>0</v>
      </c>
      <c r="T1846" s="271">
        <f t="shared" si="57"/>
        <v>0</v>
      </c>
    </row>
    <row r="1847" spans="10:20">
      <c r="J1847" s="271"/>
      <c r="S1847" s="271">
        <f t="shared" ca="1" si="56"/>
        <v>0</v>
      </c>
      <c r="T1847" s="271">
        <f t="shared" si="57"/>
        <v>0</v>
      </c>
    </row>
    <row r="1848" spans="10:20">
      <c r="J1848" s="271"/>
      <c r="S1848" s="271">
        <f t="shared" ca="1" si="56"/>
        <v>0</v>
      </c>
      <c r="T1848" s="271">
        <f t="shared" si="57"/>
        <v>0</v>
      </c>
    </row>
    <row r="1849" spans="10:20">
      <c r="J1849" s="271"/>
      <c r="S1849" s="271">
        <f t="shared" ca="1" si="56"/>
        <v>0</v>
      </c>
      <c r="T1849" s="271">
        <f t="shared" si="57"/>
        <v>0</v>
      </c>
    </row>
    <row r="1850" spans="10:20">
      <c r="J1850" s="271"/>
      <c r="S1850" s="271">
        <f t="shared" ca="1" si="56"/>
        <v>0</v>
      </c>
      <c r="T1850" s="271">
        <f t="shared" si="57"/>
        <v>0</v>
      </c>
    </row>
    <row r="1851" spans="10:20">
      <c r="J1851" s="271"/>
      <c r="S1851" s="271">
        <f t="shared" ca="1" si="56"/>
        <v>0</v>
      </c>
      <c r="T1851" s="271">
        <f t="shared" si="57"/>
        <v>0</v>
      </c>
    </row>
    <row r="1852" spans="10:20">
      <c r="J1852" s="271"/>
      <c r="S1852" s="271">
        <f t="shared" ca="1" si="56"/>
        <v>0</v>
      </c>
      <c r="T1852" s="271">
        <f t="shared" si="57"/>
        <v>0</v>
      </c>
    </row>
    <row r="1853" spans="10:20">
      <c r="J1853" s="271"/>
      <c r="S1853" s="271">
        <f t="shared" ca="1" si="56"/>
        <v>0</v>
      </c>
      <c r="T1853" s="271">
        <f t="shared" si="57"/>
        <v>0</v>
      </c>
    </row>
    <row r="1854" spans="10:20">
      <c r="J1854" s="271"/>
      <c r="S1854" s="271">
        <f t="shared" ca="1" si="56"/>
        <v>0</v>
      </c>
      <c r="T1854" s="271">
        <f t="shared" si="57"/>
        <v>0</v>
      </c>
    </row>
    <row r="1855" spans="10:20">
      <c r="J1855" s="271"/>
      <c r="S1855" s="271">
        <f t="shared" ca="1" si="56"/>
        <v>0</v>
      </c>
      <c r="T1855" s="271">
        <f t="shared" si="57"/>
        <v>0</v>
      </c>
    </row>
    <row r="1856" spans="10:20">
      <c r="J1856" s="271"/>
      <c r="S1856" s="271">
        <f t="shared" ca="1" si="56"/>
        <v>0</v>
      </c>
      <c r="T1856" s="271">
        <f t="shared" si="57"/>
        <v>0</v>
      </c>
    </row>
    <row r="1857" spans="10:20">
      <c r="J1857" s="271"/>
      <c r="S1857" s="271">
        <f t="shared" ca="1" si="56"/>
        <v>0</v>
      </c>
      <c r="T1857" s="271">
        <f t="shared" si="57"/>
        <v>0</v>
      </c>
    </row>
    <row r="1858" spans="10:20">
      <c r="J1858" s="271"/>
      <c r="S1858" s="271">
        <f t="shared" ca="1" si="56"/>
        <v>0</v>
      </c>
      <c r="T1858" s="271">
        <f t="shared" si="57"/>
        <v>0</v>
      </c>
    </row>
    <row r="1859" spans="10:20">
      <c r="J1859" s="271"/>
      <c r="S1859" s="271">
        <f t="shared" ref="S1859:S1867" ca="1" si="58">IF(M1859&gt;TODAY(),1,0)</f>
        <v>0</v>
      </c>
      <c r="T1859" s="271">
        <f t="shared" ref="T1859:T1867" si="59">G1859+J1859</f>
        <v>0</v>
      </c>
    </row>
    <row r="1860" spans="10:20">
      <c r="J1860" s="271"/>
      <c r="S1860" s="271">
        <f t="shared" ca="1" si="58"/>
        <v>0</v>
      </c>
      <c r="T1860" s="271">
        <f t="shared" si="59"/>
        <v>0</v>
      </c>
    </row>
    <row r="1861" spans="10:20">
      <c r="J1861" s="271"/>
      <c r="S1861" s="271">
        <f t="shared" ca="1" si="58"/>
        <v>0</v>
      </c>
      <c r="T1861" s="271">
        <f t="shared" si="59"/>
        <v>0</v>
      </c>
    </row>
    <row r="1862" spans="10:20">
      <c r="J1862" s="271"/>
      <c r="S1862" s="271">
        <f t="shared" ca="1" si="58"/>
        <v>0</v>
      </c>
      <c r="T1862" s="271">
        <f t="shared" si="59"/>
        <v>0</v>
      </c>
    </row>
    <row r="1863" spans="10:20">
      <c r="J1863" s="271"/>
      <c r="S1863" s="271">
        <f t="shared" ca="1" si="58"/>
        <v>0</v>
      </c>
      <c r="T1863" s="271">
        <f t="shared" si="59"/>
        <v>0</v>
      </c>
    </row>
    <row r="1864" spans="10:20">
      <c r="J1864" s="271"/>
      <c r="S1864" s="271">
        <f t="shared" ca="1" si="58"/>
        <v>0</v>
      </c>
      <c r="T1864" s="271">
        <f t="shared" si="59"/>
        <v>0</v>
      </c>
    </row>
    <row r="1865" spans="10:20">
      <c r="J1865" s="271"/>
      <c r="S1865" s="271">
        <f t="shared" ca="1" si="58"/>
        <v>0</v>
      </c>
      <c r="T1865" s="271">
        <f t="shared" si="59"/>
        <v>0</v>
      </c>
    </row>
    <row r="1866" spans="10:20">
      <c r="J1866" s="271"/>
      <c r="S1866" s="271">
        <f t="shared" ca="1" si="58"/>
        <v>0</v>
      </c>
      <c r="T1866" s="271">
        <f t="shared" si="59"/>
        <v>0</v>
      </c>
    </row>
    <row r="1867" spans="10:20">
      <c r="J1867" s="271"/>
      <c r="S1867" s="271">
        <f t="shared" ca="1" si="58"/>
        <v>0</v>
      </c>
      <c r="T1867" s="271">
        <f t="shared" si="59"/>
        <v>0</v>
      </c>
    </row>
  </sheetData>
  <protectedRanges>
    <protectedRange password="FE67" sqref="F159:F163" name="DetailSheetRates"/>
  </protectedRange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F02A-44F5-43B6-8846-6241483D6006}">
  <sheetPr codeName="Feuil7">
    <tabColor theme="5" tint="0.79998168889431442"/>
  </sheetPr>
  <dimension ref="A1:T56"/>
  <sheetViews>
    <sheetView workbookViewId="0">
      <pane xSplit="1" ySplit="1" topLeftCell="N13" activePane="bottomRight" state="frozen"/>
      <selection pane="bottomRight" activeCell="F35" sqref="F35"/>
      <selection pane="bottomLeft" activeCell="A2" sqref="A2"/>
      <selection pane="topRight" activeCell="B1" sqref="B1"/>
    </sheetView>
  </sheetViews>
  <sheetFormatPr defaultColWidth="20" defaultRowHeight="15.75"/>
  <cols>
    <col min="1" max="1" width="40.625" bestFit="1" customWidth="1"/>
    <col min="2" max="16" width="15" style="13" customWidth="1"/>
    <col min="17" max="18" width="15" style="2" customWidth="1"/>
    <col min="19" max="19" width="15" customWidth="1"/>
  </cols>
  <sheetData>
    <row r="1" spans="1:20" s="5" customFormat="1" ht="38.25">
      <c r="A1" s="9"/>
      <c r="B1" s="10" t="s">
        <v>118</v>
      </c>
      <c r="C1" s="10" t="s">
        <v>675</v>
      </c>
      <c r="D1" s="10" t="s">
        <v>676</v>
      </c>
      <c r="E1" s="10" t="s">
        <v>66</v>
      </c>
      <c r="F1" s="10" t="s">
        <v>677</v>
      </c>
      <c r="G1" s="10" t="s">
        <v>678</v>
      </c>
      <c r="H1" s="10" t="s">
        <v>679</v>
      </c>
      <c r="I1" s="10" t="s">
        <v>680</v>
      </c>
      <c r="J1" s="10" t="s">
        <v>681</v>
      </c>
      <c r="K1" s="10" t="s">
        <v>682</v>
      </c>
      <c r="L1" s="10" t="s">
        <v>683</v>
      </c>
      <c r="M1" s="10" t="s">
        <v>684</v>
      </c>
      <c r="N1" s="10" t="s">
        <v>685</v>
      </c>
      <c r="O1" s="10" t="s">
        <v>686</v>
      </c>
      <c r="P1" s="10" t="s">
        <v>687</v>
      </c>
      <c r="Q1" s="10" t="s">
        <v>507</v>
      </c>
      <c r="R1" s="10" t="s">
        <v>688</v>
      </c>
      <c r="S1" s="14" t="s">
        <v>689</v>
      </c>
      <c r="T1" s="9" t="s">
        <v>690</v>
      </c>
    </row>
    <row r="2" spans="1:20">
      <c r="A2" s="8" t="s">
        <v>67</v>
      </c>
      <c r="B2" s="11">
        <v>10</v>
      </c>
      <c r="C2" s="11">
        <v>10</v>
      </c>
      <c r="D2" s="11">
        <v>10</v>
      </c>
      <c r="E2" s="11">
        <v>10</v>
      </c>
      <c r="F2" s="11">
        <v>10</v>
      </c>
      <c r="G2" s="11">
        <v>10</v>
      </c>
      <c r="H2" s="11">
        <v>10</v>
      </c>
      <c r="I2" s="11">
        <v>10</v>
      </c>
      <c r="J2" s="11">
        <v>10</v>
      </c>
      <c r="K2" s="11">
        <v>10</v>
      </c>
      <c r="L2" s="11">
        <v>10.8</v>
      </c>
      <c r="M2" s="11">
        <v>10.8</v>
      </c>
      <c r="N2" s="11">
        <v>10.8</v>
      </c>
      <c r="O2" s="11">
        <v>10</v>
      </c>
      <c r="P2" s="11">
        <v>10</v>
      </c>
      <c r="Q2" s="11">
        <v>10</v>
      </c>
      <c r="R2" s="11">
        <v>10</v>
      </c>
      <c r="S2" s="15">
        <v>22</v>
      </c>
      <c r="T2" s="8"/>
    </row>
    <row r="3" spans="1:20">
      <c r="A3" s="8" t="s">
        <v>68</v>
      </c>
      <c r="B3" s="11">
        <v>12</v>
      </c>
      <c r="C3" s="11">
        <v>14</v>
      </c>
      <c r="D3" s="11">
        <v>14</v>
      </c>
      <c r="E3" s="11">
        <v>12.75</v>
      </c>
      <c r="F3" s="11">
        <v>17.93</v>
      </c>
      <c r="G3" s="11">
        <v>12.4</v>
      </c>
      <c r="H3" s="11">
        <v>13</v>
      </c>
      <c r="I3" s="11">
        <v>14</v>
      </c>
      <c r="J3" s="11">
        <v>21</v>
      </c>
      <c r="K3" s="11">
        <v>0</v>
      </c>
      <c r="L3" s="11">
        <v>14</v>
      </c>
      <c r="M3" s="11">
        <v>16.25</v>
      </c>
      <c r="N3" s="11">
        <v>18.55</v>
      </c>
      <c r="O3" s="11">
        <v>11.1</v>
      </c>
      <c r="P3" s="11">
        <v>10</v>
      </c>
      <c r="Q3" s="11">
        <v>10</v>
      </c>
      <c r="R3" s="11">
        <v>10</v>
      </c>
      <c r="S3" s="15">
        <v>20</v>
      </c>
      <c r="T3" s="8"/>
    </row>
    <row r="4" spans="1:20">
      <c r="A4" s="8" t="s">
        <v>69</v>
      </c>
      <c r="B4" s="11">
        <v>7.5</v>
      </c>
      <c r="C4" s="11">
        <v>7.07</v>
      </c>
      <c r="D4" s="11">
        <v>5.5</v>
      </c>
      <c r="E4" s="11">
        <f>1.5*5</f>
        <v>7.5</v>
      </c>
      <c r="F4" s="11">
        <f>1.79*5</f>
        <v>8.9499999999999993</v>
      </c>
      <c r="G4" s="11">
        <v>5.65</v>
      </c>
      <c r="H4" s="11">
        <v>6.3</v>
      </c>
      <c r="I4" s="11">
        <v>5.35</v>
      </c>
      <c r="J4" s="11">
        <f>1.3*5</f>
        <v>6.5</v>
      </c>
      <c r="K4" s="11">
        <v>0</v>
      </c>
      <c r="L4" s="11">
        <v>8.4</v>
      </c>
      <c r="M4" s="11">
        <v>6</v>
      </c>
      <c r="N4" s="11">
        <v>4.8</v>
      </c>
      <c r="O4" s="11">
        <v>4.62</v>
      </c>
      <c r="P4" s="11">
        <v>7.5</v>
      </c>
      <c r="Q4" s="11">
        <v>7.5</v>
      </c>
      <c r="R4" s="11">
        <v>7.5</v>
      </c>
      <c r="S4" s="15">
        <v>10.77</v>
      </c>
      <c r="T4" s="8"/>
    </row>
    <row r="5" spans="1:20">
      <c r="A5" s="8" t="s">
        <v>70</v>
      </c>
      <c r="B5" s="11">
        <v>6.4</v>
      </c>
      <c r="C5" s="12"/>
      <c r="D5" s="11">
        <v>5.2</v>
      </c>
      <c r="E5" s="11">
        <f>230/25</f>
        <v>9.1999999999999993</v>
      </c>
      <c r="F5" s="11">
        <v>0</v>
      </c>
      <c r="G5" s="11">
        <v>10.199999999999999</v>
      </c>
      <c r="H5" s="11">
        <v>6.4</v>
      </c>
      <c r="I5" s="11">
        <v>8</v>
      </c>
      <c r="J5" s="11"/>
      <c r="K5" s="11">
        <v>0</v>
      </c>
      <c r="L5" s="11">
        <v>7.2</v>
      </c>
      <c r="M5" s="11">
        <v>9.6</v>
      </c>
      <c r="N5" s="11">
        <v>7.8</v>
      </c>
      <c r="O5" s="11">
        <v>7.5</v>
      </c>
      <c r="P5" s="11">
        <v>5.6</v>
      </c>
      <c r="Q5" s="11">
        <v>5.6</v>
      </c>
      <c r="R5" s="11">
        <v>5.6</v>
      </c>
      <c r="S5" s="15">
        <v>28</v>
      </c>
      <c r="T5" s="8"/>
    </row>
    <row r="6" spans="1:20">
      <c r="A6" s="8" t="s">
        <v>71</v>
      </c>
      <c r="B6" s="11">
        <v>1.2</v>
      </c>
      <c r="C6" s="12"/>
      <c r="D6" s="12"/>
      <c r="E6" s="12"/>
      <c r="F6" s="11">
        <v>0</v>
      </c>
      <c r="G6" s="12"/>
      <c r="H6" s="12"/>
      <c r="I6" s="12"/>
      <c r="J6" s="12"/>
      <c r="K6" s="11">
        <v>0</v>
      </c>
      <c r="L6" s="12"/>
      <c r="M6" s="12"/>
      <c r="N6" s="12"/>
      <c r="O6" s="12"/>
      <c r="P6" s="11">
        <v>1.2</v>
      </c>
      <c r="Q6" s="11">
        <v>1.2</v>
      </c>
      <c r="R6" s="11">
        <v>1.2</v>
      </c>
      <c r="S6" s="16"/>
      <c r="T6" s="8"/>
    </row>
    <row r="7" spans="1:20">
      <c r="A7" s="8" t="s">
        <v>72</v>
      </c>
      <c r="B7" s="11">
        <v>3.6</v>
      </c>
      <c r="C7" s="11">
        <v>1.6</v>
      </c>
      <c r="D7" s="11">
        <v>3.4</v>
      </c>
      <c r="E7" s="11">
        <f>35/50</f>
        <v>0.7</v>
      </c>
      <c r="F7" s="11">
        <v>1.6</v>
      </c>
      <c r="G7" s="12"/>
      <c r="H7" s="11">
        <v>3</v>
      </c>
      <c r="I7" s="11">
        <v>3</v>
      </c>
      <c r="K7" s="11">
        <v>0</v>
      </c>
      <c r="L7" s="12"/>
      <c r="M7" s="11">
        <f>60/50</f>
        <v>1.2</v>
      </c>
      <c r="N7" s="12"/>
      <c r="O7" s="11">
        <v>2.5</v>
      </c>
      <c r="P7" s="11">
        <v>3.6</v>
      </c>
      <c r="Q7" s="11">
        <v>3.6</v>
      </c>
      <c r="R7" s="11">
        <v>3.6</v>
      </c>
      <c r="S7" s="15">
        <v>1.8</v>
      </c>
      <c r="T7" s="8"/>
    </row>
    <row r="8" spans="1:20">
      <c r="A8" s="8" t="s">
        <v>73</v>
      </c>
      <c r="B8" s="11">
        <v>15</v>
      </c>
      <c r="C8" s="11">
        <v>15</v>
      </c>
      <c r="D8" s="11">
        <v>15</v>
      </c>
      <c r="E8" s="11">
        <v>9.5</v>
      </c>
      <c r="F8" s="11">
        <v>14</v>
      </c>
      <c r="G8" s="11">
        <v>17.649999999999999</v>
      </c>
      <c r="H8" s="11">
        <v>7</v>
      </c>
      <c r="I8" s="11">
        <v>8.5</v>
      </c>
      <c r="J8" s="11">
        <f>300/50+8.1</f>
        <v>14.1</v>
      </c>
      <c r="K8" s="11">
        <v>0</v>
      </c>
      <c r="L8" s="11">
        <v>11.5</v>
      </c>
      <c r="M8" s="11">
        <v>11.95</v>
      </c>
      <c r="N8" s="11">
        <v>11.75</v>
      </c>
      <c r="O8" s="11">
        <v>15</v>
      </c>
      <c r="P8" s="11">
        <v>15</v>
      </c>
      <c r="Q8" s="11">
        <v>15</v>
      </c>
      <c r="R8" s="11">
        <v>15</v>
      </c>
      <c r="S8" s="15">
        <v>8.24</v>
      </c>
      <c r="T8" s="8"/>
    </row>
    <row r="9" spans="1:20">
      <c r="A9" s="8" t="s">
        <v>74</v>
      </c>
      <c r="B9" s="11">
        <v>27.5</v>
      </c>
      <c r="C9" s="12"/>
      <c r="D9" s="12"/>
      <c r="E9" s="12">
        <v>27.08</v>
      </c>
      <c r="F9" s="12"/>
      <c r="G9" s="12"/>
      <c r="H9" s="11">
        <v>25</v>
      </c>
      <c r="I9" s="12"/>
      <c r="J9" s="12"/>
      <c r="K9" s="11">
        <v>0</v>
      </c>
      <c r="L9" s="11">
        <v>26.5</v>
      </c>
      <c r="M9" s="12"/>
      <c r="N9" s="12"/>
      <c r="O9" s="12"/>
      <c r="P9" s="11">
        <v>15</v>
      </c>
      <c r="Q9" s="11">
        <v>31</v>
      </c>
      <c r="R9" s="12"/>
      <c r="S9" s="16"/>
      <c r="T9" s="8"/>
    </row>
    <row r="10" spans="1:20">
      <c r="A10" s="8" t="s">
        <v>75</v>
      </c>
      <c r="B10" s="11">
        <v>7.85</v>
      </c>
      <c r="C10" s="12"/>
      <c r="D10" s="12"/>
      <c r="E10" s="12"/>
      <c r="F10" s="12"/>
      <c r="G10" s="12"/>
      <c r="H10" s="12"/>
      <c r="I10" s="12"/>
      <c r="J10" s="12"/>
      <c r="K10" s="11">
        <v>0</v>
      </c>
      <c r="L10" s="12"/>
      <c r="M10" s="12"/>
      <c r="N10" s="12"/>
      <c r="O10" s="12"/>
      <c r="P10" s="11">
        <v>7</v>
      </c>
      <c r="Q10" s="12"/>
      <c r="R10" s="11">
        <v>7</v>
      </c>
      <c r="S10" s="16"/>
      <c r="T10" s="8"/>
    </row>
    <row r="11" spans="1:20">
      <c r="A11" s="8" t="s">
        <v>76</v>
      </c>
      <c r="B11" s="11">
        <v>31</v>
      </c>
      <c r="C11" s="11">
        <v>15.5</v>
      </c>
      <c r="D11" s="11">
        <v>17.5</v>
      </c>
      <c r="E11" s="11">
        <v>17</v>
      </c>
      <c r="F11" s="11">
        <v>19.649999999999999</v>
      </c>
      <c r="G11" s="11">
        <v>26.25</v>
      </c>
      <c r="H11" s="11">
        <v>28</v>
      </c>
      <c r="I11" s="12"/>
      <c r="J11" s="12">
        <v>21</v>
      </c>
      <c r="K11" s="11">
        <v>30</v>
      </c>
      <c r="L11" s="11">
        <v>22.5</v>
      </c>
      <c r="M11" s="11">
        <v>25.5</v>
      </c>
      <c r="N11" s="11">
        <v>17.95</v>
      </c>
      <c r="O11" s="12"/>
      <c r="P11" s="11">
        <v>27.5</v>
      </c>
      <c r="Q11" s="12"/>
      <c r="R11" s="11">
        <v>27.5</v>
      </c>
      <c r="S11" s="15">
        <v>30</v>
      </c>
      <c r="T11" s="8"/>
    </row>
    <row r="12" spans="1:20">
      <c r="A12" s="8" t="s">
        <v>77</v>
      </c>
      <c r="B12" s="11">
        <v>39</v>
      </c>
      <c r="C12" s="12"/>
      <c r="D12" s="12"/>
      <c r="E12" s="12">
        <v>19.5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6"/>
      <c r="T12" s="8"/>
    </row>
    <row r="13" spans="1:20">
      <c r="A13" s="8" t="s">
        <v>78</v>
      </c>
      <c r="B13" s="11">
        <v>12</v>
      </c>
      <c r="C13" s="12"/>
      <c r="D13" s="12"/>
      <c r="E13" s="12">
        <v>9</v>
      </c>
      <c r="F13" s="12">
        <f>19.65+6.18</f>
        <v>25.83</v>
      </c>
      <c r="G13" s="11">
        <v>12</v>
      </c>
      <c r="H13" s="12"/>
      <c r="I13" s="12"/>
      <c r="J13" s="12"/>
      <c r="K13" s="11">
        <v>0</v>
      </c>
      <c r="L13" s="12"/>
      <c r="M13" s="12"/>
      <c r="N13" s="12"/>
      <c r="O13" s="12"/>
      <c r="P13" s="12"/>
      <c r="Q13" s="11">
        <v>10</v>
      </c>
      <c r="R13" s="12"/>
      <c r="S13" s="16"/>
      <c r="T13" s="8"/>
    </row>
    <row r="14" spans="1:20">
      <c r="A14" s="8" t="s">
        <v>79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>
        <v>7</v>
      </c>
      <c r="R14" s="12"/>
      <c r="S14" s="16"/>
      <c r="T14" s="8"/>
    </row>
    <row r="15" spans="1:20">
      <c r="A15" s="8" t="s">
        <v>80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>
        <v>0.5</v>
      </c>
      <c r="R15" s="11">
        <v>0.5</v>
      </c>
      <c r="S15" s="16"/>
      <c r="T15" s="8"/>
    </row>
    <row r="16" spans="1:20">
      <c r="A16" s="8" t="s">
        <v>81</v>
      </c>
      <c r="B16" s="11">
        <v>1.1200000000000001</v>
      </c>
      <c r="C16" s="11">
        <v>2.5</v>
      </c>
      <c r="D16" s="12"/>
      <c r="E16" s="11">
        <v>3</v>
      </c>
      <c r="F16" s="11">
        <v>7.86</v>
      </c>
      <c r="G16" s="11">
        <v>3.37</v>
      </c>
      <c r="H16" s="11">
        <v>3</v>
      </c>
      <c r="I16" s="12"/>
      <c r="J16" s="12">
        <v>3.75</v>
      </c>
      <c r="K16" s="11">
        <v>0</v>
      </c>
      <c r="L16" s="11">
        <v>5.8</v>
      </c>
      <c r="M16" s="12"/>
      <c r="N16" s="12"/>
      <c r="O16" s="12"/>
      <c r="P16" s="11">
        <v>1</v>
      </c>
      <c r="Q16" s="11">
        <v>2.5</v>
      </c>
      <c r="R16" s="11">
        <v>2</v>
      </c>
      <c r="S16" s="15">
        <v>15</v>
      </c>
      <c r="T16" s="8"/>
    </row>
    <row r="17" spans="1:20">
      <c r="A17" s="8" t="s">
        <v>59</v>
      </c>
      <c r="B17" s="11">
        <v>11.8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1">
        <v>10.5</v>
      </c>
      <c r="R17" s="11">
        <v>12</v>
      </c>
      <c r="S17" s="16"/>
      <c r="T17" s="8"/>
    </row>
    <row r="18" spans="1:20">
      <c r="A18" s="8" t="s">
        <v>82</v>
      </c>
      <c r="B18" s="11">
        <v>1.75</v>
      </c>
      <c r="C18" s="12"/>
      <c r="D18" s="12"/>
      <c r="E18" s="11">
        <v>3.6</v>
      </c>
      <c r="F18" s="12"/>
      <c r="G18" s="11">
        <v>4.9000000000000004</v>
      </c>
      <c r="H18" s="11">
        <v>3.8</v>
      </c>
      <c r="I18" s="12"/>
      <c r="J18" s="12"/>
      <c r="K18" s="11">
        <v>0</v>
      </c>
      <c r="L18" s="11">
        <v>3</v>
      </c>
      <c r="M18" s="11">
        <v>1.3</v>
      </c>
      <c r="N18" s="11">
        <v>1.3</v>
      </c>
      <c r="O18" s="12"/>
      <c r="P18" s="11">
        <v>5</v>
      </c>
      <c r="Q18" s="11">
        <v>1.75</v>
      </c>
      <c r="R18" s="11">
        <v>1.75</v>
      </c>
      <c r="S18" s="15">
        <v>3.9</v>
      </c>
      <c r="T18" s="8"/>
    </row>
    <row r="19" spans="1:20">
      <c r="A19" s="8" t="s">
        <v>83</v>
      </c>
      <c r="B19" s="11">
        <v>2.5</v>
      </c>
      <c r="C19" s="12"/>
      <c r="D19" s="12"/>
      <c r="E19" s="11">
        <v>1.4</v>
      </c>
      <c r="F19" s="12"/>
      <c r="G19" s="11">
        <v>1.81</v>
      </c>
      <c r="H19" s="12"/>
      <c r="I19" s="12"/>
      <c r="J19" s="12">
        <f>27/25</f>
        <v>1.08</v>
      </c>
      <c r="K19" s="11">
        <v>0</v>
      </c>
      <c r="L19" s="12"/>
      <c r="M19" s="12"/>
      <c r="N19" s="12"/>
      <c r="O19" s="12"/>
      <c r="P19" s="11">
        <v>2.33</v>
      </c>
      <c r="Q19" s="11">
        <v>2.5</v>
      </c>
      <c r="R19" s="11">
        <v>2.5</v>
      </c>
      <c r="S19" s="16"/>
      <c r="T19" s="8"/>
    </row>
    <row r="20" spans="1:20">
      <c r="A20" s="8" t="s">
        <v>84</v>
      </c>
      <c r="B20" s="11">
        <v>1.75</v>
      </c>
      <c r="C20" s="12"/>
      <c r="D20" s="12"/>
      <c r="E20" s="11">
        <v>1.44</v>
      </c>
      <c r="F20" s="12"/>
      <c r="G20" s="11">
        <v>2.9</v>
      </c>
      <c r="H20" s="11">
        <v>2.6</v>
      </c>
      <c r="I20" s="12"/>
      <c r="J20" s="12">
        <f>50/25</f>
        <v>2</v>
      </c>
      <c r="K20" s="11">
        <v>0</v>
      </c>
      <c r="L20" s="11">
        <v>2.6</v>
      </c>
      <c r="M20" s="12"/>
      <c r="N20" s="12"/>
      <c r="O20" s="12"/>
      <c r="P20" s="11">
        <v>2.4</v>
      </c>
      <c r="Q20" s="11">
        <v>5</v>
      </c>
      <c r="R20" s="11">
        <v>1.75</v>
      </c>
      <c r="S20" s="16"/>
      <c r="T20" s="8"/>
    </row>
    <row r="21" spans="1:20">
      <c r="A21" s="8" t="s">
        <v>85</v>
      </c>
      <c r="B21" s="11">
        <v>6.75</v>
      </c>
      <c r="C21" s="12"/>
      <c r="D21" s="12"/>
      <c r="E21" s="12">
        <v>5.5</v>
      </c>
      <c r="F21" s="12"/>
      <c r="G21" s="12"/>
      <c r="H21" s="12"/>
      <c r="I21" s="12"/>
      <c r="J21" s="11">
        <f>31/25</f>
        <v>1.24</v>
      </c>
      <c r="K21" s="11">
        <v>0</v>
      </c>
      <c r="L21" s="12"/>
      <c r="M21" s="12"/>
      <c r="N21" s="12"/>
      <c r="O21" s="12"/>
      <c r="P21" s="12"/>
      <c r="Q21" s="12"/>
      <c r="R21" s="12"/>
      <c r="S21" s="16"/>
      <c r="T21" s="8"/>
    </row>
    <row r="22" spans="1:20">
      <c r="A22" s="8" t="s">
        <v>86</v>
      </c>
      <c r="B22" s="11">
        <v>12</v>
      </c>
      <c r="C22" s="12"/>
      <c r="D22" s="12"/>
      <c r="E22" s="12">
        <v>17</v>
      </c>
      <c r="F22" s="12"/>
      <c r="G22" s="12"/>
      <c r="H22" s="12"/>
      <c r="I22" s="12"/>
      <c r="J22" s="12"/>
      <c r="K22" s="11">
        <v>10</v>
      </c>
      <c r="L22" s="12"/>
      <c r="M22" s="12"/>
      <c r="N22" s="12"/>
      <c r="O22" s="12"/>
      <c r="P22" s="12"/>
      <c r="Q22" s="12"/>
      <c r="R22" s="12"/>
      <c r="S22" s="16"/>
      <c r="T22" s="8"/>
    </row>
    <row r="23" spans="1:20">
      <c r="A23" s="8" t="s">
        <v>87</v>
      </c>
      <c r="B23" s="11">
        <v>12.4</v>
      </c>
      <c r="C23" s="12"/>
      <c r="D23" s="12"/>
      <c r="E23" s="12"/>
      <c r="H23" s="12"/>
      <c r="I23" s="12"/>
      <c r="J23" s="12">
        <f>(20+25+27+55)/50</f>
        <v>2.54</v>
      </c>
      <c r="K23" s="12"/>
      <c r="L23" s="12"/>
      <c r="M23" s="12"/>
      <c r="N23" s="12"/>
      <c r="O23" s="12"/>
      <c r="P23" s="12"/>
      <c r="Q23" s="12"/>
      <c r="R23" s="12"/>
      <c r="S23" s="16"/>
      <c r="T23" s="8"/>
    </row>
    <row r="24" spans="1:20">
      <c r="A24" s="8"/>
      <c r="B24" s="12"/>
      <c r="C24" s="12"/>
      <c r="D24" s="12"/>
      <c r="E24" s="12"/>
      <c r="F24" s="12"/>
      <c r="G24" s="12"/>
      <c r="H24" s="12"/>
      <c r="I24" s="12"/>
      <c r="J24" s="11"/>
      <c r="K24" s="12"/>
      <c r="L24" s="12"/>
      <c r="M24" s="12"/>
      <c r="N24" s="12"/>
      <c r="O24" s="12"/>
      <c r="P24" s="12"/>
      <c r="Q24" s="16"/>
      <c r="R24" s="16"/>
      <c r="S24" s="8"/>
    </row>
    <row r="25" spans="1:20">
      <c r="B25"/>
      <c r="C25" s="13" t="s">
        <v>691</v>
      </c>
      <c r="D25" s="13" t="s">
        <v>692</v>
      </c>
      <c r="E25" s="13" t="s">
        <v>693</v>
      </c>
      <c r="F25" s="13" t="s">
        <v>690</v>
      </c>
      <c r="Q25" s="13"/>
      <c r="R25" s="13"/>
      <c r="S25" s="2"/>
    </row>
    <row r="26" spans="1:20">
      <c r="B26"/>
      <c r="C26" s="13" t="s">
        <v>141</v>
      </c>
      <c r="D26" s="13" t="s">
        <v>89</v>
      </c>
      <c r="E26" s="13" t="s">
        <v>694</v>
      </c>
      <c r="Q26" s="13"/>
      <c r="R26" s="13"/>
      <c r="S26" s="2"/>
    </row>
    <row r="27" spans="1:20">
      <c r="A27" s="8" t="s">
        <v>68</v>
      </c>
      <c r="B27" s="13" t="s">
        <v>695</v>
      </c>
      <c r="C27" s="13">
        <v>365</v>
      </c>
      <c r="Q27" s="13"/>
      <c r="R27" s="13"/>
      <c r="S27" s="2"/>
    </row>
    <row r="28" spans="1:20">
      <c r="A28" s="8" t="s">
        <v>128</v>
      </c>
      <c r="B28" s="13" t="s">
        <v>696</v>
      </c>
      <c r="C28" s="13">
        <v>11.75</v>
      </c>
      <c r="Q28" s="13"/>
      <c r="R28" s="13"/>
      <c r="S28" s="2"/>
    </row>
    <row r="29" spans="1:20">
      <c r="A29" s="8" t="s">
        <v>129</v>
      </c>
      <c r="B29" s="13" t="s">
        <v>696</v>
      </c>
      <c r="C29" s="13">
        <v>85</v>
      </c>
      <c r="Q29" s="13"/>
      <c r="R29" s="13"/>
      <c r="S29" s="2"/>
    </row>
    <row r="30" spans="1:20">
      <c r="A30" s="8" t="s">
        <v>130</v>
      </c>
      <c r="B30" s="13" t="s">
        <v>696</v>
      </c>
      <c r="C30" s="13">
        <v>75</v>
      </c>
      <c r="Q30" s="13"/>
      <c r="R30" s="13"/>
      <c r="S30" s="2"/>
    </row>
    <row r="31" spans="1:20">
      <c r="A31" s="8" t="s">
        <v>131</v>
      </c>
      <c r="B31" s="13" t="s">
        <v>697</v>
      </c>
      <c r="C31" s="13">
        <v>2.25</v>
      </c>
      <c r="Q31" s="13"/>
      <c r="R31" s="13"/>
      <c r="S31" s="2"/>
    </row>
    <row r="32" spans="1:20">
      <c r="A32" s="8" t="s">
        <v>132</v>
      </c>
      <c r="B32" s="13" t="s">
        <v>698</v>
      </c>
      <c r="C32" s="13">
        <v>19.25</v>
      </c>
      <c r="Q32" s="13"/>
      <c r="R32" s="13"/>
      <c r="S32" s="2"/>
    </row>
    <row r="33" spans="1:19">
      <c r="A33" s="8" t="s">
        <v>133</v>
      </c>
      <c r="B33" s="13" t="s">
        <v>698</v>
      </c>
      <c r="C33" s="13">
        <v>3.95</v>
      </c>
      <c r="Q33" s="13"/>
      <c r="R33" s="13"/>
      <c r="S33" s="2"/>
    </row>
    <row r="34" spans="1:19">
      <c r="A34" s="8" t="s">
        <v>134</v>
      </c>
      <c r="B34" s="13" t="s">
        <v>699</v>
      </c>
      <c r="C34" s="13">
        <v>20</v>
      </c>
      <c r="Q34" s="13"/>
      <c r="R34" s="13"/>
      <c r="S34" s="2"/>
    </row>
    <row r="35" spans="1:19">
      <c r="A35" s="8" t="s">
        <v>135</v>
      </c>
      <c r="B35" s="13" t="s">
        <v>700</v>
      </c>
      <c r="C35" s="13">
        <v>35</v>
      </c>
      <c r="Q35" s="13"/>
      <c r="R35" s="13"/>
      <c r="S35" s="2"/>
    </row>
    <row r="36" spans="1:19">
      <c r="A36" s="8" t="s">
        <v>136</v>
      </c>
      <c r="B36" s="13" t="s">
        <v>700</v>
      </c>
      <c r="C36" s="13">
        <v>25</v>
      </c>
      <c r="Q36" s="13"/>
      <c r="R36" s="13"/>
      <c r="S36" s="2"/>
    </row>
    <row r="37" spans="1:19">
      <c r="A37" s="8" t="s">
        <v>137</v>
      </c>
      <c r="B37" s="13" t="s">
        <v>700</v>
      </c>
      <c r="C37" s="13">
        <v>45</v>
      </c>
      <c r="Q37" s="13"/>
      <c r="R37" s="13"/>
      <c r="S37" s="2"/>
    </row>
    <row r="38" spans="1:19">
      <c r="A38" s="8" t="s">
        <v>138</v>
      </c>
      <c r="B38" s="13" t="s">
        <v>701</v>
      </c>
      <c r="C38" s="13">
        <v>135</v>
      </c>
      <c r="Q38" s="13"/>
      <c r="R38" s="13"/>
      <c r="S38" s="2"/>
    </row>
    <row r="39" spans="1:19">
      <c r="A39" s="8" t="s">
        <v>139</v>
      </c>
      <c r="B39" s="13" t="s">
        <v>702</v>
      </c>
      <c r="C39" s="13">
        <v>65</v>
      </c>
      <c r="Q39" s="13"/>
      <c r="R39" s="13"/>
      <c r="S39" s="2"/>
    </row>
    <row r="40" spans="1:19">
      <c r="A40" s="8" t="s">
        <v>140</v>
      </c>
      <c r="B40" s="13" t="s">
        <v>703</v>
      </c>
      <c r="C40" s="13">
        <v>55</v>
      </c>
      <c r="Q40" s="13"/>
      <c r="R40" s="13"/>
      <c r="S40" s="2"/>
    </row>
    <row r="41" spans="1:19">
      <c r="B41"/>
      <c r="C41" s="13" t="s">
        <v>127</v>
      </c>
      <c r="D41" s="13" t="s">
        <v>704</v>
      </c>
      <c r="E41" s="13" t="s">
        <v>705</v>
      </c>
      <c r="F41" s="13" t="s">
        <v>690</v>
      </c>
      <c r="Q41" s="13"/>
      <c r="R41" s="13"/>
      <c r="S41" s="2"/>
    </row>
    <row r="42" spans="1:19">
      <c r="A42" s="8" t="s">
        <v>67</v>
      </c>
      <c r="B42"/>
      <c r="C42" s="13">
        <v>10</v>
      </c>
      <c r="D42" s="13">
        <v>10</v>
      </c>
      <c r="E42" s="13">
        <v>10</v>
      </c>
      <c r="Q42" s="13"/>
      <c r="R42" s="13"/>
      <c r="S42" s="2"/>
    </row>
    <row r="43" spans="1:19">
      <c r="A43" s="8" t="s">
        <v>68</v>
      </c>
      <c r="B43" s="8"/>
      <c r="C43" s="13">
        <f>C27/20</f>
        <v>18.25</v>
      </c>
      <c r="D43" s="13">
        <f>D27/20</f>
        <v>0</v>
      </c>
      <c r="E43" s="13">
        <f>E27/20</f>
        <v>0</v>
      </c>
      <c r="Q43" s="13"/>
      <c r="R43" s="13"/>
      <c r="S43" s="2"/>
    </row>
    <row r="44" spans="1:19">
      <c r="A44" s="8" t="s">
        <v>128</v>
      </c>
      <c r="B44" s="8"/>
      <c r="C44" s="13">
        <f t="shared" ref="C44:E46" si="0">C28</f>
        <v>11.75</v>
      </c>
      <c r="D44" s="13">
        <f t="shared" si="0"/>
        <v>0</v>
      </c>
      <c r="E44" s="13">
        <f t="shared" si="0"/>
        <v>0</v>
      </c>
      <c r="Q44" s="13"/>
      <c r="R44" s="13"/>
      <c r="S44" s="2"/>
    </row>
    <row r="45" spans="1:19">
      <c r="A45" s="8" t="s">
        <v>129</v>
      </c>
      <c r="B45" s="8"/>
      <c r="C45" s="13">
        <f t="shared" si="0"/>
        <v>85</v>
      </c>
      <c r="D45" s="13">
        <f t="shared" si="0"/>
        <v>0</v>
      </c>
      <c r="E45" s="13">
        <f t="shared" si="0"/>
        <v>0</v>
      </c>
      <c r="Q45" s="13"/>
      <c r="R45" s="13"/>
      <c r="S45" s="2"/>
    </row>
    <row r="46" spans="1:19">
      <c r="A46" s="8" t="s">
        <v>130</v>
      </c>
      <c r="B46" s="8"/>
      <c r="C46" s="13">
        <f t="shared" si="0"/>
        <v>75</v>
      </c>
      <c r="D46" s="13">
        <f t="shared" si="0"/>
        <v>0</v>
      </c>
      <c r="E46" s="13">
        <f t="shared" si="0"/>
        <v>0</v>
      </c>
      <c r="Q46" s="13"/>
      <c r="R46" s="13"/>
      <c r="S46" s="2"/>
    </row>
    <row r="47" spans="1:19">
      <c r="A47" s="8" t="s">
        <v>131</v>
      </c>
      <c r="B47" s="8"/>
      <c r="C47" s="13">
        <f>C31*5</f>
        <v>11.25</v>
      </c>
      <c r="D47" s="13">
        <f>D31*5</f>
        <v>0</v>
      </c>
      <c r="E47" s="13">
        <f>E31*5</f>
        <v>0</v>
      </c>
      <c r="Q47" s="13"/>
      <c r="R47" s="13"/>
      <c r="S47" s="2"/>
    </row>
    <row r="48" spans="1:19">
      <c r="A48" s="8" t="s">
        <v>132</v>
      </c>
      <c r="B48" s="8"/>
      <c r="C48" s="13">
        <f>C32</f>
        <v>19.25</v>
      </c>
      <c r="Q48" s="13"/>
      <c r="R48" s="13"/>
      <c r="S48" s="2"/>
    </row>
    <row r="49" spans="1:19">
      <c r="A49" s="8" t="s">
        <v>133</v>
      </c>
      <c r="B49" s="8"/>
      <c r="C49" s="13">
        <f>C33</f>
        <v>3.95</v>
      </c>
      <c r="Q49" s="13"/>
      <c r="R49" s="13"/>
      <c r="S49" s="2"/>
    </row>
    <row r="50" spans="1:19">
      <c r="A50" s="8" t="s">
        <v>134</v>
      </c>
      <c r="B50" s="8"/>
      <c r="C50" s="13">
        <f t="shared" ref="C50:E55" si="1">C34/20</f>
        <v>1</v>
      </c>
      <c r="D50" s="13">
        <f t="shared" si="1"/>
        <v>0</v>
      </c>
      <c r="E50" s="13">
        <f t="shared" si="1"/>
        <v>0</v>
      </c>
      <c r="Q50" s="13"/>
      <c r="R50" s="13"/>
      <c r="S50" s="2"/>
    </row>
    <row r="51" spans="1:19">
      <c r="A51" s="8" t="s">
        <v>135</v>
      </c>
      <c r="B51" s="8"/>
      <c r="C51" s="13">
        <f t="shared" si="1"/>
        <v>1.75</v>
      </c>
      <c r="D51" s="13">
        <f t="shared" si="1"/>
        <v>0</v>
      </c>
      <c r="E51" s="13">
        <f t="shared" si="1"/>
        <v>0</v>
      </c>
      <c r="Q51" s="13"/>
      <c r="R51" s="13"/>
      <c r="S51" s="2"/>
    </row>
    <row r="52" spans="1:19">
      <c r="A52" s="8" t="s">
        <v>136</v>
      </c>
      <c r="B52" s="8"/>
      <c r="C52" s="13">
        <f t="shared" si="1"/>
        <v>1.25</v>
      </c>
      <c r="D52" s="13">
        <f t="shared" si="1"/>
        <v>0</v>
      </c>
      <c r="E52" s="13">
        <f t="shared" si="1"/>
        <v>0</v>
      </c>
      <c r="Q52" s="13"/>
      <c r="R52" s="13"/>
      <c r="S52" s="2"/>
    </row>
    <row r="53" spans="1:19">
      <c r="A53" s="8" t="s">
        <v>137</v>
      </c>
      <c r="B53" s="8"/>
      <c r="C53" s="13">
        <f t="shared" si="1"/>
        <v>2.25</v>
      </c>
      <c r="D53" s="13">
        <f t="shared" si="1"/>
        <v>0</v>
      </c>
      <c r="E53" s="13">
        <f t="shared" si="1"/>
        <v>0</v>
      </c>
      <c r="Q53" s="13"/>
      <c r="R53" s="13"/>
      <c r="S53" s="2"/>
    </row>
    <row r="54" spans="1:19">
      <c r="A54" s="8" t="s">
        <v>138</v>
      </c>
      <c r="B54" s="8"/>
      <c r="C54" s="13">
        <f t="shared" si="1"/>
        <v>6.75</v>
      </c>
      <c r="D54" s="13">
        <f t="shared" si="1"/>
        <v>0</v>
      </c>
      <c r="E54" s="13">
        <f t="shared" si="1"/>
        <v>0</v>
      </c>
      <c r="Q54" s="13"/>
      <c r="R54" s="13"/>
      <c r="S54" s="2"/>
    </row>
    <row r="55" spans="1:19">
      <c r="A55" s="8" t="s">
        <v>139</v>
      </c>
      <c r="B55" s="8"/>
      <c r="C55" s="13">
        <f t="shared" si="1"/>
        <v>3.25</v>
      </c>
      <c r="D55" s="13">
        <f t="shared" si="1"/>
        <v>0</v>
      </c>
      <c r="E55" s="13">
        <f t="shared" si="1"/>
        <v>0</v>
      </c>
      <c r="Q55" s="13"/>
      <c r="R55" s="13"/>
      <c r="S55" s="2"/>
    </row>
    <row r="56" spans="1:19">
      <c r="A56" s="8" t="s">
        <v>140</v>
      </c>
      <c r="B56" s="8"/>
      <c r="Q56" s="13"/>
      <c r="R56" s="13"/>
      <c r="S5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DDDC-3033-42ED-8C16-A578FA35F461}">
  <sheetPr codeName="Feuil8">
    <tabColor theme="5" tint="0.79998168889431442"/>
  </sheetPr>
  <dimension ref="A1:G23"/>
  <sheetViews>
    <sheetView workbookViewId="0">
      <selection activeCell="E33" sqref="E33"/>
    </sheetView>
  </sheetViews>
  <sheetFormatPr defaultColWidth="20.625" defaultRowHeight="15.75"/>
  <cols>
    <col min="1" max="1" width="21.625" customWidth="1"/>
  </cols>
  <sheetData>
    <row r="1" spans="1:7">
      <c r="A1" s="6" t="s">
        <v>88</v>
      </c>
      <c r="B1" s="6"/>
      <c r="C1" s="6"/>
      <c r="D1" s="6"/>
      <c r="E1" s="6"/>
    </row>
    <row r="2" spans="1:7">
      <c r="A2" s="6"/>
      <c r="B2" s="6" t="s">
        <v>99</v>
      </c>
      <c r="C2" s="6" t="s">
        <v>100</v>
      </c>
      <c r="D2" s="6" t="s">
        <v>706</v>
      </c>
      <c r="E2" s="6" t="s">
        <v>707</v>
      </c>
      <c r="F2" s="6" t="s">
        <v>667</v>
      </c>
      <c r="G2" s="6" t="s">
        <v>668</v>
      </c>
    </row>
    <row r="3" spans="1:7">
      <c r="A3" s="6" t="str">
        <f>B3&amp;C3</f>
        <v>AMSTERDAMFRIBOURG</v>
      </c>
      <c r="B3" s="6" t="s">
        <v>89</v>
      </c>
      <c r="C3" s="6" t="s">
        <v>119</v>
      </c>
      <c r="D3" s="6" t="s">
        <v>708</v>
      </c>
      <c r="E3" s="17">
        <v>2400</v>
      </c>
      <c r="F3" s="6" t="str" cm="1">
        <f t="array" ref="F3:F6">_xlfn.UNIQUE(B3:B16)</f>
        <v>AMSTERDAM</v>
      </c>
      <c r="G3" s="6" t="str" cm="1">
        <f t="array" ref="G3:G14">_xlfn.UNIQUE(C3:C29)</f>
        <v>FRIBOURG</v>
      </c>
    </row>
    <row r="4" spans="1:7">
      <c r="A4" s="6" t="str">
        <f t="shared" ref="A4:A11" si="0">B4&amp;C4</f>
        <v>AMSTERDAMKITTSEE</v>
      </c>
      <c r="B4" s="6" t="s">
        <v>89</v>
      </c>
      <c r="C4" s="6" t="s">
        <v>709</v>
      </c>
      <c r="D4" s="6" t="s">
        <v>710</v>
      </c>
      <c r="E4" s="17">
        <v>1600</v>
      </c>
      <c r="F4" s="6" t="str">
        <v>ANTWERP</v>
      </c>
      <c r="G4" s="6" t="str">
        <v>KITTSEE</v>
      </c>
    </row>
    <row r="5" spans="1:7">
      <c r="A5" s="6" t="str">
        <f t="shared" si="0"/>
        <v>ANTWERPKITTSEE</v>
      </c>
      <c r="B5" s="6" t="s">
        <v>711</v>
      </c>
      <c r="C5" s="6" t="s">
        <v>709</v>
      </c>
      <c r="D5" s="6" t="s">
        <v>710</v>
      </c>
      <c r="E5" s="17">
        <v>1600</v>
      </c>
      <c r="F5" s="6" t="str">
        <v>TALLINN</v>
      </c>
      <c r="G5" s="6" t="str">
        <v>PIREAUS</v>
      </c>
    </row>
    <row r="6" spans="1:7">
      <c r="A6" s="6" t="str">
        <f t="shared" si="0"/>
        <v>AMSTERDAMPIREAUS</v>
      </c>
      <c r="B6" s="6" t="s">
        <v>89</v>
      </c>
      <c r="C6" s="6" t="s">
        <v>712</v>
      </c>
      <c r="D6" s="6" t="s">
        <v>708</v>
      </c>
      <c r="E6" s="17">
        <v>1500</v>
      </c>
      <c r="F6" s="6" t="str">
        <v>ROTTERDAM</v>
      </c>
      <c r="G6" s="6" t="str">
        <v>ZICHLEN</v>
      </c>
    </row>
    <row r="7" spans="1:7">
      <c r="A7" s="6" t="str">
        <f t="shared" si="0"/>
        <v>AMSTERDAMZICHLEN</v>
      </c>
      <c r="B7" s="6" t="s">
        <v>89</v>
      </c>
      <c r="C7" s="6" t="s">
        <v>713</v>
      </c>
      <c r="D7" s="6" t="s">
        <v>708</v>
      </c>
      <c r="E7" s="17">
        <v>1400</v>
      </c>
      <c r="F7" s="6"/>
      <c r="G7" s="6" t="str">
        <v>MANNHEIM</v>
      </c>
    </row>
    <row r="8" spans="1:7">
      <c r="A8" s="6" t="str">
        <f t="shared" si="0"/>
        <v>ANTWERPMANNHEIM</v>
      </c>
      <c r="B8" s="6" t="s">
        <v>711</v>
      </c>
      <c r="C8" s="6" t="s">
        <v>714</v>
      </c>
      <c r="D8" s="6" t="s">
        <v>715</v>
      </c>
      <c r="E8" s="17">
        <v>1000</v>
      </c>
      <c r="F8" s="6"/>
      <c r="G8" s="6" t="str">
        <v>VIENNA</v>
      </c>
    </row>
    <row r="9" spans="1:7">
      <c r="A9" s="6" t="str">
        <f t="shared" si="0"/>
        <v>AMSTERDAMMANNHEIM</v>
      </c>
      <c r="B9" s="6" t="s">
        <v>89</v>
      </c>
      <c r="C9" s="6" t="s">
        <v>714</v>
      </c>
      <c r="D9" s="6" t="s">
        <v>715</v>
      </c>
      <c r="E9" s="17">
        <v>1080</v>
      </c>
      <c r="F9" s="6"/>
      <c r="G9" s="6" t="str">
        <v>HOFER</v>
      </c>
    </row>
    <row r="10" spans="1:7">
      <c r="A10" s="6" t="str">
        <f t="shared" si="0"/>
        <v>AMSTERDAMVIENNA</v>
      </c>
      <c r="B10" s="6" t="s">
        <v>89</v>
      </c>
      <c r="C10" s="6" t="s">
        <v>90</v>
      </c>
      <c r="D10" s="6" t="s">
        <v>715</v>
      </c>
      <c r="E10" s="17">
        <v>2547</v>
      </c>
      <c r="F10" s="6"/>
      <c r="G10" s="6" t="str">
        <v>VALENCIA</v>
      </c>
    </row>
    <row r="11" spans="1:7">
      <c r="A11" s="6" t="str">
        <f t="shared" si="0"/>
        <v>ANTWERPVIENNA</v>
      </c>
      <c r="B11" s="6" t="s">
        <v>711</v>
      </c>
      <c r="C11" s="6" t="s">
        <v>90</v>
      </c>
      <c r="D11" s="6" t="s">
        <v>715</v>
      </c>
      <c r="E11" s="17">
        <v>2485</v>
      </c>
      <c r="F11" s="6"/>
      <c r="G11" s="6" t="str">
        <v>BARCELONA</v>
      </c>
    </row>
    <row r="12" spans="1:7">
      <c r="A12" s="6" t="str">
        <f t="shared" ref="A12:A23" si="1">B12&amp;C12</f>
        <v>AMSTERDAMHOFER</v>
      </c>
      <c r="B12" s="6" t="s">
        <v>89</v>
      </c>
      <c r="C12" s="6" t="s">
        <v>716</v>
      </c>
      <c r="D12" s="6" t="s">
        <v>715</v>
      </c>
      <c r="E12" s="17">
        <v>2120</v>
      </c>
      <c r="F12" s="6"/>
      <c r="G12" s="6" t="str">
        <v>HAMBURG</v>
      </c>
    </row>
    <row r="13" spans="1:7">
      <c r="A13" s="6" t="str">
        <f t="shared" si="1"/>
        <v>ANTWERPHOFER</v>
      </c>
      <c r="B13" s="6" t="s">
        <v>711</v>
      </c>
      <c r="C13" s="6" t="s">
        <v>716</v>
      </c>
      <c r="D13" s="6" t="s">
        <v>715</v>
      </c>
      <c r="E13" s="17">
        <v>2040</v>
      </c>
      <c r="G13" s="6" t="str">
        <v>BONN</v>
      </c>
    </row>
    <row r="14" spans="1:7">
      <c r="A14" s="6" t="str">
        <f t="shared" si="1"/>
        <v>TALLINNKITTSEE</v>
      </c>
      <c r="B14" s="6" t="s">
        <v>717</v>
      </c>
      <c r="C14" s="6" t="s">
        <v>709</v>
      </c>
      <c r="D14" s="6" t="s">
        <v>710</v>
      </c>
      <c r="E14" s="17">
        <v>1950</v>
      </c>
      <c r="F14" s="208"/>
      <c r="G14">
        <v>0</v>
      </c>
    </row>
    <row r="15" spans="1:7">
      <c r="A15" s="6" t="str">
        <f t="shared" si="1"/>
        <v>ROTTERDAMVALENCIA</v>
      </c>
      <c r="B15" s="6" t="s">
        <v>141</v>
      </c>
      <c r="C15" s="6" t="s">
        <v>142</v>
      </c>
      <c r="D15" s="6" t="s">
        <v>691</v>
      </c>
      <c r="E15" s="17">
        <v>3950</v>
      </c>
    </row>
    <row r="16" spans="1:7">
      <c r="A16" s="6" t="str">
        <f t="shared" si="1"/>
        <v>ROTTERDAMBARCELONA</v>
      </c>
      <c r="B16" s="6" t="s">
        <v>141</v>
      </c>
      <c r="C16" s="6" t="s">
        <v>718</v>
      </c>
      <c r="D16" s="6" t="s">
        <v>691</v>
      </c>
      <c r="E16" s="17">
        <v>3450</v>
      </c>
    </row>
    <row r="17" spans="1:5">
      <c r="A17" s="6" t="str">
        <f t="shared" si="1"/>
        <v>ROTTERDAMKITTSEE</v>
      </c>
      <c r="B17" s="6" t="s">
        <v>141</v>
      </c>
      <c r="C17" s="6" t="s">
        <v>709</v>
      </c>
      <c r="D17" s="6" t="s">
        <v>691</v>
      </c>
      <c r="E17" s="17">
        <v>3850</v>
      </c>
    </row>
    <row r="18" spans="1:5">
      <c r="A18" s="6" t="str">
        <f t="shared" si="1"/>
        <v>ROTTERDAMMANNHEIM</v>
      </c>
      <c r="B18" s="6" t="s">
        <v>141</v>
      </c>
      <c r="C18" s="6" t="s">
        <v>714</v>
      </c>
      <c r="D18" s="6" t="s">
        <v>691</v>
      </c>
      <c r="E18" s="17">
        <v>1750</v>
      </c>
    </row>
    <row r="19" spans="1:5">
      <c r="A19" s="6" t="str">
        <f t="shared" si="1"/>
        <v>ROTTERDAMHAMBURG</v>
      </c>
      <c r="B19" s="6" t="s">
        <v>141</v>
      </c>
      <c r="C19" s="6" t="s">
        <v>694</v>
      </c>
      <c r="D19" s="6" t="s">
        <v>691</v>
      </c>
      <c r="E19" s="17">
        <v>1750</v>
      </c>
    </row>
    <row r="20" spans="1:5">
      <c r="A20" s="6" t="str">
        <f t="shared" si="1"/>
        <v>AMSTERDAMBONN</v>
      </c>
      <c r="B20" s="6" t="s">
        <v>89</v>
      </c>
      <c r="C20" s="6" t="s">
        <v>719</v>
      </c>
      <c r="D20" s="6" t="s">
        <v>710</v>
      </c>
      <c r="E20" s="17">
        <v>685</v>
      </c>
    </row>
    <row r="21" spans="1:5">
      <c r="A21" s="6" t="str">
        <f t="shared" si="1"/>
        <v>ANTWERPBONN</v>
      </c>
      <c r="B21" s="6" t="s">
        <v>711</v>
      </c>
      <c r="C21" s="6" t="s">
        <v>719</v>
      </c>
      <c r="D21" s="6" t="s">
        <v>710</v>
      </c>
      <c r="E21" s="17">
        <v>585</v>
      </c>
    </row>
    <row r="22" spans="1:5">
      <c r="A22" s="6" t="str">
        <f t="shared" si="1"/>
        <v>AMSTERDAMBONN</v>
      </c>
      <c r="B22" s="6" t="s">
        <v>89</v>
      </c>
      <c r="C22" s="6" t="s">
        <v>719</v>
      </c>
      <c r="D22" s="6" t="s">
        <v>715</v>
      </c>
      <c r="E22" s="17">
        <v>700</v>
      </c>
    </row>
    <row r="23" spans="1:5">
      <c r="A23" s="6" t="str">
        <f t="shared" si="1"/>
        <v>ANTWERPBONN</v>
      </c>
      <c r="B23" s="6" t="s">
        <v>711</v>
      </c>
      <c r="C23" s="6" t="s">
        <v>719</v>
      </c>
      <c r="D23" s="6" t="s">
        <v>715</v>
      </c>
      <c r="E23" s="17">
        <v>670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B841-A453-4614-A136-9BBF77596D23}">
  <sheetPr codeName="Feuil9">
    <tabColor theme="5" tint="0.79998168889431442"/>
  </sheetPr>
  <dimension ref="A1:H18"/>
  <sheetViews>
    <sheetView workbookViewId="0">
      <selection activeCell="K21" sqref="K21"/>
    </sheetView>
  </sheetViews>
  <sheetFormatPr defaultColWidth="13" defaultRowHeight="15.75"/>
  <cols>
    <col min="3" max="3" width="13" customWidth="1"/>
    <col min="7" max="7" width="14" customWidth="1"/>
  </cols>
  <sheetData>
    <row r="1" spans="1:8">
      <c r="A1" s="8" t="s">
        <v>720</v>
      </c>
      <c r="B1" s="8"/>
      <c r="C1" s="8"/>
      <c r="D1" s="8" t="s">
        <v>721</v>
      </c>
      <c r="E1" s="27"/>
      <c r="G1" s="6" t="s">
        <v>722</v>
      </c>
      <c r="H1" s="6"/>
    </row>
    <row r="2" spans="1:8">
      <c r="A2" s="8" t="s">
        <v>723</v>
      </c>
      <c r="B2" s="26">
        <v>10</v>
      </c>
      <c r="C2" s="8" t="s">
        <v>61</v>
      </c>
      <c r="D2" s="8" t="s">
        <v>53</v>
      </c>
      <c r="E2" s="26">
        <v>0</v>
      </c>
      <c r="G2" s="6" t="s">
        <v>63</v>
      </c>
      <c r="H2" s="295">
        <v>5.0000000000000001E-3</v>
      </c>
    </row>
    <row r="3" spans="1:8">
      <c r="A3" s="8" t="s">
        <v>219</v>
      </c>
      <c r="B3" s="26">
        <v>12</v>
      </c>
      <c r="C3" s="8" t="s">
        <v>61</v>
      </c>
      <c r="D3" s="8" t="s">
        <v>724</v>
      </c>
      <c r="E3" s="26">
        <v>10</v>
      </c>
      <c r="F3" s="8" t="s">
        <v>8</v>
      </c>
      <c r="G3" s="6" t="s">
        <v>669</v>
      </c>
      <c r="H3" s="295">
        <v>5.5999999999999999E-3</v>
      </c>
    </row>
    <row r="4" spans="1:8">
      <c r="A4" s="8" t="s">
        <v>725</v>
      </c>
      <c r="B4" s="26">
        <v>10</v>
      </c>
      <c r="C4" s="8" t="s">
        <v>8</v>
      </c>
      <c r="D4" s="8" t="s">
        <v>726</v>
      </c>
      <c r="E4" s="26">
        <v>10</v>
      </c>
      <c r="F4" s="8" t="s">
        <v>8</v>
      </c>
      <c r="G4" s="6" t="s">
        <v>727</v>
      </c>
      <c r="H4" s="296">
        <v>7.0000000000000001E-3</v>
      </c>
    </row>
    <row r="5" spans="1:8">
      <c r="A5" s="8" t="s">
        <v>53</v>
      </c>
      <c r="B5" s="26">
        <v>0</v>
      </c>
      <c r="C5" s="8"/>
      <c r="D5" s="8" t="s">
        <v>728</v>
      </c>
      <c r="E5" s="26">
        <v>15</v>
      </c>
      <c r="F5" s="8" t="s">
        <v>6</v>
      </c>
      <c r="G5" s="6" t="s">
        <v>729</v>
      </c>
      <c r="H5" s="296">
        <v>1E-3</v>
      </c>
    </row>
    <row r="6" spans="1:8">
      <c r="A6" s="8"/>
      <c r="B6" s="8"/>
      <c r="C6" s="8"/>
      <c r="D6" s="8" t="s">
        <v>730</v>
      </c>
      <c r="E6" s="26">
        <v>7.5</v>
      </c>
      <c r="F6" s="8" t="s">
        <v>6</v>
      </c>
      <c r="G6" s="6"/>
      <c r="H6" s="6"/>
    </row>
    <row r="7" spans="1:8">
      <c r="A7" s="8"/>
      <c r="B7" s="8"/>
      <c r="C7" s="8"/>
      <c r="D7" s="8" t="s">
        <v>731</v>
      </c>
      <c r="E7" s="26">
        <v>5</v>
      </c>
      <c r="F7" s="8" t="s">
        <v>8</v>
      </c>
      <c r="G7" s="6"/>
      <c r="H7" s="6"/>
    </row>
    <row r="8" spans="1:8">
      <c r="A8" s="8"/>
      <c r="B8" s="8"/>
      <c r="C8" s="8"/>
      <c r="D8" s="8" t="s">
        <v>732</v>
      </c>
      <c r="E8" s="26">
        <v>25</v>
      </c>
      <c r="F8" s="8" t="s">
        <v>6</v>
      </c>
      <c r="G8" s="6"/>
      <c r="H8" s="6"/>
    </row>
    <row r="9" spans="1:8">
      <c r="D9" s="8" t="s">
        <v>733</v>
      </c>
      <c r="E9" s="26">
        <v>4</v>
      </c>
      <c r="F9" s="8" t="s">
        <v>6</v>
      </c>
      <c r="G9" s="6"/>
      <c r="H9" s="6"/>
    </row>
    <row r="10" spans="1:8">
      <c r="E10" s="19"/>
      <c r="G10" s="6"/>
      <c r="H10" s="6"/>
    </row>
    <row r="11" spans="1:8">
      <c r="E11" s="19"/>
      <c r="G11" s="6"/>
      <c r="H11" s="7"/>
    </row>
    <row r="12" spans="1:8">
      <c r="E12" s="19"/>
      <c r="G12" s="6"/>
      <c r="H12" s="7"/>
    </row>
    <row r="13" spans="1:8">
      <c r="G13" s="6"/>
      <c r="H13" s="6"/>
    </row>
    <row r="14" spans="1:8">
      <c r="G14" s="6"/>
      <c r="H14" s="6"/>
    </row>
    <row r="15" spans="1:8">
      <c r="G15" s="6"/>
      <c r="H15" s="6"/>
    </row>
    <row r="16" spans="1:8">
      <c r="G16" s="6"/>
      <c r="H16" s="6"/>
    </row>
    <row r="17" spans="7:8">
      <c r="G17" s="6"/>
      <c r="H17" s="7"/>
    </row>
    <row r="18" spans="7:8">
      <c r="G18" s="6"/>
      <c r="H18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D273-5343-4867-B77F-E02895B54088}">
  <sheetPr codeName="Feuil10">
    <tabColor theme="9" tint="0.79998168889431442"/>
  </sheetPr>
  <dimension ref="A1:AC872"/>
  <sheetViews>
    <sheetView workbookViewId="0">
      <selection sqref="A1:XFD1048576"/>
    </sheetView>
  </sheetViews>
  <sheetFormatPr defaultColWidth="10.625" defaultRowHeight="15.75"/>
  <cols>
    <col min="1" max="1" width="13.5" bestFit="1" customWidth="1"/>
    <col min="2" max="2" width="10.625" bestFit="1" customWidth="1"/>
    <col min="3" max="3" width="9.625" bestFit="1" customWidth="1"/>
    <col min="4" max="4" width="8.625" bestFit="1" customWidth="1"/>
    <col min="5" max="5" width="16.125" bestFit="1" customWidth="1"/>
    <col min="6" max="6" width="10.625" bestFit="1" customWidth="1"/>
    <col min="7" max="7" width="9.625" bestFit="1" customWidth="1"/>
    <col min="8" max="8" width="7" bestFit="1" customWidth="1"/>
    <col min="9" max="9" width="16.125" bestFit="1" customWidth="1"/>
    <col min="10" max="10" width="10.625" bestFit="1" customWidth="1"/>
    <col min="11" max="11" width="11.125" bestFit="1" customWidth="1"/>
    <col min="12" max="12" width="12.25" bestFit="1" customWidth="1"/>
    <col min="13" max="13" width="16" bestFit="1" customWidth="1"/>
    <col min="14" max="14" width="10.625" bestFit="1" customWidth="1"/>
    <col min="15" max="15" width="9.625" bestFit="1" customWidth="1"/>
    <col min="16" max="16" width="8.625" bestFit="1" customWidth="1"/>
    <col min="17" max="17" width="16.125" bestFit="1" customWidth="1"/>
    <col min="18" max="18" width="10.625" bestFit="1" customWidth="1"/>
    <col min="19" max="19" width="9.625" bestFit="1" customWidth="1"/>
    <col min="20" max="20" width="7" bestFit="1" customWidth="1"/>
    <col min="21" max="21" width="16.125" bestFit="1" customWidth="1"/>
    <col min="22" max="22" width="10.625" bestFit="1" customWidth="1"/>
    <col min="23" max="23" width="11.125" bestFit="1" customWidth="1"/>
    <col min="24" max="24" width="12.25" bestFit="1" customWidth="1"/>
    <col min="25" max="25" width="14.625" bestFit="1" customWidth="1"/>
    <col min="26" max="26" width="10.125" bestFit="1" customWidth="1"/>
    <col min="27" max="29" width="9" bestFit="1" customWidth="1"/>
    <col min="30" max="31" width="7.625" bestFit="1" customWidth="1"/>
    <col min="33" max="33" width="19.125" bestFit="1" customWidth="1"/>
    <col min="34" max="34" width="11.125" bestFit="1" customWidth="1"/>
    <col min="35" max="35" width="10.625" bestFit="1" customWidth="1"/>
    <col min="36" max="36" width="11.125" bestFit="1" customWidth="1"/>
    <col min="37" max="39" width="7.625" bestFit="1" customWidth="1"/>
    <col min="41" max="41" width="19" bestFit="1" customWidth="1"/>
    <col min="42" max="42" width="11.125" bestFit="1" customWidth="1"/>
    <col min="43" max="43" width="10.625" bestFit="1" customWidth="1"/>
    <col min="44" max="44" width="11.125" bestFit="1" customWidth="1"/>
    <col min="45" max="47" width="7.625" bestFit="1" customWidth="1"/>
  </cols>
  <sheetData>
    <row r="1" spans="1:29" s="1" customFormat="1">
      <c r="A1" t="str">
        <f>_xll.ICEQuotes(A2:A11,B1:L1)</f>
        <v>Quote Table</v>
      </c>
      <c r="B1" t="s">
        <v>734</v>
      </c>
      <c r="C1" t="s">
        <v>49</v>
      </c>
      <c r="D1" t="s">
        <v>735</v>
      </c>
      <c r="E1" t="s">
        <v>28</v>
      </c>
      <c r="F1" t="s">
        <v>736</v>
      </c>
      <c r="G1" t="s">
        <v>737</v>
      </c>
      <c r="H1" t="s">
        <v>738</v>
      </c>
      <c r="I1" t="s">
        <v>203</v>
      </c>
      <c r="J1" t="s">
        <v>739</v>
      </c>
      <c r="K1" t="s">
        <v>26</v>
      </c>
      <c r="L1" t="s">
        <v>740</v>
      </c>
      <c r="M1" t="str">
        <f>_xll.ICEQuotes(M2:M11,N1:X1)</f>
        <v>Quote Table</v>
      </c>
      <c r="N1" t="s">
        <v>734</v>
      </c>
      <c r="O1" t="s">
        <v>49</v>
      </c>
      <c r="P1" t="s">
        <v>735</v>
      </c>
      <c r="Q1" t="s">
        <v>28</v>
      </c>
      <c r="R1" t="s">
        <v>736</v>
      </c>
      <c r="S1" t="s">
        <v>737</v>
      </c>
      <c r="T1" t="s">
        <v>738</v>
      </c>
      <c r="U1" t="s">
        <v>203</v>
      </c>
      <c r="V1" t="s">
        <v>739</v>
      </c>
      <c r="W1" t="s">
        <v>26</v>
      </c>
      <c r="X1" t="s">
        <v>740</v>
      </c>
      <c r="Y1" s="1" t="s">
        <v>741</v>
      </c>
      <c r="Z1" s="1" t="s">
        <v>13</v>
      </c>
      <c r="AA1" s="1" t="s">
        <v>49</v>
      </c>
      <c r="AB1" s="1" t="s">
        <v>28</v>
      </c>
      <c r="AC1" s="1" t="s">
        <v>736</v>
      </c>
    </row>
    <row r="2" spans="1:29">
      <c r="A2" t="s">
        <v>742</v>
      </c>
      <c r="B2" t="str">
        <f>_xll.ICEQuote($A2,B$1)</f>
        <v>Jul'25</v>
      </c>
      <c r="C2">
        <f>_xll.ICEQuote($A2,C$1)</f>
        <v>5275</v>
      </c>
      <c r="D2">
        <f>_xll.ICEQuote($A2,D$1)</f>
        <v>36</v>
      </c>
      <c r="E2">
        <f>_xll.ICEQuote($A2,E$1)</f>
        <v>5264</v>
      </c>
      <c r="F2">
        <f>_xll.ICEQuote($A2,F$1)</f>
        <v>5284</v>
      </c>
      <c r="G2">
        <f>_xll.ICEQuote($A2,G$1)</f>
        <v>5180</v>
      </c>
      <c r="H2">
        <f>_xll.ICEQuote($A2,H$1)</f>
        <v>5275</v>
      </c>
      <c r="I2">
        <f>_xll.ICEQuote($A2,I$1)</f>
        <v>945</v>
      </c>
      <c r="J2">
        <f>_xll.ICEQuote($A2,J$1)</f>
        <v>5262</v>
      </c>
      <c r="K2">
        <f>_xll.ICEQuote($A2,K$1)</f>
        <v>5239</v>
      </c>
      <c r="L2" s="342">
        <f>_xll.ICEQuote($A2,L$1)</f>
        <v>45854</v>
      </c>
      <c r="M2" t="s">
        <v>743</v>
      </c>
      <c r="N2" t="str">
        <f>_xll.ICEQuote($M2,N$1)</f>
        <v>Jul'25</v>
      </c>
      <c r="O2">
        <f>_xll.ICEQuote($M2,O$1)</f>
        <v>0</v>
      </c>
      <c r="P2">
        <f>_xll.ICEQuote($M2,P$1)</f>
        <v>0</v>
      </c>
      <c r="Q2">
        <f>_xll.ICEQuote($M2,Q$1)</f>
        <v>0</v>
      </c>
      <c r="R2">
        <f>_xll.ICEQuote($M2,R$1)</f>
        <v>9264</v>
      </c>
      <c r="S2">
        <f>_xll.ICEQuote($M2,S$1)</f>
        <v>0</v>
      </c>
      <c r="T2">
        <f>_xll.ICEQuote($M2,T$1)</f>
        <v>0</v>
      </c>
      <c r="U2">
        <f>_xll.ICEQuote($M2,U$1)</f>
        <v>0</v>
      </c>
      <c r="V2">
        <f>_xll.ICEQuote($M2,V$1)</f>
        <v>0</v>
      </c>
      <c r="W2">
        <f>_xll.ICEQuote($M2,W$1)</f>
        <v>8840</v>
      </c>
      <c r="X2" s="342">
        <f>_xll.ICEQuote($M2,X$1)</f>
        <v>45854</v>
      </c>
      <c r="Y2" t="s">
        <v>744</v>
      </c>
      <c r="Z2" s="18">
        <v>45488</v>
      </c>
      <c r="AA2" s="19" t="e">
        <f t="shared" ref="AA2:AA11" ca="1" si="0">IF(OR(C2&lt;&gt;0,O2&lt;&gt;0),C2*VLOOKUP($Z2,GBPUSD,2,FALSE)-O2,$K2*VLOOKUP($Z2,GBPUSD,2,FALSE)-$W2)</f>
        <v>#N/A</v>
      </c>
      <c r="AB2" s="19" t="e">
        <f t="shared" ref="AB2:AB11" ca="1" si="1">IF(OR(E2&lt;&gt;0,R2&lt;&gt;0),E2*VLOOKUP($Z2,GBPUSD,2,FALSE)-R2,$K2*VLOOKUP($Z2,GBPUSD,2,FALSE)-$W2)</f>
        <v>#N/A</v>
      </c>
      <c r="AC2" s="19" t="e">
        <f t="shared" ref="AC2:AC11" ca="1" si="2">IF(OR(F3&lt;&gt;0,Q3&lt;&gt;0),F3*VLOOKUP($Z2,GBPUSD,2,FALSE)-Q3,$K3*VLOOKUP($Z2,GBPUSD,2,FALSE)-$W3)</f>
        <v>#N/A</v>
      </c>
    </row>
    <row r="3" spans="1:29">
      <c r="A3" t="s">
        <v>745</v>
      </c>
      <c r="B3" t="str">
        <f>_xll.ICEQuote($A3,B$1)</f>
        <v>Sep'25</v>
      </c>
      <c r="C3">
        <f>_xll.ICEQuote($A3,C$1)</f>
        <v>5339</v>
      </c>
      <c r="D3">
        <f>_xll.ICEQuote($A3,D$1)</f>
        <v>50</v>
      </c>
      <c r="E3">
        <f>_xll.ICEQuote($A3,E$1)</f>
        <v>5340</v>
      </c>
      <c r="F3">
        <f>_xll.ICEQuote($A3,F$1)</f>
        <v>5342</v>
      </c>
      <c r="G3">
        <f>_xll.ICEQuote($A3,G$1)</f>
        <v>5224</v>
      </c>
      <c r="H3">
        <f>_xll.ICEQuote($A3,H$1)</f>
        <v>5375</v>
      </c>
      <c r="I3">
        <f>_xll.ICEQuote($A3,I$1)</f>
        <v>2814</v>
      </c>
      <c r="J3">
        <f>_xll.ICEQuote($A3,J$1)</f>
        <v>5300</v>
      </c>
      <c r="K3">
        <f>_xll.ICEQuote($A3,K$1)</f>
        <v>5289</v>
      </c>
      <c r="L3" s="342">
        <f>_xll.ICEQuote($A3,L$1)</f>
        <v>45915</v>
      </c>
      <c r="M3" t="s">
        <v>746</v>
      </c>
      <c r="N3" t="str">
        <f>_xll.ICEQuote($M3,N$1)</f>
        <v>Sep'25</v>
      </c>
      <c r="O3">
        <f>_xll.ICEQuote($M3,O$1)</f>
        <v>8260</v>
      </c>
      <c r="P3">
        <f>_xll.ICEQuote($M3,P$1)</f>
        <v>83</v>
      </c>
      <c r="Q3">
        <f>_xll.ICEQuote($M3,Q$1)</f>
        <v>8260</v>
      </c>
      <c r="R3">
        <f>_xll.ICEQuote($M3,R$1)</f>
        <v>8264</v>
      </c>
      <c r="S3">
        <f>_xll.ICEQuote($M3,S$1)</f>
        <v>8100</v>
      </c>
      <c r="T3">
        <f>_xll.ICEQuote($M3,T$1)</f>
        <v>8347</v>
      </c>
      <c r="U3">
        <f>_xll.ICEQuote($M3,U$1)</f>
        <v>8221</v>
      </c>
      <c r="V3">
        <f>_xll.ICEQuote($M3,V$1)</f>
        <v>8155</v>
      </c>
      <c r="W3">
        <f>_xll.ICEQuote($M3,W$1)</f>
        <v>8177</v>
      </c>
      <c r="X3" s="342">
        <f>_xll.ICEQuote($M3,X$1)</f>
        <v>45915</v>
      </c>
      <c r="Y3" t="s">
        <v>747</v>
      </c>
      <c r="Z3" s="18">
        <v>45550</v>
      </c>
      <c r="AA3" s="19" t="e">
        <f t="shared" ca="1" si="0"/>
        <v>#N/A</v>
      </c>
      <c r="AB3" s="19" t="e">
        <f t="shared" ca="1" si="1"/>
        <v>#N/A</v>
      </c>
      <c r="AC3" s="19" t="e">
        <f t="shared" ca="1" si="2"/>
        <v>#N/A</v>
      </c>
    </row>
    <row r="4" spans="1:29">
      <c r="A4" t="s">
        <v>748</v>
      </c>
      <c r="B4" t="str">
        <f>_xll.ICEQuote($A4,B$1)</f>
        <v>Dec'25</v>
      </c>
      <c r="C4">
        <f>_xll.ICEQuote($A4,C$1)</f>
        <v>5285</v>
      </c>
      <c r="D4">
        <f>_xll.ICEQuote($A4,D$1)</f>
        <v>48</v>
      </c>
      <c r="E4">
        <f>_xll.ICEQuote($A4,E$1)</f>
        <v>5283</v>
      </c>
      <c r="F4">
        <f>_xll.ICEQuote($A4,F$1)</f>
        <v>5287</v>
      </c>
      <c r="G4">
        <f>_xll.ICEQuote($A4,G$1)</f>
        <v>5179</v>
      </c>
      <c r="H4">
        <f>_xll.ICEQuote($A4,H$1)</f>
        <v>5301</v>
      </c>
      <c r="I4">
        <f>_xll.ICEQuote($A4,I$1)</f>
        <v>2520</v>
      </c>
      <c r="J4">
        <f>_xll.ICEQuote($A4,J$1)</f>
        <v>5301</v>
      </c>
      <c r="K4">
        <f>_xll.ICEQuote($A4,K$1)</f>
        <v>5237</v>
      </c>
      <c r="L4" s="342">
        <f>_xll.ICEQuote($A4,L$1)</f>
        <v>46002</v>
      </c>
      <c r="M4" t="s">
        <v>749</v>
      </c>
      <c r="N4" t="str">
        <f>_xll.ICEQuote($M4,N$1)</f>
        <v>Dec'25</v>
      </c>
      <c r="O4">
        <f>_xll.ICEQuote($M4,O$1)</f>
        <v>7554</v>
      </c>
      <c r="P4">
        <f>_xll.ICEQuote($M4,P$1)</f>
        <v>103</v>
      </c>
      <c r="Q4">
        <f>_xll.ICEQuote($M4,Q$1)</f>
        <v>7549</v>
      </c>
      <c r="R4">
        <f>_xll.ICEQuote($M4,R$1)</f>
        <v>7555</v>
      </c>
      <c r="S4">
        <f>_xll.ICEQuote($M4,S$1)</f>
        <v>7410</v>
      </c>
      <c r="T4">
        <f>_xll.ICEQuote($M4,T$1)</f>
        <v>7591</v>
      </c>
      <c r="U4">
        <f>_xll.ICEQuote($M4,U$1)</f>
        <v>5681</v>
      </c>
      <c r="V4">
        <f>_xll.ICEQuote($M4,V$1)</f>
        <v>7431</v>
      </c>
      <c r="W4">
        <f>_xll.ICEQuote($M4,W$1)</f>
        <v>7451</v>
      </c>
      <c r="X4" s="342">
        <f>_xll.ICEQuote($M4,X$1)</f>
        <v>46006</v>
      </c>
      <c r="Y4" t="s">
        <v>27</v>
      </c>
      <c r="Z4" s="18">
        <v>45641</v>
      </c>
      <c r="AA4" s="19" t="e">
        <f t="shared" ca="1" si="0"/>
        <v>#N/A</v>
      </c>
      <c r="AB4" s="19" t="e">
        <f t="shared" ca="1" si="1"/>
        <v>#N/A</v>
      </c>
      <c r="AC4" s="19" t="e">
        <f t="shared" ca="1" si="2"/>
        <v>#N/A</v>
      </c>
    </row>
    <row r="5" spans="1:29">
      <c r="A5" t="s">
        <v>750</v>
      </c>
      <c r="B5" t="str">
        <f>_xll.ICEQuote($A5,B$1)</f>
        <v>Mar'26</v>
      </c>
      <c r="C5">
        <f>_xll.ICEQuote($A5,C$1)</f>
        <v>5155</v>
      </c>
      <c r="D5">
        <f>_xll.ICEQuote($A5,D$1)</f>
        <v>49</v>
      </c>
      <c r="E5">
        <f>_xll.ICEQuote($A5,E$1)</f>
        <v>5150</v>
      </c>
      <c r="F5">
        <f>_xll.ICEQuote($A5,F$1)</f>
        <v>5157</v>
      </c>
      <c r="G5">
        <f>_xll.ICEQuote($A5,G$1)</f>
        <v>5061</v>
      </c>
      <c r="H5">
        <f>_xll.ICEQuote($A5,H$1)</f>
        <v>5167</v>
      </c>
      <c r="I5">
        <f>_xll.ICEQuote($A5,I$1)</f>
        <v>1443</v>
      </c>
      <c r="J5">
        <f>_xll.ICEQuote($A5,J$1)</f>
        <v>5148</v>
      </c>
      <c r="K5">
        <f>_xll.ICEQuote($A5,K$1)</f>
        <v>5106</v>
      </c>
      <c r="L5" s="342">
        <f>_xll.ICEQuote($A5,L$1)</f>
        <v>46097</v>
      </c>
      <c r="M5" t="s">
        <v>751</v>
      </c>
      <c r="N5" t="str">
        <f>_xll.ICEQuote($M5,N$1)</f>
        <v>Mar'26</v>
      </c>
      <c r="O5">
        <f>_xll.ICEQuote($M5,O$1)</f>
        <v>7307</v>
      </c>
      <c r="P5">
        <f>_xll.ICEQuote($M5,P$1)</f>
        <v>89</v>
      </c>
      <c r="Q5">
        <f>_xll.ICEQuote($M5,Q$1)</f>
        <v>7305</v>
      </c>
      <c r="R5">
        <f>_xll.ICEQuote($M5,R$1)</f>
        <v>7311</v>
      </c>
      <c r="S5">
        <f>_xll.ICEQuote($M5,S$1)</f>
        <v>7178</v>
      </c>
      <c r="T5">
        <f>_xll.ICEQuote($M5,T$1)</f>
        <v>7340</v>
      </c>
      <c r="U5">
        <f>_xll.ICEQuote($M5,U$1)</f>
        <v>3249</v>
      </c>
      <c r="V5">
        <f>_xll.ICEQuote($M5,V$1)</f>
        <v>7212</v>
      </c>
      <c r="W5">
        <f>_xll.ICEQuote($M5,W$1)</f>
        <v>7218</v>
      </c>
      <c r="X5" s="342">
        <f>_xll.ICEQuote($M5,X$1)</f>
        <v>46097</v>
      </c>
      <c r="Y5" t="s">
        <v>114</v>
      </c>
      <c r="Z5" s="18">
        <v>45731</v>
      </c>
      <c r="AA5" s="19" t="e">
        <f t="shared" ca="1" si="0"/>
        <v>#N/A</v>
      </c>
      <c r="AB5" s="19" t="e">
        <f t="shared" ca="1" si="1"/>
        <v>#N/A</v>
      </c>
      <c r="AC5" s="19" t="e">
        <f t="shared" ca="1" si="2"/>
        <v>#N/A</v>
      </c>
    </row>
    <row r="6" spans="1:29">
      <c r="A6" t="s">
        <v>752</v>
      </c>
      <c r="B6" t="str">
        <f>_xll.ICEQuote($A6,B$1)</f>
        <v>May'26</v>
      </c>
      <c r="C6">
        <f>_xll.ICEQuote($A6,C$1)</f>
        <v>5093</v>
      </c>
      <c r="D6">
        <f>_xll.ICEQuote($A6,D$1)</f>
        <v>42</v>
      </c>
      <c r="E6">
        <f>_xll.ICEQuote($A6,E$1)</f>
        <v>5091</v>
      </c>
      <c r="F6">
        <f>_xll.ICEQuote($A6,F$1)</f>
        <v>5099</v>
      </c>
      <c r="G6">
        <f>_xll.ICEQuote($A6,G$1)</f>
        <v>5012</v>
      </c>
      <c r="H6">
        <f>_xll.ICEQuote($A6,H$1)</f>
        <v>5106</v>
      </c>
      <c r="I6">
        <f>_xll.ICEQuote($A6,I$1)</f>
        <v>853</v>
      </c>
      <c r="J6">
        <f>_xll.ICEQuote($A6,J$1)</f>
        <v>5060</v>
      </c>
      <c r="K6">
        <f>_xll.ICEQuote($A6,K$1)</f>
        <v>5051</v>
      </c>
      <c r="L6" s="342">
        <f>_xll.ICEQuote($A6,L$1)</f>
        <v>46155</v>
      </c>
      <c r="M6" t="s">
        <v>753</v>
      </c>
      <c r="N6" t="str">
        <f>_xll.ICEQuote($M6,N$1)</f>
        <v>May'26</v>
      </c>
      <c r="O6">
        <f>_xll.ICEQuote($M6,O$1)</f>
        <v>7229</v>
      </c>
      <c r="P6">
        <f>_xll.ICEQuote($M6,P$1)</f>
        <v>70</v>
      </c>
      <c r="Q6">
        <f>_xll.ICEQuote($M6,Q$1)</f>
        <v>7227</v>
      </c>
      <c r="R6">
        <f>_xll.ICEQuote($M6,R$1)</f>
        <v>7234</v>
      </c>
      <c r="S6">
        <f>_xll.ICEQuote($M6,S$1)</f>
        <v>7114</v>
      </c>
      <c r="T6">
        <f>_xll.ICEQuote($M6,T$1)</f>
        <v>7261</v>
      </c>
      <c r="U6">
        <f>_xll.ICEQuote($M6,U$1)</f>
        <v>1354</v>
      </c>
      <c r="V6">
        <f>_xll.ICEQuote($M6,V$1)</f>
        <v>7159</v>
      </c>
      <c r="W6">
        <f>_xll.ICEQuote($M6,W$1)</f>
        <v>7159</v>
      </c>
      <c r="X6" s="342">
        <f>_xll.ICEQuote($M6,X$1)</f>
        <v>46155</v>
      </c>
      <c r="Y6" t="s">
        <v>754</v>
      </c>
      <c r="Z6" s="18">
        <v>45792</v>
      </c>
      <c r="AA6" s="19" t="e">
        <f t="shared" ca="1" si="0"/>
        <v>#N/A</v>
      </c>
      <c r="AB6" s="19" t="e">
        <f t="shared" ca="1" si="1"/>
        <v>#N/A</v>
      </c>
      <c r="AC6" s="19" t="e">
        <f t="shared" ca="1" si="2"/>
        <v>#N/A</v>
      </c>
    </row>
    <row r="7" spans="1:29">
      <c r="A7" t="s">
        <v>755</v>
      </c>
      <c r="B7" t="str">
        <f>_xll.ICEQuote($A7,B$1)</f>
        <v>Jul'26</v>
      </c>
      <c r="C7">
        <f>_xll.ICEQuote($A7,C$1)</f>
        <v>5039</v>
      </c>
      <c r="D7">
        <f>_xll.ICEQuote($A7,D$1)</f>
        <v>42</v>
      </c>
      <c r="E7">
        <f>_xll.ICEQuote($A7,E$1)</f>
        <v>5031</v>
      </c>
      <c r="F7">
        <f>_xll.ICEQuote($A7,F$1)</f>
        <v>5041</v>
      </c>
      <c r="G7">
        <f>_xll.ICEQuote($A7,G$1)</f>
        <v>4961</v>
      </c>
      <c r="H7">
        <f>_xll.ICEQuote($A7,H$1)</f>
        <v>5047</v>
      </c>
      <c r="I7">
        <f>_xll.ICEQuote($A7,I$1)</f>
        <v>418</v>
      </c>
      <c r="J7">
        <f>_xll.ICEQuote($A7,J$1)</f>
        <v>5006</v>
      </c>
      <c r="K7">
        <f>_xll.ICEQuote($A7,K$1)</f>
        <v>4997</v>
      </c>
      <c r="L7" s="342">
        <f>_xll.ICEQuote($A7,L$1)</f>
        <v>46219</v>
      </c>
      <c r="M7" t="s">
        <v>756</v>
      </c>
      <c r="N7" t="str">
        <f>_xll.ICEQuote($M7,N$1)</f>
        <v>Jul'26</v>
      </c>
      <c r="O7">
        <f>_xll.ICEQuote($M7,O$1)</f>
        <v>7151</v>
      </c>
      <c r="P7">
        <f>_xll.ICEQuote($M7,P$1)</f>
        <v>52</v>
      </c>
      <c r="Q7">
        <f>_xll.ICEQuote($M7,Q$1)</f>
        <v>7147</v>
      </c>
      <c r="R7">
        <f>_xll.ICEQuote($M7,R$1)</f>
        <v>7156</v>
      </c>
      <c r="S7">
        <f>_xll.ICEQuote($M7,S$1)</f>
        <v>7051</v>
      </c>
      <c r="T7">
        <f>_xll.ICEQuote($M7,T$1)</f>
        <v>7167</v>
      </c>
      <c r="U7">
        <f>_xll.ICEQuote($M7,U$1)</f>
        <v>344</v>
      </c>
      <c r="V7">
        <f>_xll.ICEQuote($M7,V$1)</f>
        <v>7094</v>
      </c>
      <c r="W7">
        <f>_xll.ICEQuote($M7,W$1)</f>
        <v>7099</v>
      </c>
      <c r="X7" s="342">
        <f>_xll.ICEQuote($M7,X$1)</f>
        <v>46219</v>
      </c>
      <c r="Y7" t="s">
        <v>757</v>
      </c>
      <c r="Z7" s="18">
        <v>45853</v>
      </c>
      <c r="AA7" s="19" t="e">
        <f t="shared" ca="1" si="0"/>
        <v>#N/A</v>
      </c>
      <c r="AB7" s="19" t="e">
        <f t="shared" ca="1" si="1"/>
        <v>#N/A</v>
      </c>
      <c r="AC7" s="19" t="e">
        <f t="shared" ca="1" si="2"/>
        <v>#N/A</v>
      </c>
    </row>
    <row r="8" spans="1:29">
      <c r="A8" t="s">
        <v>758</v>
      </c>
      <c r="B8" t="str">
        <f>_xll.ICEQuote($A8,B$1)</f>
        <v>Sep'26</v>
      </c>
      <c r="C8">
        <f>_xll.ICEQuote($A8,C$1)</f>
        <v>4969</v>
      </c>
      <c r="D8">
        <f>_xll.ICEQuote($A8,D$1)</f>
        <v>38</v>
      </c>
      <c r="E8">
        <f>_xll.ICEQuote($A8,E$1)</f>
        <v>4959</v>
      </c>
      <c r="F8">
        <f>_xll.ICEQuote($A8,F$1)</f>
        <v>4972</v>
      </c>
      <c r="G8">
        <f>_xll.ICEQuote($A8,G$1)</f>
        <v>4890</v>
      </c>
      <c r="H8">
        <f>_xll.ICEQuote($A8,H$1)</f>
        <v>4978</v>
      </c>
      <c r="I8">
        <f>_xll.ICEQuote($A8,I$1)</f>
        <v>141</v>
      </c>
      <c r="J8">
        <f>_xll.ICEQuote($A8,J$1)</f>
        <v>4973</v>
      </c>
      <c r="K8">
        <f>_xll.ICEQuote($A8,K$1)</f>
        <v>4931</v>
      </c>
      <c r="L8" s="342">
        <f>_xll.ICEQuote($A8,L$1)</f>
        <v>46280</v>
      </c>
      <c r="M8" t="s">
        <v>759</v>
      </c>
      <c r="N8" t="str">
        <f>_xll.ICEQuote($M8,N$1)</f>
        <v>Sep'26</v>
      </c>
      <c r="O8">
        <f>_xll.ICEQuote($M8,O$1)</f>
        <v>7057</v>
      </c>
      <c r="P8">
        <f>_xll.ICEQuote($M8,P$1)</f>
        <v>35</v>
      </c>
      <c r="Q8">
        <f>_xll.ICEQuote($M8,Q$1)</f>
        <v>7055</v>
      </c>
      <c r="R8">
        <f>_xll.ICEQuote($M8,R$1)</f>
        <v>7065</v>
      </c>
      <c r="S8">
        <f>_xll.ICEQuote($M8,S$1)</f>
        <v>6973</v>
      </c>
      <c r="T8">
        <f>_xll.ICEQuote($M8,T$1)</f>
        <v>7084</v>
      </c>
      <c r="U8">
        <f>_xll.ICEQuote($M8,U$1)</f>
        <v>94</v>
      </c>
      <c r="V8">
        <f>_xll.ICEQuote($M8,V$1)</f>
        <v>7016</v>
      </c>
      <c r="W8">
        <f>_xll.ICEQuote($M8,W$1)</f>
        <v>7022</v>
      </c>
      <c r="X8" s="342">
        <f>_xll.ICEQuote($M8,X$1)</f>
        <v>46280</v>
      </c>
      <c r="Y8" t="s">
        <v>760</v>
      </c>
      <c r="Z8" s="18">
        <v>45915</v>
      </c>
      <c r="AA8" s="19">
        <f t="shared" ca="1" si="0"/>
        <v>-374.87364680000064</v>
      </c>
      <c r="AB8" s="19">
        <f t="shared" ca="1" si="1"/>
        <v>-396.32127480000054</v>
      </c>
      <c r="AC8" s="19">
        <f t="shared" ca="1" si="2"/>
        <v>-319.83372200000122</v>
      </c>
    </row>
    <row r="9" spans="1:29">
      <c r="A9" t="s">
        <v>761</v>
      </c>
      <c r="B9" t="str">
        <f>_xll.ICEQuote($A9,B$1)</f>
        <v>Dec'26</v>
      </c>
      <c r="C9">
        <f>_xll.ICEQuote($A9,C$1)</f>
        <v>4881</v>
      </c>
      <c r="D9">
        <f>_xll.ICEQuote($A9,D$1)</f>
        <v>35</v>
      </c>
      <c r="E9">
        <f>_xll.ICEQuote($A9,E$1)</f>
        <v>4870</v>
      </c>
      <c r="F9">
        <f>_xll.ICEQuote($A9,F$1)</f>
        <v>4885</v>
      </c>
      <c r="G9">
        <f>_xll.ICEQuote($A9,G$1)</f>
        <v>4806</v>
      </c>
      <c r="H9">
        <f>_xll.ICEQuote($A9,H$1)</f>
        <v>4892</v>
      </c>
      <c r="I9">
        <f>_xll.ICEQuote($A9,I$1)</f>
        <v>36</v>
      </c>
      <c r="J9">
        <f>_xll.ICEQuote($A9,J$1)</f>
        <v>4887</v>
      </c>
      <c r="K9">
        <f>_xll.ICEQuote($A9,K$1)</f>
        <v>4846</v>
      </c>
      <c r="L9" s="342">
        <f>_xll.ICEQuote($A9,L$1)</f>
        <v>46370</v>
      </c>
      <c r="M9" t="s">
        <v>762</v>
      </c>
      <c r="N9" t="str">
        <f>_xll.ICEQuote($M9,N$1)</f>
        <v>Dec'26</v>
      </c>
      <c r="O9">
        <f>_xll.ICEQuote($M9,O$1)</f>
        <v>6892</v>
      </c>
      <c r="P9">
        <f>_xll.ICEQuote($M9,P$1)</f>
        <v>9</v>
      </c>
      <c r="Q9">
        <f>_xll.ICEQuote($M9,Q$1)</f>
        <v>6889</v>
      </c>
      <c r="R9">
        <f>_xll.ICEQuote($M9,R$1)</f>
        <v>6904</v>
      </c>
      <c r="S9">
        <f>_xll.ICEQuote($M9,S$1)</f>
        <v>6833</v>
      </c>
      <c r="T9">
        <f>_xll.ICEQuote($M9,T$1)</f>
        <v>6914</v>
      </c>
      <c r="U9">
        <f>_xll.ICEQuote($M9,U$1)</f>
        <v>15</v>
      </c>
      <c r="V9">
        <f>_xll.ICEQuote($M9,V$1)</f>
        <v>6875</v>
      </c>
      <c r="W9">
        <f>_xll.ICEQuote($M9,W$1)</f>
        <v>6883</v>
      </c>
      <c r="X9" s="342">
        <f>_xll.ICEQuote($M9,X$1)</f>
        <v>46371</v>
      </c>
      <c r="Y9" t="s">
        <v>25</v>
      </c>
      <c r="Z9" s="18">
        <v>46006</v>
      </c>
      <c r="AA9" s="19">
        <f t="shared" ca="1" si="0"/>
        <v>-323.29073913792854</v>
      </c>
      <c r="AB9" s="19">
        <f t="shared" ca="1" si="1"/>
        <v>-350.0942224137907</v>
      </c>
      <c r="AC9" s="19">
        <f t="shared" ca="1" si="2"/>
        <v>-266.77581620689398</v>
      </c>
    </row>
    <row r="10" spans="1:29">
      <c r="A10" t="s">
        <v>763</v>
      </c>
      <c r="B10" t="str">
        <f>_xll.ICEQuote($A10,B$1)</f>
        <v>Mar'27</v>
      </c>
      <c r="C10">
        <f>_xll.ICEQuote($A10,C$1)</f>
        <v>4770</v>
      </c>
      <c r="D10">
        <f>_xll.ICEQuote($A10,D$1)</f>
        <v>-32</v>
      </c>
      <c r="E10">
        <f>_xll.ICEQuote($A10,E$1)</f>
        <v>4823</v>
      </c>
      <c r="F10">
        <f>_xll.ICEQuote($A10,F$1)</f>
        <v>4842</v>
      </c>
      <c r="G10">
        <f>_xll.ICEQuote($A10,G$1)</f>
        <v>4770</v>
      </c>
      <c r="H10">
        <f>_xll.ICEQuote($A10,H$1)</f>
        <v>4770</v>
      </c>
      <c r="I10">
        <f>_xll.ICEQuote($A10,I$1)</f>
        <v>6</v>
      </c>
      <c r="J10">
        <f>_xll.ICEQuote($A10,J$1)</f>
        <v>4770</v>
      </c>
      <c r="K10">
        <f>_xll.ICEQuote($A10,K$1)</f>
        <v>4802</v>
      </c>
      <c r="L10" s="342">
        <f>_xll.ICEQuote($A10,L$1)</f>
        <v>46458</v>
      </c>
      <c r="M10" t="s">
        <v>764</v>
      </c>
      <c r="N10" t="str">
        <f>_xll.ICEQuote($M10,N$1)</f>
        <v>Mar'27</v>
      </c>
      <c r="O10">
        <f>_xll.ICEQuote($M10,O$1)</f>
        <v>6749</v>
      </c>
      <c r="P10">
        <f>_xll.ICEQuote($M10,P$1)</f>
        <v>-41</v>
      </c>
      <c r="Q10">
        <f>_xll.ICEQuote($M10,Q$1)</f>
        <v>6783</v>
      </c>
      <c r="R10">
        <f>_xll.ICEQuote($M10,R$1)</f>
        <v>6808</v>
      </c>
      <c r="S10">
        <f>_xll.ICEQuote($M10,S$1)</f>
        <v>6749</v>
      </c>
      <c r="T10">
        <f>_xll.ICEQuote($M10,T$1)</f>
        <v>6749</v>
      </c>
      <c r="U10">
        <f>_xll.ICEQuote($M10,U$1)</f>
        <v>0</v>
      </c>
      <c r="V10">
        <f>_xll.ICEQuote($M10,V$1)</f>
        <v>6749</v>
      </c>
      <c r="W10">
        <f>_xll.ICEQuote($M10,W$1)</f>
        <v>6790</v>
      </c>
      <c r="X10" s="342">
        <f>_xll.ICEQuote($M10,X$1)</f>
        <v>46461</v>
      </c>
      <c r="Y10" t="s">
        <v>765</v>
      </c>
      <c r="Z10" s="18">
        <v>46096</v>
      </c>
      <c r="AA10" s="19">
        <f t="shared" ca="1" si="0"/>
        <v>-325.34784799999761</v>
      </c>
      <c r="AB10" s="19">
        <f t="shared" ca="1" si="1"/>
        <v>-312.97393519999787</v>
      </c>
      <c r="AC10" s="19">
        <f t="shared" ca="1" si="2"/>
        <v>-224.66729039999791</v>
      </c>
    </row>
    <row r="11" spans="1:29">
      <c r="A11" t="s">
        <v>766</v>
      </c>
      <c r="B11" t="str">
        <f>_xll.ICEQuote($A11,B$1)</f>
        <v>May'27</v>
      </c>
      <c r="C11">
        <f>_xll.ICEQuote($A11,C$1)</f>
        <v>0</v>
      </c>
      <c r="D11">
        <f>_xll.ICEQuote($A11,D$1)</f>
        <v>0</v>
      </c>
      <c r="E11">
        <f>_xll.ICEQuote($A11,E$1)</f>
        <v>4800</v>
      </c>
      <c r="F11">
        <f>_xll.ICEQuote($A11,F$1)</f>
        <v>4821</v>
      </c>
      <c r="G11">
        <f>_xll.ICEQuote($A11,G$1)</f>
        <v>0</v>
      </c>
      <c r="H11">
        <f>_xll.ICEQuote($A11,H$1)</f>
        <v>0</v>
      </c>
      <c r="I11">
        <f>_xll.ICEQuote($A11,I$1)</f>
        <v>2</v>
      </c>
      <c r="J11">
        <f>_xll.ICEQuote($A11,J$1)</f>
        <v>0</v>
      </c>
      <c r="K11">
        <f>_xll.ICEQuote($A11,K$1)</f>
        <v>4780</v>
      </c>
      <c r="L11" s="342">
        <f>_xll.ICEQuote($A11,L$1)</f>
        <v>46520</v>
      </c>
      <c r="M11" t="s">
        <v>767</v>
      </c>
      <c r="N11" t="str">
        <f>_xll.ICEQuote($M11,N$1)</f>
        <v>May'27</v>
      </c>
      <c r="O11">
        <f>_xll.ICEQuote($M11,O$1)</f>
        <v>6700</v>
      </c>
      <c r="P11">
        <f>_xll.ICEQuote($M11,P$1)</f>
        <v>-31</v>
      </c>
      <c r="Q11">
        <f>_xll.ICEQuote($M11,Q$1)</f>
        <v>6717</v>
      </c>
      <c r="R11">
        <f>_xll.ICEQuote($M11,R$1)</f>
        <v>6751</v>
      </c>
      <c r="S11">
        <f>_xll.ICEQuote($M11,S$1)</f>
        <v>6700</v>
      </c>
      <c r="T11">
        <f>_xll.ICEQuote($M11,T$1)</f>
        <v>6700</v>
      </c>
      <c r="U11">
        <f>_xll.ICEQuote($M11,U$1)</f>
        <v>0</v>
      </c>
      <c r="V11">
        <f>_xll.ICEQuote($M11,V$1)</f>
        <v>6700</v>
      </c>
      <c r="W11">
        <f>_xll.ICEQuote($M11,W$1)</f>
        <v>6731</v>
      </c>
      <c r="X11" s="342">
        <f>_xll.ICEQuote($M11,X$1)</f>
        <v>46520</v>
      </c>
      <c r="Y11" t="s">
        <v>768</v>
      </c>
      <c r="Z11" s="18">
        <v>46157</v>
      </c>
      <c r="AA11" s="19">
        <f t="shared" ca="1" si="0"/>
        <v>-6700</v>
      </c>
      <c r="AB11" s="19">
        <f t="shared" ca="1" si="1"/>
        <v>-284.57191724137829</v>
      </c>
      <c r="AC11" s="19">
        <f t="shared" ca="1" si="2"/>
        <v>0</v>
      </c>
    </row>
    <row r="13" spans="1:29" s="1" customFormat="1">
      <c r="A13" t="str">
        <f>_xll.ICEQuotes(A14:A35,B13:K13)</f>
        <v>Quote Table</v>
      </c>
      <c r="B13" t="s">
        <v>734</v>
      </c>
      <c r="C13" t="s">
        <v>49</v>
      </c>
      <c r="D13" t="s">
        <v>735</v>
      </c>
      <c r="E13" t="s">
        <v>28</v>
      </c>
      <c r="F13" t="s">
        <v>736</v>
      </c>
      <c r="G13" t="s">
        <v>737</v>
      </c>
      <c r="H13" t="s">
        <v>738</v>
      </c>
      <c r="I13" t="s">
        <v>203</v>
      </c>
      <c r="J13" t="s">
        <v>739</v>
      </c>
      <c r="K13" t="s">
        <v>26</v>
      </c>
      <c r="M13" t="str">
        <f>_xll.ICEQuotes(M14:M35,N13:W13)</f>
        <v>Quote Table</v>
      </c>
      <c r="N13" t="s">
        <v>734</v>
      </c>
      <c r="O13" t="s">
        <v>49</v>
      </c>
      <c r="P13" t="s">
        <v>735</v>
      </c>
      <c r="Q13" t="s">
        <v>28</v>
      </c>
      <c r="R13" t="s">
        <v>736</v>
      </c>
      <c r="S13" t="s">
        <v>737</v>
      </c>
      <c r="T13" t="s">
        <v>738</v>
      </c>
      <c r="U13" t="s">
        <v>203</v>
      </c>
      <c r="V13" t="s">
        <v>739</v>
      </c>
      <c r="W13" t="s">
        <v>26</v>
      </c>
      <c r="Y13" s="1" t="s">
        <v>769</v>
      </c>
      <c r="AC13"/>
    </row>
    <row r="14" spans="1:29">
      <c r="A14" t="s">
        <v>770</v>
      </c>
      <c r="B14" t="str">
        <f>_xll.ICEQuote($A14,B$13)</f>
        <v/>
      </c>
      <c r="C14">
        <f>_xll.ICEQuote($A14,C$13)</f>
        <v>0</v>
      </c>
      <c r="D14">
        <f>_xll.ICEQuote($A14,D$13)</f>
        <v>0</v>
      </c>
      <c r="E14">
        <f>_xll.ICEQuote($A14,E$13)</f>
        <v>0</v>
      </c>
      <c r="F14">
        <f>_xll.ICEQuote($A14,F$13)</f>
        <v>0</v>
      </c>
      <c r="G14">
        <f>_xll.ICEQuote($A14,G$13)</f>
        <v>0</v>
      </c>
      <c r="H14">
        <f>_xll.ICEQuote($A14,H$13)</f>
        <v>0</v>
      </c>
      <c r="I14">
        <f>_xll.ICEQuote($A14,I$13)</f>
        <v>0</v>
      </c>
      <c r="J14">
        <f>_xll.ICEQuote($A14,J$13)</f>
        <v>0</v>
      </c>
      <c r="K14">
        <f>_xll.ICEQuote($A14,K$13)</f>
        <v>0</v>
      </c>
      <c r="M14" t="s">
        <v>771</v>
      </c>
      <c r="N14" t="str">
        <f>_xll.ICEQuote($M14,N$13)</f>
        <v/>
      </c>
      <c r="O14">
        <f>_xll.ICEQuote($M14,O$13)</f>
        <v>0</v>
      </c>
      <c r="P14">
        <f>_xll.ICEQuote($M14,P$13)</f>
        <v>0</v>
      </c>
      <c r="Q14">
        <f>_xll.ICEQuote($M14,Q$13)</f>
        <v>0</v>
      </c>
      <c r="R14">
        <f>_xll.ICEQuote($M14,R$13)</f>
        <v>0</v>
      </c>
      <c r="S14">
        <f>_xll.ICEQuote($M14,S$13)</f>
        <v>0</v>
      </c>
      <c r="T14">
        <f>_xll.ICEQuote($M14,T$13)</f>
        <v>0</v>
      </c>
      <c r="U14">
        <f>_xll.ICEQuote($M14,U$13)</f>
        <v>0</v>
      </c>
      <c r="V14">
        <f>_xll.ICEQuote($M14,V$13)</f>
        <v>0</v>
      </c>
      <c r="W14">
        <f>_xll.ICEQuote($M14,W$13)</f>
        <v>0</v>
      </c>
      <c r="Y14" t="str" cm="1">
        <f t="array" ref="Y14:Y38">A14:A38</f>
        <v>C 24N:C24U-ICE</v>
      </c>
    </row>
    <row r="15" spans="1:29">
      <c r="A15" t="s">
        <v>772</v>
      </c>
      <c r="B15" t="str">
        <f>_xll.ICEQuote($A15,B$13)</f>
        <v/>
      </c>
      <c r="C15">
        <f>_xll.ICEQuote($A15,C$13)</f>
        <v>0</v>
      </c>
      <c r="D15">
        <f>_xll.ICEQuote($A15,D$13)</f>
        <v>0</v>
      </c>
      <c r="E15">
        <f>_xll.ICEQuote($A15,E$13)</f>
        <v>0</v>
      </c>
      <c r="F15">
        <f>_xll.ICEQuote($A15,F$13)</f>
        <v>0</v>
      </c>
      <c r="G15">
        <f>_xll.ICEQuote($A15,G$13)</f>
        <v>0</v>
      </c>
      <c r="H15">
        <f>_xll.ICEQuote($A15,H$13)</f>
        <v>0</v>
      </c>
      <c r="I15">
        <f>_xll.ICEQuote($A15,I$13)</f>
        <v>0</v>
      </c>
      <c r="J15">
        <f>_xll.ICEQuote($A15,J$13)</f>
        <v>0</v>
      </c>
      <c r="K15">
        <f>_xll.ICEQuote($A15,K$13)</f>
        <v>0</v>
      </c>
      <c r="M15" t="s">
        <v>773</v>
      </c>
      <c r="N15" t="str">
        <f>_xll.ICEQuote($M15,N$13)</f>
        <v/>
      </c>
      <c r="O15">
        <f>_xll.ICEQuote($M15,O$13)</f>
        <v>0</v>
      </c>
      <c r="P15">
        <f>_xll.ICEQuote($M15,P$13)</f>
        <v>0</v>
      </c>
      <c r="Q15">
        <f>_xll.ICEQuote($M15,Q$13)</f>
        <v>0</v>
      </c>
      <c r="R15">
        <f>_xll.ICEQuote($M15,R$13)</f>
        <v>0</v>
      </c>
      <c r="S15">
        <f>_xll.ICEQuote($M15,S$13)</f>
        <v>0</v>
      </c>
      <c r="T15">
        <f>_xll.ICEQuote($M15,T$13)</f>
        <v>0</v>
      </c>
      <c r="U15">
        <f>_xll.ICEQuote($M15,U$13)</f>
        <v>0</v>
      </c>
      <c r="V15">
        <f>_xll.ICEQuote($M15,V$13)</f>
        <v>0</v>
      </c>
      <c r="W15">
        <f>_xll.ICEQuote($M15,W$13)</f>
        <v>0</v>
      </c>
      <c r="Y15" t="str">
        <v>C 24N:C24Z-ICE</v>
      </c>
    </row>
    <row r="16" spans="1:29">
      <c r="A16" t="s">
        <v>143</v>
      </c>
      <c r="B16" t="str">
        <f>_xll.ICEQuote($A16,B$13)</f>
        <v/>
      </c>
      <c r="C16">
        <f>_xll.ICEQuote($A16,C$13)</f>
        <v>0</v>
      </c>
      <c r="D16">
        <f>_xll.ICEQuote($A16,D$13)</f>
        <v>0</v>
      </c>
      <c r="E16">
        <f>_xll.ICEQuote($A16,E$13)</f>
        <v>0</v>
      </c>
      <c r="F16">
        <f>_xll.ICEQuote($A16,F$13)</f>
        <v>0</v>
      </c>
      <c r="G16">
        <f>_xll.ICEQuote($A16,G$13)</f>
        <v>0</v>
      </c>
      <c r="H16">
        <f>_xll.ICEQuote($A16,H$13)</f>
        <v>0</v>
      </c>
      <c r="I16">
        <f>_xll.ICEQuote($A16,I$13)</f>
        <v>0</v>
      </c>
      <c r="J16">
        <f>_xll.ICEQuote($A16,J$13)</f>
        <v>0</v>
      </c>
      <c r="K16">
        <f>_xll.ICEQuote($A16,K$13)</f>
        <v>0</v>
      </c>
      <c r="M16" t="s">
        <v>774</v>
      </c>
      <c r="N16" t="str">
        <f>_xll.ICEQuote($M16,N$13)</f>
        <v/>
      </c>
      <c r="O16">
        <f>_xll.ICEQuote($M16,O$13)</f>
        <v>0</v>
      </c>
      <c r="P16">
        <f>_xll.ICEQuote($M16,P$13)</f>
        <v>0</v>
      </c>
      <c r="Q16">
        <f>_xll.ICEQuote($M16,Q$13)</f>
        <v>0</v>
      </c>
      <c r="R16">
        <f>_xll.ICEQuote($M16,R$13)</f>
        <v>0</v>
      </c>
      <c r="S16">
        <f>_xll.ICEQuote($M16,S$13)</f>
        <v>0</v>
      </c>
      <c r="T16">
        <f>_xll.ICEQuote($M16,T$13)</f>
        <v>0</v>
      </c>
      <c r="U16">
        <f>_xll.ICEQuote($M16,U$13)</f>
        <v>0</v>
      </c>
      <c r="V16">
        <f>_xll.ICEQuote($M16,V$13)</f>
        <v>0</v>
      </c>
      <c r="W16">
        <f>_xll.ICEQuote($M16,W$13)</f>
        <v>0</v>
      </c>
      <c r="Y16" t="str">
        <v>C 24N:C25H-ICE</v>
      </c>
    </row>
    <row r="17" spans="1:25">
      <c r="A17" t="s">
        <v>775</v>
      </c>
      <c r="B17" t="str">
        <f>_xll.ICEQuote($A17,B$13)</f>
        <v/>
      </c>
      <c r="C17">
        <f>_xll.ICEQuote($A17,C$13)</f>
        <v>0</v>
      </c>
      <c r="D17">
        <f>_xll.ICEQuote($A17,D$13)</f>
        <v>0</v>
      </c>
      <c r="E17">
        <f>_xll.ICEQuote($A17,E$13)</f>
        <v>0</v>
      </c>
      <c r="F17">
        <f>_xll.ICEQuote($A17,F$13)</f>
        <v>0</v>
      </c>
      <c r="G17">
        <f>_xll.ICEQuote($A17,G$13)</f>
        <v>0</v>
      </c>
      <c r="H17">
        <f>_xll.ICEQuote($A17,H$13)</f>
        <v>0</v>
      </c>
      <c r="I17">
        <f>_xll.ICEQuote($A17,I$13)</f>
        <v>0</v>
      </c>
      <c r="J17">
        <f>_xll.ICEQuote($A17,J$13)</f>
        <v>0</v>
      </c>
      <c r="K17">
        <f>_xll.ICEQuote($A17,K$13)</f>
        <v>0</v>
      </c>
      <c r="M17" t="s">
        <v>776</v>
      </c>
      <c r="N17" t="str">
        <f>_xll.ICEQuote($M17,N$13)</f>
        <v/>
      </c>
      <c r="O17">
        <f>_xll.ICEQuote($M17,O$13)</f>
        <v>0</v>
      </c>
      <c r="P17">
        <f>_xll.ICEQuote($M17,P$13)</f>
        <v>0</v>
      </c>
      <c r="Q17">
        <f>_xll.ICEQuote($M17,Q$13)</f>
        <v>0</v>
      </c>
      <c r="R17">
        <f>_xll.ICEQuote($M17,R$13)</f>
        <v>0</v>
      </c>
      <c r="S17">
        <f>_xll.ICEQuote($M17,S$13)</f>
        <v>0</v>
      </c>
      <c r="T17">
        <f>_xll.ICEQuote($M17,T$13)</f>
        <v>0</v>
      </c>
      <c r="U17">
        <f>_xll.ICEQuote($M17,U$13)</f>
        <v>0</v>
      </c>
      <c r="V17">
        <f>_xll.ICEQuote($M17,V$13)</f>
        <v>0</v>
      </c>
      <c r="W17">
        <f>_xll.ICEQuote($M17,W$13)</f>
        <v>0</v>
      </c>
      <c r="Y17" t="str">
        <v>C 24N:C25K-ICE</v>
      </c>
    </row>
    <row r="18" spans="1:25">
      <c r="A18" t="s">
        <v>777</v>
      </c>
      <c r="B18" t="str">
        <f>_xll.ICEQuote($A18,B$13)</f>
        <v/>
      </c>
      <c r="C18">
        <f>_xll.ICEQuote($A18,C$13)</f>
        <v>0</v>
      </c>
      <c r="D18">
        <f>_xll.ICEQuote($A18,D$13)</f>
        <v>0</v>
      </c>
      <c r="E18">
        <f>_xll.ICEQuote($A18,E$13)</f>
        <v>0</v>
      </c>
      <c r="F18">
        <f>_xll.ICEQuote($A18,F$13)</f>
        <v>0</v>
      </c>
      <c r="G18">
        <f>_xll.ICEQuote($A18,G$13)</f>
        <v>0</v>
      </c>
      <c r="H18">
        <f>_xll.ICEQuote($A18,H$13)</f>
        <v>0</v>
      </c>
      <c r="I18">
        <f>_xll.ICEQuote($A18,I$13)</f>
        <v>0</v>
      </c>
      <c r="J18">
        <f>_xll.ICEQuote($A18,J$13)</f>
        <v>0</v>
      </c>
      <c r="K18">
        <f>_xll.ICEQuote($A18,K$13)</f>
        <v>0</v>
      </c>
      <c r="M18" t="s">
        <v>778</v>
      </c>
      <c r="N18" t="str">
        <f>_xll.ICEQuote($M18,N$13)</f>
        <v/>
      </c>
      <c r="O18">
        <f>_xll.ICEQuote($M18,O$13)</f>
        <v>0</v>
      </c>
      <c r="P18">
        <f>_xll.ICEQuote($M18,P$13)</f>
        <v>0</v>
      </c>
      <c r="Q18">
        <f>_xll.ICEQuote($M18,Q$13)</f>
        <v>0</v>
      </c>
      <c r="R18">
        <f>_xll.ICEQuote($M18,R$13)</f>
        <v>0</v>
      </c>
      <c r="S18">
        <f>_xll.ICEQuote($M18,S$13)</f>
        <v>0</v>
      </c>
      <c r="T18">
        <f>_xll.ICEQuote($M18,T$13)</f>
        <v>0</v>
      </c>
      <c r="U18">
        <f>_xll.ICEQuote($M18,U$13)</f>
        <v>0</v>
      </c>
      <c r="V18">
        <f>_xll.ICEQuote($M18,V$13)</f>
        <v>0</v>
      </c>
      <c r="W18">
        <f>_xll.ICEQuote($M18,W$13)</f>
        <v>0</v>
      </c>
      <c r="Y18" t="str">
        <v>C 24N:C25N-ICE</v>
      </c>
    </row>
    <row r="19" spans="1:25">
      <c r="A19" t="s">
        <v>779</v>
      </c>
      <c r="B19" t="str">
        <f>_xll.ICEQuote($A19,B$13)</f>
        <v/>
      </c>
      <c r="C19">
        <f>_xll.ICEQuote($A19,C$13)</f>
        <v>0</v>
      </c>
      <c r="D19">
        <f>_xll.ICEQuote($A19,D$13)</f>
        <v>0</v>
      </c>
      <c r="E19">
        <f>_xll.ICEQuote($A19,E$13)</f>
        <v>0</v>
      </c>
      <c r="F19">
        <f>_xll.ICEQuote($A19,F$13)</f>
        <v>0</v>
      </c>
      <c r="G19">
        <f>_xll.ICEQuote($A19,G$13)</f>
        <v>0</v>
      </c>
      <c r="H19">
        <f>_xll.ICEQuote($A19,H$13)</f>
        <v>0</v>
      </c>
      <c r="I19">
        <f>_xll.ICEQuote($A19,I$13)</f>
        <v>0</v>
      </c>
      <c r="J19">
        <f>_xll.ICEQuote($A19,J$13)</f>
        <v>0</v>
      </c>
      <c r="K19">
        <f>_xll.ICEQuote($A19,K$13)</f>
        <v>0</v>
      </c>
      <c r="M19" t="s">
        <v>780</v>
      </c>
      <c r="N19" t="str">
        <f>_xll.ICEQuote($M19,N$13)</f>
        <v/>
      </c>
      <c r="O19">
        <f>_xll.ICEQuote($M19,O$13)</f>
        <v>0</v>
      </c>
      <c r="P19">
        <f>_xll.ICEQuote($M19,P$13)</f>
        <v>0</v>
      </c>
      <c r="Q19">
        <f>_xll.ICEQuote($M19,Q$13)</f>
        <v>0</v>
      </c>
      <c r="R19">
        <f>_xll.ICEQuote($M19,R$13)</f>
        <v>0</v>
      </c>
      <c r="S19">
        <f>_xll.ICEQuote($M19,S$13)</f>
        <v>0</v>
      </c>
      <c r="T19">
        <f>_xll.ICEQuote($M19,T$13)</f>
        <v>0</v>
      </c>
      <c r="U19">
        <f>_xll.ICEQuote($M19,U$13)</f>
        <v>0</v>
      </c>
      <c r="V19">
        <f>_xll.ICEQuote($M19,V$13)</f>
        <v>0</v>
      </c>
      <c r="W19">
        <f>_xll.ICEQuote($M19,W$13)</f>
        <v>0</v>
      </c>
      <c r="Y19" t="str">
        <v>C 24U:C24Z-ICE</v>
      </c>
    </row>
    <row r="20" spans="1:25">
      <c r="A20" t="s">
        <v>781</v>
      </c>
      <c r="B20" t="str">
        <f>_xll.ICEQuote($A20,B$13)</f>
        <v/>
      </c>
      <c r="C20">
        <f>_xll.ICEQuote($A20,C$13)</f>
        <v>0</v>
      </c>
      <c r="D20">
        <f>_xll.ICEQuote($A20,D$13)</f>
        <v>0</v>
      </c>
      <c r="E20">
        <f>_xll.ICEQuote($A20,E$13)</f>
        <v>0</v>
      </c>
      <c r="F20">
        <f>_xll.ICEQuote($A20,F$13)</f>
        <v>0</v>
      </c>
      <c r="G20">
        <f>_xll.ICEQuote($A20,G$13)</f>
        <v>0</v>
      </c>
      <c r="H20">
        <f>_xll.ICEQuote($A20,H$13)</f>
        <v>0</v>
      </c>
      <c r="I20">
        <f>_xll.ICEQuote($A20,I$13)</f>
        <v>0</v>
      </c>
      <c r="J20">
        <f>_xll.ICEQuote($A20,J$13)</f>
        <v>0</v>
      </c>
      <c r="K20">
        <f>_xll.ICEQuote($A20,K$13)</f>
        <v>0</v>
      </c>
      <c r="M20" t="s">
        <v>782</v>
      </c>
      <c r="N20" t="str">
        <f>_xll.ICEQuote($M20,N$13)</f>
        <v/>
      </c>
      <c r="O20">
        <f>_xll.ICEQuote($M20,O$13)</f>
        <v>0</v>
      </c>
      <c r="P20">
        <f>_xll.ICEQuote($M20,P$13)</f>
        <v>0</v>
      </c>
      <c r="Q20">
        <f>_xll.ICEQuote($M20,Q$13)</f>
        <v>0</v>
      </c>
      <c r="R20">
        <f>_xll.ICEQuote($M20,R$13)</f>
        <v>0</v>
      </c>
      <c r="S20">
        <f>_xll.ICEQuote($M20,S$13)</f>
        <v>0</v>
      </c>
      <c r="T20">
        <f>_xll.ICEQuote($M20,T$13)</f>
        <v>0</v>
      </c>
      <c r="U20">
        <f>_xll.ICEQuote($M20,U$13)</f>
        <v>0</v>
      </c>
      <c r="V20">
        <f>_xll.ICEQuote($M20,V$13)</f>
        <v>0</v>
      </c>
      <c r="W20">
        <f>_xll.ICEQuote($M20,W$13)</f>
        <v>0</v>
      </c>
      <c r="Y20" t="str">
        <v>C 24U:C25H-ICE</v>
      </c>
    </row>
    <row r="21" spans="1:25">
      <c r="A21" t="s">
        <v>783</v>
      </c>
      <c r="B21" t="str">
        <f>_xll.ICEQuote($A21,B$13)</f>
        <v/>
      </c>
      <c r="C21">
        <f>_xll.ICEQuote($A21,C$13)</f>
        <v>0</v>
      </c>
      <c r="D21">
        <f>_xll.ICEQuote($A21,D$13)</f>
        <v>0</v>
      </c>
      <c r="E21">
        <f>_xll.ICEQuote($A21,E$13)</f>
        <v>0</v>
      </c>
      <c r="F21">
        <f>_xll.ICEQuote($A21,F$13)</f>
        <v>0</v>
      </c>
      <c r="G21">
        <f>_xll.ICEQuote($A21,G$13)</f>
        <v>0</v>
      </c>
      <c r="H21">
        <f>_xll.ICEQuote($A21,H$13)</f>
        <v>0</v>
      </c>
      <c r="I21">
        <f>_xll.ICEQuote($A21,I$13)</f>
        <v>0</v>
      </c>
      <c r="J21">
        <f>_xll.ICEQuote($A21,J$13)</f>
        <v>0</v>
      </c>
      <c r="K21">
        <f>_xll.ICEQuote($A21,K$13)</f>
        <v>0</v>
      </c>
      <c r="M21" t="s">
        <v>784</v>
      </c>
      <c r="N21" t="str">
        <f>_xll.ICEQuote($M21,N$13)</f>
        <v/>
      </c>
      <c r="O21">
        <f>_xll.ICEQuote($M21,O$13)</f>
        <v>0</v>
      </c>
      <c r="P21">
        <f>_xll.ICEQuote($M21,P$13)</f>
        <v>0</v>
      </c>
      <c r="Q21">
        <f>_xll.ICEQuote($M21,Q$13)</f>
        <v>0</v>
      </c>
      <c r="R21">
        <f>_xll.ICEQuote($M21,R$13)</f>
        <v>0</v>
      </c>
      <c r="S21">
        <f>_xll.ICEQuote($M21,S$13)</f>
        <v>0</v>
      </c>
      <c r="T21">
        <f>_xll.ICEQuote($M21,T$13)</f>
        <v>0</v>
      </c>
      <c r="U21">
        <f>_xll.ICEQuote($M21,U$13)</f>
        <v>0</v>
      </c>
      <c r="V21">
        <f>_xll.ICEQuote($M21,V$13)</f>
        <v>0</v>
      </c>
      <c r="W21">
        <f>_xll.ICEQuote($M21,W$13)</f>
        <v>0</v>
      </c>
      <c r="Y21" t="str">
        <v>C 24U:C25K-ICE</v>
      </c>
    </row>
    <row r="22" spans="1:25">
      <c r="A22" t="s">
        <v>785</v>
      </c>
      <c r="B22" t="str">
        <f>_xll.ICEQuote($A22,B$13)</f>
        <v/>
      </c>
      <c r="C22">
        <f>_xll.ICEQuote($A22,C$13)</f>
        <v>0</v>
      </c>
      <c r="D22">
        <f>_xll.ICEQuote($A22,D$13)</f>
        <v>0</v>
      </c>
      <c r="E22">
        <f>_xll.ICEQuote($A22,E$13)</f>
        <v>0</v>
      </c>
      <c r="F22">
        <f>_xll.ICEQuote($A22,F$13)</f>
        <v>0</v>
      </c>
      <c r="G22">
        <f>_xll.ICEQuote($A22,G$13)</f>
        <v>0</v>
      </c>
      <c r="H22">
        <f>_xll.ICEQuote($A22,H$13)</f>
        <v>0</v>
      </c>
      <c r="I22">
        <f>_xll.ICEQuote($A22,I$13)</f>
        <v>0</v>
      </c>
      <c r="J22">
        <f>_xll.ICEQuote($A22,J$13)</f>
        <v>0</v>
      </c>
      <c r="K22">
        <f>_xll.ICEQuote($A22,K$13)</f>
        <v>0</v>
      </c>
      <c r="M22" t="s">
        <v>786</v>
      </c>
      <c r="N22" t="str">
        <f>_xll.ICEQuote($M22,N$13)</f>
        <v/>
      </c>
      <c r="O22">
        <f>_xll.ICEQuote($M22,O$13)</f>
        <v>0</v>
      </c>
      <c r="P22">
        <f>_xll.ICEQuote($M22,P$13)</f>
        <v>0</v>
      </c>
      <c r="Q22">
        <f>_xll.ICEQuote($M22,Q$13)</f>
        <v>0</v>
      </c>
      <c r="R22">
        <f>_xll.ICEQuote($M22,R$13)</f>
        <v>0</v>
      </c>
      <c r="S22">
        <f>_xll.ICEQuote($M22,S$13)</f>
        <v>0</v>
      </c>
      <c r="T22">
        <f>_xll.ICEQuote($M22,T$13)</f>
        <v>0</v>
      </c>
      <c r="U22">
        <f>_xll.ICEQuote($M22,U$13)</f>
        <v>0</v>
      </c>
      <c r="V22">
        <f>_xll.ICEQuote($M22,V$13)</f>
        <v>0</v>
      </c>
      <c r="W22">
        <f>_xll.ICEQuote($M22,W$13)</f>
        <v>0</v>
      </c>
      <c r="Y22" t="str">
        <v>C 24U:C25N-ICE</v>
      </c>
    </row>
    <row r="23" spans="1:25">
      <c r="A23" t="s">
        <v>787</v>
      </c>
      <c r="B23" t="str">
        <f>_xll.ICEQuote($A23,B$13)</f>
        <v/>
      </c>
      <c r="C23">
        <f>_xll.ICEQuote($A23,C$13)</f>
        <v>0</v>
      </c>
      <c r="D23">
        <f>_xll.ICEQuote($A23,D$13)</f>
        <v>0</v>
      </c>
      <c r="E23">
        <f>_xll.ICEQuote($A23,E$13)</f>
        <v>0</v>
      </c>
      <c r="F23">
        <f>_xll.ICEQuote($A23,F$13)</f>
        <v>0</v>
      </c>
      <c r="G23">
        <f>_xll.ICEQuote($A23,G$13)</f>
        <v>0</v>
      </c>
      <c r="H23">
        <f>_xll.ICEQuote($A23,H$13)</f>
        <v>0</v>
      </c>
      <c r="I23">
        <f>_xll.ICEQuote($A23,I$13)</f>
        <v>0</v>
      </c>
      <c r="J23">
        <f>_xll.ICEQuote($A23,J$13)</f>
        <v>0</v>
      </c>
      <c r="K23">
        <f>_xll.ICEQuote($A23,K$13)</f>
        <v>0</v>
      </c>
      <c r="M23" t="s">
        <v>788</v>
      </c>
      <c r="N23" t="str">
        <f>_xll.ICEQuote($M23,N$13)</f>
        <v/>
      </c>
      <c r="O23">
        <f>_xll.ICEQuote($M23,O$13)</f>
        <v>0</v>
      </c>
      <c r="P23">
        <f>_xll.ICEQuote($M23,P$13)</f>
        <v>0</v>
      </c>
      <c r="Q23">
        <f>_xll.ICEQuote($M23,Q$13)</f>
        <v>0</v>
      </c>
      <c r="R23">
        <f>_xll.ICEQuote($M23,R$13)</f>
        <v>0</v>
      </c>
      <c r="S23">
        <f>_xll.ICEQuote($M23,S$13)</f>
        <v>0</v>
      </c>
      <c r="T23">
        <f>_xll.ICEQuote($M23,T$13)</f>
        <v>0</v>
      </c>
      <c r="U23">
        <f>_xll.ICEQuote($M23,U$13)</f>
        <v>0</v>
      </c>
      <c r="V23">
        <f>_xll.ICEQuote($M23,V$13)</f>
        <v>0</v>
      </c>
      <c r="W23">
        <f>_xll.ICEQuote($M23,W$13)</f>
        <v>0</v>
      </c>
      <c r="Y23" t="str">
        <v>C 24U:C25U-ICE</v>
      </c>
    </row>
    <row r="24" spans="1:25">
      <c r="A24" t="s">
        <v>92</v>
      </c>
      <c r="B24" t="str">
        <f>_xll.ICEQuote($A24,B$13)</f>
        <v/>
      </c>
      <c r="C24">
        <f>_xll.ICEQuote($A24,C$13)</f>
        <v>0</v>
      </c>
      <c r="D24">
        <f>_xll.ICEQuote($A24,D$13)</f>
        <v>0</v>
      </c>
      <c r="E24">
        <f>_xll.ICEQuote($A24,E$13)</f>
        <v>0</v>
      </c>
      <c r="F24">
        <f>_xll.ICEQuote($A24,F$13)</f>
        <v>0</v>
      </c>
      <c r="G24">
        <f>_xll.ICEQuote($A24,G$13)</f>
        <v>0</v>
      </c>
      <c r="H24">
        <f>_xll.ICEQuote($A24,H$13)</f>
        <v>0</v>
      </c>
      <c r="I24">
        <f>_xll.ICEQuote($A24,I$13)</f>
        <v>0</v>
      </c>
      <c r="J24">
        <f>_xll.ICEQuote($A24,J$13)</f>
        <v>0</v>
      </c>
      <c r="K24">
        <f>_xll.ICEQuote($A24,K$13)</f>
        <v>0</v>
      </c>
      <c r="M24" t="s">
        <v>789</v>
      </c>
      <c r="N24" t="str">
        <f>_xll.ICEQuote($M24,N$13)</f>
        <v/>
      </c>
      <c r="O24">
        <f>_xll.ICEQuote($M24,O$13)</f>
        <v>0</v>
      </c>
      <c r="P24">
        <f>_xll.ICEQuote($M24,P$13)</f>
        <v>0</v>
      </c>
      <c r="Q24">
        <f>_xll.ICEQuote($M24,Q$13)</f>
        <v>0</v>
      </c>
      <c r="R24">
        <f>_xll.ICEQuote($M24,R$13)</f>
        <v>0</v>
      </c>
      <c r="S24">
        <f>_xll.ICEQuote($M24,S$13)</f>
        <v>0</v>
      </c>
      <c r="T24">
        <f>_xll.ICEQuote($M24,T$13)</f>
        <v>0</v>
      </c>
      <c r="U24">
        <f>_xll.ICEQuote($M24,U$13)</f>
        <v>0</v>
      </c>
      <c r="V24">
        <f>_xll.ICEQuote($M24,V$13)</f>
        <v>0</v>
      </c>
      <c r="W24">
        <f>_xll.ICEQuote($M24,W$13)</f>
        <v>0</v>
      </c>
      <c r="Y24" t="str">
        <v>C 24Z:C25H-ICE</v>
      </c>
    </row>
    <row r="25" spans="1:25">
      <c r="A25" t="s">
        <v>790</v>
      </c>
      <c r="B25" t="str">
        <f>_xll.ICEQuote($A25,B$13)</f>
        <v/>
      </c>
      <c r="C25">
        <f>_xll.ICEQuote($A25,C$13)</f>
        <v>0</v>
      </c>
      <c r="D25">
        <f>_xll.ICEQuote($A25,D$13)</f>
        <v>0</v>
      </c>
      <c r="E25">
        <f>_xll.ICEQuote($A25,E$13)</f>
        <v>0</v>
      </c>
      <c r="F25">
        <f>_xll.ICEQuote($A25,F$13)</f>
        <v>0</v>
      </c>
      <c r="G25">
        <f>_xll.ICEQuote($A25,G$13)</f>
        <v>0</v>
      </c>
      <c r="H25">
        <f>_xll.ICEQuote($A25,H$13)</f>
        <v>0</v>
      </c>
      <c r="I25">
        <f>_xll.ICEQuote($A25,I$13)</f>
        <v>0</v>
      </c>
      <c r="J25">
        <f>_xll.ICEQuote($A25,J$13)</f>
        <v>0</v>
      </c>
      <c r="K25">
        <f>_xll.ICEQuote($A25,K$13)</f>
        <v>0</v>
      </c>
      <c r="M25" t="s">
        <v>791</v>
      </c>
      <c r="N25" t="str">
        <f>_xll.ICEQuote($M25,N$13)</f>
        <v/>
      </c>
      <c r="O25">
        <f>_xll.ICEQuote($M25,O$13)</f>
        <v>0</v>
      </c>
      <c r="P25">
        <f>_xll.ICEQuote($M25,P$13)</f>
        <v>0</v>
      </c>
      <c r="Q25">
        <f>_xll.ICEQuote($M25,Q$13)</f>
        <v>0</v>
      </c>
      <c r="R25">
        <f>_xll.ICEQuote($M25,R$13)</f>
        <v>0</v>
      </c>
      <c r="S25">
        <f>_xll.ICEQuote($M25,S$13)</f>
        <v>0</v>
      </c>
      <c r="T25">
        <f>_xll.ICEQuote($M25,T$13)</f>
        <v>0</v>
      </c>
      <c r="U25">
        <f>_xll.ICEQuote($M25,U$13)</f>
        <v>0</v>
      </c>
      <c r="V25">
        <f>_xll.ICEQuote($M25,V$13)</f>
        <v>0</v>
      </c>
      <c r="W25">
        <f>_xll.ICEQuote($M25,W$13)</f>
        <v>0</v>
      </c>
      <c r="Y25" t="str">
        <v>C 24Z:C25K-ICE</v>
      </c>
    </row>
    <row r="26" spans="1:25">
      <c r="A26" t="s">
        <v>792</v>
      </c>
      <c r="B26" t="str">
        <f>_xll.ICEQuote($A26,B$13)</f>
        <v/>
      </c>
      <c r="C26">
        <f>_xll.ICEQuote($A26,C$13)</f>
        <v>0</v>
      </c>
      <c r="D26">
        <f>_xll.ICEQuote($A26,D$13)</f>
        <v>0</v>
      </c>
      <c r="E26">
        <f>_xll.ICEQuote($A26,E$13)</f>
        <v>0</v>
      </c>
      <c r="F26">
        <f>_xll.ICEQuote($A26,F$13)</f>
        <v>0</v>
      </c>
      <c r="G26">
        <f>_xll.ICEQuote($A26,G$13)</f>
        <v>0</v>
      </c>
      <c r="H26">
        <f>_xll.ICEQuote($A26,H$13)</f>
        <v>0</v>
      </c>
      <c r="I26">
        <f>_xll.ICEQuote($A26,I$13)</f>
        <v>0</v>
      </c>
      <c r="J26">
        <f>_xll.ICEQuote($A26,J$13)</f>
        <v>0</v>
      </c>
      <c r="K26">
        <f>_xll.ICEQuote($A26,K$13)</f>
        <v>0</v>
      </c>
      <c r="M26" t="s">
        <v>793</v>
      </c>
      <c r="N26" t="str">
        <f>_xll.ICEQuote($M26,N$13)</f>
        <v/>
      </c>
      <c r="O26">
        <f>_xll.ICEQuote($M26,O$13)</f>
        <v>0</v>
      </c>
      <c r="P26">
        <f>_xll.ICEQuote($M26,P$13)</f>
        <v>0</v>
      </c>
      <c r="Q26">
        <f>_xll.ICEQuote($M26,Q$13)</f>
        <v>0</v>
      </c>
      <c r="R26">
        <f>_xll.ICEQuote($M26,R$13)</f>
        <v>0</v>
      </c>
      <c r="S26">
        <f>_xll.ICEQuote($M26,S$13)</f>
        <v>0</v>
      </c>
      <c r="T26">
        <f>_xll.ICEQuote($M26,T$13)</f>
        <v>0</v>
      </c>
      <c r="U26">
        <f>_xll.ICEQuote($M26,U$13)</f>
        <v>0</v>
      </c>
      <c r="V26">
        <f>_xll.ICEQuote($M26,V$13)</f>
        <v>0</v>
      </c>
      <c r="W26">
        <f>_xll.ICEQuote($M26,W$13)</f>
        <v>0</v>
      </c>
      <c r="Y26" t="str">
        <v>C 24Z:C25N-ICE</v>
      </c>
    </row>
    <row r="27" spans="1:25">
      <c r="A27" t="s">
        <v>794</v>
      </c>
      <c r="B27" t="str">
        <f>_xll.ICEQuote($A27,B$13)</f>
        <v/>
      </c>
      <c r="C27">
        <f>_xll.ICEQuote($A27,C$13)</f>
        <v>0</v>
      </c>
      <c r="D27">
        <f>_xll.ICEQuote($A27,D$13)</f>
        <v>0</v>
      </c>
      <c r="E27">
        <f>_xll.ICEQuote($A27,E$13)</f>
        <v>0</v>
      </c>
      <c r="F27">
        <f>_xll.ICEQuote($A27,F$13)</f>
        <v>0</v>
      </c>
      <c r="G27">
        <f>_xll.ICEQuote($A27,G$13)</f>
        <v>0</v>
      </c>
      <c r="H27">
        <f>_xll.ICEQuote($A27,H$13)</f>
        <v>0</v>
      </c>
      <c r="I27">
        <f>_xll.ICEQuote($A27,I$13)</f>
        <v>0</v>
      </c>
      <c r="J27">
        <f>_xll.ICEQuote($A27,J$13)</f>
        <v>0</v>
      </c>
      <c r="K27">
        <f>_xll.ICEQuote($A27,K$13)</f>
        <v>0</v>
      </c>
      <c r="M27" t="s">
        <v>795</v>
      </c>
      <c r="N27" t="str">
        <f>_xll.ICEQuote($M27,N$13)</f>
        <v/>
      </c>
      <c r="O27">
        <f>_xll.ICEQuote($M27,O$13)</f>
        <v>0</v>
      </c>
      <c r="P27">
        <f>_xll.ICEQuote($M27,P$13)</f>
        <v>0</v>
      </c>
      <c r="Q27">
        <f>_xll.ICEQuote($M27,Q$13)</f>
        <v>0</v>
      </c>
      <c r="R27">
        <f>_xll.ICEQuote($M27,R$13)</f>
        <v>0</v>
      </c>
      <c r="S27">
        <f>_xll.ICEQuote($M27,S$13)</f>
        <v>0</v>
      </c>
      <c r="T27">
        <f>_xll.ICEQuote($M27,T$13)</f>
        <v>0</v>
      </c>
      <c r="U27">
        <f>_xll.ICEQuote($M27,U$13)</f>
        <v>0</v>
      </c>
      <c r="V27">
        <f>_xll.ICEQuote($M27,V$13)</f>
        <v>0</v>
      </c>
      <c r="W27">
        <f>_xll.ICEQuote($M27,W$13)</f>
        <v>0</v>
      </c>
      <c r="Y27" t="str">
        <v>C 24Z:C25U-ICE</v>
      </c>
    </row>
    <row r="28" spans="1:25">
      <c r="A28" t="s">
        <v>796</v>
      </c>
      <c r="B28" t="str">
        <f>_xll.ICEQuote($A28,B$13)</f>
        <v/>
      </c>
      <c r="C28">
        <f>_xll.ICEQuote($A28,C$13)</f>
        <v>0</v>
      </c>
      <c r="D28">
        <f>_xll.ICEQuote($A28,D$13)</f>
        <v>0</v>
      </c>
      <c r="E28">
        <f>_xll.ICEQuote($A28,E$13)</f>
        <v>0</v>
      </c>
      <c r="F28">
        <f>_xll.ICEQuote($A28,F$13)</f>
        <v>0</v>
      </c>
      <c r="G28">
        <f>_xll.ICEQuote($A28,G$13)</f>
        <v>0</v>
      </c>
      <c r="H28">
        <f>_xll.ICEQuote($A28,H$13)</f>
        <v>0</v>
      </c>
      <c r="I28">
        <f>_xll.ICEQuote($A28,I$13)</f>
        <v>0</v>
      </c>
      <c r="J28">
        <f>_xll.ICEQuote($A28,J$13)</f>
        <v>0</v>
      </c>
      <c r="K28">
        <f>_xll.ICEQuote($A28,K$13)</f>
        <v>0</v>
      </c>
      <c r="M28" t="s">
        <v>797</v>
      </c>
      <c r="N28" t="str">
        <f>_xll.ICEQuote($M28,N$13)</f>
        <v/>
      </c>
      <c r="O28">
        <f>_xll.ICEQuote($M28,O$13)</f>
        <v>0</v>
      </c>
      <c r="P28">
        <f>_xll.ICEQuote($M28,P$13)</f>
        <v>0</v>
      </c>
      <c r="Q28">
        <f>_xll.ICEQuote($M28,Q$13)</f>
        <v>0</v>
      </c>
      <c r="R28">
        <f>_xll.ICEQuote($M28,R$13)</f>
        <v>0</v>
      </c>
      <c r="S28">
        <f>_xll.ICEQuote($M28,S$13)</f>
        <v>0</v>
      </c>
      <c r="T28">
        <f>_xll.ICEQuote($M28,T$13)</f>
        <v>0</v>
      </c>
      <c r="U28">
        <f>_xll.ICEQuote($M28,U$13)</f>
        <v>0</v>
      </c>
      <c r="V28">
        <f>_xll.ICEQuote($M28,V$13)</f>
        <v>0</v>
      </c>
      <c r="W28">
        <f>_xll.ICEQuote($M28,W$13)</f>
        <v>0</v>
      </c>
      <c r="Y28" t="str">
        <v>C 24Z:C25Z-ICE</v>
      </c>
    </row>
    <row r="29" spans="1:25">
      <c r="A29" t="s">
        <v>798</v>
      </c>
      <c r="B29" t="str">
        <f>_xll.ICEQuote($A29,B$13)</f>
        <v/>
      </c>
      <c r="C29">
        <f>_xll.ICEQuote($A29,C$13)</f>
        <v>0</v>
      </c>
      <c r="D29">
        <f>_xll.ICEQuote($A29,D$13)</f>
        <v>0</v>
      </c>
      <c r="E29">
        <f>_xll.ICEQuote($A29,E$13)</f>
        <v>0</v>
      </c>
      <c r="F29">
        <f>_xll.ICEQuote($A29,F$13)</f>
        <v>0</v>
      </c>
      <c r="G29">
        <f>_xll.ICEQuote($A29,G$13)</f>
        <v>0</v>
      </c>
      <c r="H29">
        <f>_xll.ICEQuote($A29,H$13)</f>
        <v>0</v>
      </c>
      <c r="I29">
        <f>_xll.ICEQuote($A29,I$13)</f>
        <v>0</v>
      </c>
      <c r="J29">
        <f>_xll.ICEQuote($A29,J$13)</f>
        <v>0</v>
      </c>
      <c r="K29">
        <f>_xll.ICEQuote($A29,K$13)</f>
        <v>0</v>
      </c>
      <c r="M29" t="s">
        <v>799</v>
      </c>
      <c r="N29" t="str">
        <f>_xll.ICEQuote($M29,N$13)</f>
        <v/>
      </c>
      <c r="O29">
        <f>_xll.ICEQuote($M29,O$13)</f>
        <v>0</v>
      </c>
      <c r="P29">
        <f>_xll.ICEQuote($M29,P$13)</f>
        <v>0</v>
      </c>
      <c r="Q29">
        <f>_xll.ICEQuote($M29,Q$13)</f>
        <v>0</v>
      </c>
      <c r="R29">
        <f>_xll.ICEQuote($M29,R$13)</f>
        <v>0</v>
      </c>
      <c r="S29">
        <f>_xll.ICEQuote($M29,S$13)</f>
        <v>0</v>
      </c>
      <c r="T29">
        <f>_xll.ICEQuote($M29,T$13)</f>
        <v>0</v>
      </c>
      <c r="U29">
        <f>_xll.ICEQuote($M29,U$13)</f>
        <v>0</v>
      </c>
      <c r="V29">
        <f>_xll.ICEQuote($M29,V$13)</f>
        <v>0</v>
      </c>
      <c r="W29">
        <f>_xll.ICEQuote($M29,W$13)</f>
        <v>0</v>
      </c>
      <c r="Y29" t="str">
        <v>C 25H:C25K-ICE</v>
      </c>
    </row>
    <row r="30" spans="1:25">
      <c r="A30" t="s">
        <v>800</v>
      </c>
      <c r="B30" t="str">
        <f>_xll.ICEQuote($A30,B$13)</f>
        <v/>
      </c>
      <c r="C30">
        <f>_xll.ICEQuote($A30,C$13)</f>
        <v>0</v>
      </c>
      <c r="D30">
        <f>_xll.ICEQuote($A30,D$13)</f>
        <v>0</v>
      </c>
      <c r="E30">
        <f>_xll.ICEQuote($A30,E$13)</f>
        <v>0</v>
      </c>
      <c r="F30">
        <f>_xll.ICEQuote($A30,F$13)</f>
        <v>0</v>
      </c>
      <c r="G30">
        <f>_xll.ICEQuote($A30,G$13)</f>
        <v>0</v>
      </c>
      <c r="H30">
        <f>_xll.ICEQuote($A30,H$13)</f>
        <v>0</v>
      </c>
      <c r="I30">
        <f>_xll.ICEQuote($A30,I$13)</f>
        <v>0</v>
      </c>
      <c r="J30">
        <f>_xll.ICEQuote($A30,J$13)</f>
        <v>0</v>
      </c>
      <c r="K30">
        <f>_xll.ICEQuote($A30,K$13)</f>
        <v>0</v>
      </c>
      <c r="M30" t="s">
        <v>801</v>
      </c>
      <c r="N30" t="str">
        <f>_xll.ICEQuote($M30,N$13)</f>
        <v/>
      </c>
      <c r="O30">
        <f>_xll.ICEQuote($M30,O$13)</f>
        <v>0</v>
      </c>
      <c r="P30">
        <f>_xll.ICEQuote($M30,P$13)</f>
        <v>0</v>
      </c>
      <c r="Q30">
        <f>_xll.ICEQuote($M30,Q$13)</f>
        <v>0</v>
      </c>
      <c r="R30">
        <f>_xll.ICEQuote($M30,R$13)</f>
        <v>0</v>
      </c>
      <c r="S30">
        <f>_xll.ICEQuote($M30,S$13)</f>
        <v>0</v>
      </c>
      <c r="T30">
        <f>_xll.ICEQuote($M30,T$13)</f>
        <v>0</v>
      </c>
      <c r="U30">
        <f>_xll.ICEQuote($M30,U$13)</f>
        <v>0</v>
      </c>
      <c r="V30">
        <f>_xll.ICEQuote($M30,V$13)</f>
        <v>0</v>
      </c>
      <c r="W30">
        <f>_xll.ICEQuote($M30,W$13)</f>
        <v>0</v>
      </c>
      <c r="Y30" t="str">
        <v>C 25H:C25N-ICE</v>
      </c>
    </row>
    <row r="31" spans="1:25">
      <c r="A31" t="s">
        <v>802</v>
      </c>
      <c r="B31" t="str">
        <f>_xll.ICEQuote($A31,B$13)</f>
        <v/>
      </c>
      <c r="C31">
        <f>_xll.ICEQuote($A31,C$13)</f>
        <v>0</v>
      </c>
      <c r="D31">
        <f>_xll.ICEQuote($A31,D$13)</f>
        <v>0</v>
      </c>
      <c r="E31">
        <f>_xll.ICEQuote($A31,E$13)</f>
        <v>0</v>
      </c>
      <c r="F31">
        <f>_xll.ICEQuote($A31,F$13)</f>
        <v>0</v>
      </c>
      <c r="G31">
        <f>_xll.ICEQuote($A31,G$13)</f>
        <v>0</v>
      </c>
      <c r="H31">
        <f>_xll.ICEQuote($A31,H$13)</f>
        <v>0</v>
      </c>
      <c r="I31">
        <f>_xll.ICEQuote($A31,I$13)</f>
        <v>0</v>
      </c>
      <c r="J31">
        <f>_xll.ICEQuote($A31,J$13)</f>
        <v>0</v>
      </c>
      <c r="K31">
        <f>_xll.ICEQuote($A31,K$13)</f>
        <v>0</v>
      </c>
      <c r="M31" t="s">
        <v>803</v>
      </c>
      <c r="N31" t="str">
        <f>_xll.ICEQuote($M31,N$13)</f>
        <v/>
      </c>
      <c r="O31">
        <f>_xll.ICEQuote($M31,O$13)</f>
        <v>0</v>
      </c>
      <c r="P31">
        <f>_xll.ICEQuote($M31,P$13)</f>
        <v>0</v>
      </c>
      <c r="Q31">
        <f>_xll.ICEQuote($M31,Q$13)</f>
        <v>0</v>
      </c>
      <c r="R31">
        <f>_xll.ICEQuote($M31,R$13)</f>
        <v>0</v>
      </c>
      <c r="S31">
        <f>_xll.ICEQuote($M31,S$13)</f>
        <v>0</v>
      </c>
      <c r="T31">
        <f>_xll.ICEQuote($M31,T$13)</f>
        <v>0</v>
      </c>
      <c r="U31">
        <f>_xll.ICEQuote($M31,U$13)</f>
        <v>0</v>
      </c>
      <c r="V31">
        <f>_xll.ICEQuote($M31,V$13)</f>
        <v>0</v>
      </c>
      <c r="W31">
        <f>_xll.ICEQuote($M31,W$13)</f>
        <v>0</v>
      </c>
      <c r="Y31" t="str">
        <v>C 25H:C25U-ICE</v>
      </c>
    </row>
    <row r="32" spans="1:25">
      <c r="A32" t="s">
        <v>804</v>
      </c>
      <c r="B32" t="str">
        <f>_xll.ICEQuote($A32,B$13)</f>
        <v/>
      </c>
      <c r="C32">
        <f>_xll.ICEQuote($A32,C$13)</f>
        <v>0</v>
      </c>
      <c r="D32">
        <f>_xll.ICEQuote($A32,D$13)</f>
        <v>0</v>
      </c>
      <c r="E32">
        <f>_xll.ICEQuote($A32,E$13)</f>
        <v>0</v>
      </c>
      <c r="F32">
        <f>_xll.ICEQuote($A32,F$13)</f>
        <v>0</v>
      </c>
      <c r="G32">
        <f>_xll.ICEQuote($A32,G$13)</f>
        <v>0</v>
      </c>
      <c r="H32">
        <f>_xll.ICEQuote($A32,H$13)</f>
        <v>0</v>
      </c>
      <c r="I32">
        <f>_xll.ICEQuote($A32,I$13)</f>
        <v>0</v>
      </c>
      <c r="J32">
        <f>_xll.ICEQuote($A32,J$13)</f>
        <v>0</v>
      </c>
      <c r="K32">
        <f>_xll.ICEQuote($A32,K$13)</f>
        <v>0</v>
      </c>
      <c r="M32" t="s">
        <v>805</v>
      </c>
      <c r="N32" t="str">
        <f>_xll.ICEQuote($M32,N$13)</f>
        <v/>
      </c>
      <c r="O32">
        <f>_xll.ICEQuote($M32,O$13)</f>
        <v>0</v>
      </c>
      <c r="P32">
        <f>_xll.ICEQuote($M32,P$13)</f>
        <v>0</v>
      </c>
      <c r="Q32">
        <f>_xll.ICEQuote($M32,Q$13)</f>
        <v>0</v>
      </c>
      <c r="R32">
        <f>_xll.ICEQuote($M32,R$13)</f>
        <v>0</v>
      </c>
      <c r="S32">
        <f>_xll.ICEQuote($M32,S$13)</f>
        <v>0</v>
      </c>
      <c r="T32">
        <f>_xll.ICEQuote($M32,T$13)</f>
        <v>0</v>
      </c>
      <c r="U32">
        <f>_xll.ICEQuote($M32,U$13)</f>
        <v>0</v>
      </c>
      <c r="V32">
        <f>_xll.ICEQuote($M32,V$13)</f>
        <v>0</v>
      </c>
      <c r="W32">
        <f>_xll.ICEQuote($M32,W$13)</f>
        <v>0</v>
      </c>
      <c r="Y32" t="str">
        <v>C 25H:C25Z-ICE</v>
      </c>
    </row>
    <row r="33" spans="1:25">
      <c r="A33" t="s">
        <v>806</v>
      </c>
      <c r="B33" t="str">
        <f>_xll.ICEQuote($A33,B$13)</f>
        <v/>
      </c>
      <c r="C33">
        <f>_xll.ICEQuote($A33,C$13)</f>
        <v>0</v>
      </c>
      <c r="D33">
        <f>_xll.ICEQuote($A33,D$13)</f>
        <v>0</v>
      </c>
      <c r="E33">
        <f>_xll.ICEQuote($A33,E$13)</f>
        <v>0</v>
      </c>
      <c r="F33">
        <f>_xll.ICEQuote($A33,F$13)</f>
        <v>0</v>
      </c>
      <c r="G33">
        <f>_xll.ICEQuote($A33,G$13)</f>
        <v>0</v>
      </c>
      <c r="H33">
        <f>_xll.ICEQuote($A33,H$13)</f>
        <v>0</v>
      </c>
      <c r="I33">
        <f>_xll.ICEQuote($A33,I$13)</f>
        <v>0</v>
      </c>
      <c r="J33">
        <f>_xll.ICEQuote($A33,J$13)</f>
        <v>0</v>
      </c>
      <c r="K33">
        <f>_xll.ICEQuote($A33,K$13)</f>
        <v>0</v>
      </c>
      <c r="M33" t="s">
        <v>807</v>
      </c>
      <c r="N33" t="str">
        <f>_xll.ICEQuote($M33,N$13)</f>
        <v/>
      </c>
      <c r="O33">
        <f>_xll.ICEQuote($M33,O$13)</f>
        <v>0</v>
      </c>
      <c r="P33">
        <f>_xll.ICEQuote($M33,P$13)</f>
        <v>0</v>
      </c>
      <c r="Q33">
        <f>_xll.ICEQuote($M33,Q$13)</f>
        <v>0</v>
      </c>
      <c r="R33">
        <f>_xll.ICEQuote($M33,R$13)</f>
        <v>0</v>
      </c>
      <c r="S33">
        <f>_xll.ICEQuote($M33,S$13)</f>
        <v>0</v>
      </c>
      <c r="T33">
        <f>_xll.ICEQuote($M33,T$13)</f>
        <v>0</v>
      </c>
      <c r="U33">
        <f>_xll.ICEQuote($M33,U$13)</f>
        <v>0</v>
      </c>
      <c r="V33">
        <f>_xll.ICEQuote($M33,V$13)</f>
        <v>0</v>
      </c>
      <c r="W33">
        <f>_xll.ICEQuote($M33,W$13)</f>
        <v>0</v>
      </c>
      <c r="Y33" t="str">
        <v>C 25K:C25N-ICE</v>
      </c>
    </row>
    <row r="34" spans="1:25">
      <c r="A34" t="s">
        <v>808</v>
      </c>
      <c r="B34" t="str">
        <f>_xll.ICEQuote($A34,B$13)</f>
        <v/>
      </c>
      <c r="C34">
        <f>_xll.ICEQuote($A34,C$13)</f>
        <v>0</v>
      </c>
      <c r="D34">
        <f>_xll.ICEQuote($A34,D$13)</f>
        <v>0</v>
      </c>
      <c r="E34">
        <f>_xll.ICEQuote($A34,E$13)</f>
        <v>0</v>
      </c>
      <c r="F34">
        <f>_xll.ICEQuote($A34,F$13)</f>
        <v>0</v>
      </c>
      <c r="G34">
        <f>_xll.ICEQuote($A34,G$13)</f>
        <v>0</v>
      </c>
      <c r="H34">
        <f>_xll.ICEQuote($A34,H$13)</f>
        <v>0</v>
      </c>
      <c r="I34">
        <f>_xll.ICEQuote($A34,I$13)</f>
        <v>0</v>
      </c>
      <c r="J34">
        <f>_xll.ICEQuote($A34,J$13)</f>
        <v>0</v>
      </c>
      <c r="K34">
        <f>_xll.ICEQuote($A34,K$13)</f>
        <v>0</v>
      </c>
      <c r="M34" t="s">
        <v>809</v>
      </c>
      <c r="N34" t="str">
        <f>_xll.ICEQuote($M34,N$13)</f>
        <v/>
      </c>
      <c r="O34">
        <f>_xll.ICEQuote($M34,O$13)</f>
        <v>0</v>
      </c>
      <c r="P34">
        <f>_xll.ICEQuote($M34,P$13)</f>
        <v>0</v>
      </c>
      <c r="Q34">
        <f>_xll.ICEQuote($M34,Q$13)</f>
        <v>0</v>
      </c>
      <c r="R34">
        <f>_xll.ICEQuote($M34,R$13)</f>
        <v>0</v>
      </c>
      <c r="S34">
        <f>_xll.ICEQuote($M34,S$13)</f>
        <v>0</v>
      </c>
      <c r="T34">
        <f>_xll.ICEQuote($M34,T$13)</f>
        <v>0</v>
      </c>
      <c r="U34">
        <f>_xll.ICEQuote($M34,U$13)</f>
        <v>0</v>
      </c>
      <c r="V34">
        <f>_xll.ICEQuote($M34,V$13)</f>
        <v>0</v>
      </c>
      <c r="W34">
        <f>_xll.ICEQuote($M34,W$13)</f>
        <v>0</v>
      </c>
      <c r="Y34" t="str">
        <v>C 25K-C25U-ICE</v>
      </c>
    </row>
    <row r="35" spans="1:25">
      <c r="A35" t="s">
        <v>810</v>
      </c>
      <c r="B35" t="str">
        <f>_xll.ICEQuote($A35,B$13)</f>
        <v/>
      </c>
      <c r="C35">
        <f>_xll.ICEQuote($A35,C$13)</f>
        <v>0</v>
      </c>
      <c r="D35">
        <f>_xll.ICEQuote($A35,D$13)</f>
        <v>0</v>
      </c>
      <c r="E35">
        <f>_xll.ICEQuote($A35,E$13)</f>
        <v>0</v>
      </c>
      <c r="F35">
        <f>_xll.ICEQuote($A35,F$13)</f>
        <v>0</v>
      </c>
      <c r="G35">
        <f>_xll.ICEQuote($A35,G$13)</f>
        <v>0</v>
      </c>
      <c r="H35">
        <f>_xll.ICEQuote($A35,H$13)</f>
        <v>0</v>
      </c>
      <c r="I35">
        <f>_xll.ICEQuote($A35,I$13)</f>
        <v>0</v>
      </c>
      <c r="J35">
        <f>_xll.ICEQuote($A35,J$13)</f>
        <v>0</v>
      </c>
      <c r="K35">
        <f>_xll.ICEQuote($A35,K$13)</f>
        <v>0</v>
      </c>
      <c r="M35" t="s">
        <v>811</v>
      </c>
      <c r="N35" t="str">
        <f>_xll.ICEQuote($M35,N$13)</f>
        <v/>
      </c>
      <c r="O35">
        <f>_xll.ICEQuote($M35,O$13)</f>
        <v>0</v>
      </c>
      <c r="P35">
        <f>_xll.ICEQuote($M35,P$13)</f>
        <v>0</v>
      </c>
      <c r="Q35">
        <f>_xll.ICEQuote($M35,Q$13)</f>
        <v>0</v>
      </c>
      <c r="R35">
        <f>_xll.ICEQuote($M35,R$13)</f>
        <v>0</v>
      </c>
      <c r="S35">
        <f>_xll.ICEQuote($M35,S$13)</f>
        <v>0</v>
      </c>
      <c r="T35">
        <f>_xll.ICEQuote($M35,T$13)</f>
        <v>0</v>
      </c>
      <c r="U35">
        <f>_xll.ICEQuote($M35,U$13)</f>
        <v>0</v>
      </c>
      <c r="V35">
        <f>_xll.ICEQuote($M35,V$13)</f>
        <v>0</v>
      </c>
      <c r="W35">
        <f>_xll.ICEQuote($M35,W$13)</f>
        <v>0</v>
      </c>
      <c r="Y35" t="str">
        <v>C 25K-C25Z-ICE</v>
      </c>
    </row>
    <row r="36" spans="1:25">
      <c r="A36" t="s">
        <v>792</v>
      </c>
      <c r="B36" t="str">
        <f>_xll.ICEQuote($A36,B$13)</f>
        <v/>
      </c>
      <c r="C36">
        <f>_xll.ICEQuote($A36,C$13)</f>
        <v>0</v>
      </c>
      <c r="D36">
        <f>_xll.ICEQuote($A36,D$13)</f>
        <v>0</v>
      </c>
      <c r="E36">
        <f>_xll.ICEQuote($A36,E$13)</f>
        <v>0</v>
      </c>
      <c r="F36">
        <f>_xll.ICEQuote($A36,F$13)</f>
        <v>0</v>
      </c>
      <c r="G36">
        <f>_xll.ICEQuote($A36,G$13)</f>
        <v>0</v>
      </c>
      <c r="H36">
        <f>_xll.ICEQuote($A36,H$13)</f>
        <v>0</v>
      </c>
      <c r="I36">
        <f>_xll.ICEQuote($A36,I$13)</f>
        <v>0</v>
      </c>
      <c r="J36">
        <f>_xll.ICEQuote($A36,J$13)</f>
        <v>0</v>
      </c>
      <c r="K36">
        <f>_xll.ICEQuote($A36,K$13)</f>
        <v>0</v>
      </c>
      <c r="M36" t="s">
        <v>793</v>
      </c>
      <c r="N36" t="str">
        <f>_xll.ICEQuote($M36,N$13)</f>
        <v/>
      </c>
      <c r="O36">
        <f>_xll.ICEQuote($M36,O$13)</f>
        <v>0</v>
      </c>
      <c r="P36">
        <f>_xll.ICEQuote($M36,P$13)</f>
        <v>0</v>
      </c>
      <c r="Q36">
        <f>_xll.ICEQuote($M36,Q$13)</f>
        <v>0</v>
      </c>
      <c r="R36">
        <f>_xll.ICEQuote($M36,R$13)</f>
        <v>0</v>
      </c>
      <c r="S36">
        <f>_xll.ICEQuote($M36,S$13)</f>
        <v>0</v>
      </c>
      <c r="T36">
        <f>_xll.ICEQuote($M36,T$13)</f>
        <v>0</v>
      </c>
      <c r="U36">
        <f>_xll.ICEQuote($M36,U$13)</f>
        <v>0</v>
      </c>
      <c r="V36">
        <f>_xll.ICEQuote($M36,V$13)</f>
        <v>0</v>
      </c>
      <c r="W36">
        <f>_xll.ICEQuote($M36,W$13)</f>
        <v>0</v>
      </c>
      <c r="Y36" t="str">
        <v>C 24Z:C25N-ICE</v>
      </c>
    </row>
    <row r="37" spans="1:25">
      <c r="A37" t="s">
        <v>794</v>
      </c>
      <c r="B37" t="str">
        <f>_xll.ICEQuote($A37,B$13)</f>
        <v/>
      </c>
      <c r="C37">
        <f>_xll.ICEQuote($A37,C$13)</f>
        <v>0</v>
      </c>
      <c r="D37">
        <f>_xll.ICEQuote($A37,D$13)</f>
        <v>0</v>
      </c>
      <c r="E37">
        <f>_xll.ICEQuote($A37,E$13)</f>
        <v>0</v>
      </c>
      <c r="F37">
        <f>_xll.ICEQuote($A37,F$13)</f>
        <v>0</v>
      </c>
      <c r="G37">
        <f>_xll.ICEQuote($A37,G$13)</f>
        <v>0</v>
      </c>
      <c r="H37">
        <f>_xll.ICEQuote($A37,H$13)</f>
        <v>0</v>
      </c>
      <c r="I37">
        <f>_xll.ICEQuote($A37,I$13)</f>
        <v>0</v>
      </c>
      <c r="J37">
        <f>_xll.ICEQuote($A37,J$13)</f>
        <v>0</v>
      </c>
      <c r="K37">
        <f>_xll.ICEQuote($A37,K$13)</f>
        <v>0</v>
      </c>
      <c r="M37" t="s">
        <v>795</v>
      </c>
      <c r="N37" t="str">
        <f>_xll.ICEQuote($M37,N$13)</f>
        <v/>
      </c>
      <c r="O37">
        <f>_xll.ICEQuote($M37,O$13)</f>
        <v>0</v>
      </c>
      <c r="P37">
        <f>_xll.ICEQuote($M37,P$13)</f>
        <v>0</v>
      </c>
      <c r="Q37">
        <f>_xll.ICEQuote($M37,Q$13)</f>
        <v>0</v>
      </c>
      <c r="R37">
        <f>_xll.ICEQuote($M37,R$13)</f>
        <v>0</v>
      </c>
      <c r="S37">
        <f>_xll.ICEQuote($M37,S$13)</f>
        <v>0</v>
      </c>
      <c r="T37">
        <f>_xll.ICEQuote($M37,T$13)</f>
        <v>0</v>
      </c>
      <c r="U37">
        <f>_xll.ICEQuote($M37,U$13)</f>
        <v>0</v>
      </c>
      <c r="V37">
        <f>_xll.ICEQuote($M37,V$13)</f>
        <v>0</v>
      </c>
      <c r="W37">
        <f>_xll.ICEQuote($M37,W$13)</f>
        <v>0</v>
      </c>
      <c r="Y37" t="str">
        <v>C 24Z:C25U-ICE</v>
      </c>
    </row>
    <row r="38" spans="1:25">
      <c r="A38" t="s">
        <v>796</v>
      </c>
      <c r="B38" t="str">
        <f>_xll.ICEQuote($A38,B$13)</f>
        <v/>
      </c>
      <c r="C38">
        <f>_xll.ICEQuote($A38,C$13)</f>
        <v>0</v>
      </c>
      <c r="D38">
        <f>_xll.ICEQuote($A38,D$13)</f>
        <v>0</v>
      </c>
      <c r="E38">
        <f>_xll.ICEQuote($A38,E$13)</f>
        <v>0</v>
      </c>
      <c r="F38">
        <f>_xll.ICEQuote($A38,F$13)</f>
        <v>0</v>
      </c>
      <c r="G38">
        <f>_xll.ICEQuote($A38,G$13)</f>
        <v>0</v>
      </c>
      <c r="H38">
        <f>_xll.ICEQuote($A38,H$13)</f>
        <v>0</v>
      </c>
      <c r="I38">
        <f>_xll.ICEQuote($A38,I$13)</f>
        <v>0</v>
      </c>
      <c r="J38">
        <f>_xll.ICEQuote($A38,J$13)</f>
        <v>0</v>
      </c>
      <c r="K38">
        <f>_xll.ICEQuote($A38,K$13)</f>
        <v>0</v>
      </c>
      <c r="M38" t="s">
        <v>797</v>
      </c>
      <c r="N38" t="str">
        <f>_xll.ICEQuote($M38,N$13)</f>
        <v/>
      </c>
      <c r="O38">
        <f>_xll.ICEQuote($M38,O$13)</f>
        <v>0</v>
      </c>
      <c r="P38">
        <f>_xll.ICEQuote($M38,P$13)</f>
        <v>0</v>
      </c>
      <c r="Q38">
        <f>_xll.ICEQuote($M38,Q$13)</f>
        <v>0</v>
      </c>
      <c r="R38">
        <f>_xll.ICEQuote($M38,R$13)</f>
        <v>0</v>
      </c>
      <c r="S38">
        <f>_xll.ICEQuote($M38,S$13)</f>
        <v>0</v>
      </c>
      <c r="T38">
        <f>_xll.ICEQuote($M38,T$13)</f>
        <v>0</v>
      </c>
      <c r="U38">
        <f>_xll.ICEQuote($M38,U$13)</f>
        <v>0</v>
      </c>
      <c r="V38">
        <f>_xll.ICEQuote($M38,V$13)</f>
        <v>0</v>
      </c>
      <c r="W38">
        <f>_xll.ICEQuote($M38,W$13)</f>
        <v>0</v>
      </c>
      <c r="Y38" t="str">
        <v>C 24Z:C25Z-ICE</v>
      </c>
    </row>
    <row r="39" spans="1:25">
      <c r="Y39" t="str" cm="1">
        <f t="array" ref="Y39:Y63">M14:M38</f>
        <v>CC N24:CCU24</v>
      </c>
    </row>
    <row r="40" spans="1:25">
      <c r="Y40" t="str">
        <v>CC N24:CCZ24</v>
      </c>
    </row>
    <row r="41" spans="1:25">
      <c r="Y41" t="str">
        <v>CC N24:CCH25</v>
      </c>
    </row>
    <row r="42" spans="1:25">
      <c r="Y42" t="str">
        <v>CC N24:CCK25</v>
      </c>
    </row>
    <row r="43" spans="1:25">
      <c r="Y43" t="str">
        <v>CC N24:CCN25</v>
      </c>
    </row>
    <row r="44" spans="1:25">
      <c r="Y44" t="str">
        <v>CC U24:CCZ24</v>
      </c>
    </row>
    <row r="45" spans="1:25">
      <c r="Y45" t="str">
        <v>CC U24:CCH25</v>
      </c>
    </row>
    <row r="46" spans="1:25">
      <c r="Y46" t="str">
        <v>CC U24:CCK25</v>
      </c>
    </row>
    <row r="47" spans="1:25">
      <c r="Y47" t="str">
        <v>CC U24:CCN25</v>
      </c>
    </row>
    <row r="48" spans="1:25">
      <c r="Y48" t="str">
        <v>CC U24:CCU25</v>
      </c>
    </row>
    <row r="49" spans="25:25">
      <c r="Y49" t="str">
        <v>CC Z24:CCH25</v>
      </c>
    </row>
    <row r="50" spans="25:25">
      <c r="Y50" t="str">
        <v>CC Z24:CCK25</v>
      </c>
    </row>
    <row r="51" spans="25:25">
      <c r="Y51" t="str">
        <v>CC Z24:CCN25</v>
      </c>
    </row>
    <row r="52" spans="25:25">
      <c r="Y52" t="str">
        <v>CC Z24:CCU25</v>
      </c>
    </row>
    <row r="53" spans="25:25">
      <c r="Y53" t="str">
        <v>CC Z24:CCZ25</v>
      </c>
    </row>
    <row r="54" spans="25:25">
      <c r="Y54" t="str">
        <v>CC H25:CCK25</v>
      </c>
    </row>
    <row r="55" spans="25:25">
      <c r="Y55" t="str">
        <v>CC H25:CCN25</v>
      </c>
    </row>
    <row r="56" spans="25:25">
      <c r="Y56" t="str">
        <v>CC H25:CCU25</v>
      </c>
    </row>
    <row r="57" spans="25:25">
      <c r="Y57" t="str">
        <v>CC H25:CCZ25</v>
      </c>
    </row>
    <row r="58" spans="25:25">
      <c r="Y58" t="str">
        <v>CC K25:CCN25</v>
      </c>
    </row>
    <row r="59" spans="25:25">
      <c r="Y59" t="str">
        <v>CC K25:CCU25</v>
      </c>
    </row>
    <row r="60" spans="25:25">
      <c r="Y60" t="str">
        <v>CC K25:CCZ25</v>
      </c>
    </row>
    <row r="61" spans="25:25">
      <c r="Y61" t="str">
        <v>CC Z24:CCN25</v>
      </c>
    </row>
    <row r="62" spans="25:25">
      <c r="Y62" t="str">
        <v>CC Z24:CCU25</v>
      </c>
    </row>
    <row r="63" spans="25:25">
      <c r="Y63" t="str">
        <v>CC Z24:CCZ25</v>
      </c>
    </row>
    <row r="116" spans="1:23">
      <c r="A116" t="str">
        <f>_xll.ICEQuotes(A117:A139,B116:C116)</f>
        <v>Quote Table</v>
      </c>
      <c r="B116" t="s">
        <v>734</v>
      </c>
      <c r="C116" t="s">
        <v>49</v>
      </c>
      <c r="D116" s="1"/>
      <c r="E116" t="str">
        <f>_xll.ICEQuotes(E117:E139,F116:G116)</f>
        <v>Quote Table</v>
      </c>
      <c r="F116" t="s">
        <v>734</v>
      </c>
      <c r="G116" t="s">
        <v>49</v>
      </c>
      <c r="H116" s="1"/>
      <c r="I116" t="str">
        <f>_xll.ICEQuotes(I117:I139,J116:K116)</f>
        <v>Quote Table</v>
      </c>
      <c r="J116" t="s">
        <v>734</v>
      </c>
      <c r="K116" t="s">
        <v>49</v>
      </c>
      <c r="L116" s="1"/>
      <c r="M116" t="str">
        <f>_xll.ICEQuotes(M117:M139,N116:O116)</f>
        <v>Quote Table</v>
      </c>
      <c r="N116" t="s">
        <v>734</v>
      </c>
      <c r="O116" t="s">
        <v>49</v>
      </c>
      <c r="Q116" t="str">
        <f>_xll.ICEQuotes(Q117:Q139,R116:S116)</f>
        <v>Quote Table</v>
      </c>
      <c r="R116" t="s">
        <v>734</v>
      </c>
      <c r="S116" t="s">
        <v>49</v>
      </c>
      <c r="T116" s="1"/>
      <c r="U116" t="str">
        <f>_xll.ICEQuotes(U117:U139,V116:W116)</f>
        <v>Quote Table</v>
      </c>
      <c r="V116" t="s">
        <v>734</v>
      </c>
      <c r="W116" t="s">
        <v>49</v>
      </c>
    </row>
    <row r="117" spans="1:23">
      <c r="A117" t="s">
        <v>812</v>
      </c>
      <c r="B117" t="str">
        <f>_xll.ICEQuote($A117,B$116)</f>
        <v>Spot</v>
      </c>
      <c r="C117">
        <f>_xll.ICEQuote($A117,C$116)</f>
        <v>1.1682999999999999</v>
      </c>
      <c r="D117" s="22"/>
      <c r="E117" t="s">
        <v>813</v>
      </c>
      <c r="F117" t="str">
        <f>_xll.ICEQuote($E117,F$116)</f>
        <v>Spot</v>
      </c>
      <c r="G117">
        <f>_xll.ICEQuote($E117,G$116)</f>
        <v>1.3442000000000001</v>
      </c>
      <c r="I117" t="s">
        <v>814</v>
      </c>
      <c r="J117" t="str">
        <f>_xll.ICEQuote($I117,J$116)</f>
        <v>Spot</v>
      </c>
      <c r="K117">
        <f>_xll.ICEQuote($I117,K$116)</f>
        <v>0.86909000000000003</v>
      </c>
      <c r="M117" t="s">
        <v>815</v>
      </c>
      <c r="N117" t="str">
        <f>_xll.ICEQuote($M117,N$116)</f>
        <v>Spot</v>
      </c>
      <c r="O117">
        <f>_xll.ICEQuote($M117,O$116)</f>
        <v>0.79690000000000005</v>
      </c>
      <c r="Q117" t="s">
        <v>816</v>
      </c>
      <c r="R117" t="str">
        <f>_xll.ICEQuote($Q117,R$116)</f>
        <v>Spot</v>
      </c>
      <c r="S117">
        <f>_xll.ICEQuote($Q117,S$116)</f>
        <v>1.07118</v>
      </c>
      <c r="U117" t="s">
        <v>817</v>
      </c>
      <c r="V117" t="str">
        <f>_xll.ICEQuote($U117,V$116)</f>
        <v>Spot</v>
      </c>
      <c r="W117">
        <f>_xll.ICEQuote($U117,W$116)</f>
        <v>0.93103000000000002</v>
      </c>
    </row>
    <row r="118" spans="1:23">
      <c r="A118" t="s">
        <v>818</v>
      </c>
      <c r="B118" t="str">
        <f>_xll.ICEQuote($A118,B$116)</f>
        <v>1-Day</v>
      </c>
      <c r="C118">
        <f>_xll.ICEQuote($A118,C$116)</f>
        <v>1.1683736001141369</v>
      </c>
      <c r="D118" s="22"/>
      <c r="E118" t="s">
        <v>819</v>
      </c>
      <c r="F118" t="str">
        <f>_xll.ICEQuote($E118,F$116)</f>
        <v>1-Day</v>
      </c>
      <c r="G118">
        <f>_xll.ICEQuote($E118,G$116)</f>
        <v>1.344004</v>
      </c>
      <c r="I118" t="s">
        <v>820</v>
      </c>
      <c r="J118" t="str">
        <f>_xll.ICEQuote($I118,J$116)</f>
        <v>1-Day</v>
      </c>
      <c r="K118">
        <f>_xll.ICEQuote($I118,K$116)</f>
        <v>0.86915099993348122</v>
      </c>
      <c r="M118" t="s">
        <v>821</v>
      </c>
      <c r="N118" t="str">
        <f>_xll.ICEQuote($M118,N$116)</f>
        <v>1-Day</v>
      </c>
      <c r="O118">
        <f>_xll.ICEQuote($M118,O$116)</f>
        <v>0.79678379977121949</v>
      </c>
      <c r="Q118" t="s">
        <v>822</v>
      </c>
      <c r="R118" t="str">
        <f>_xll.ICEQuote($Q118,R$116)</f>
        <v>1-Day</v>
      </c>
      <c r="S118">
        <f>_xll.ICEQuote($Q118,S$116)</f>
        <v>1.071183</v>
      </c>
      <c r="U118" t="s">
        <v>823</v>
      </c>
      <c r="V118" t="str">
        <f>_xll.ICEQuote($U118,V$116)</f>
        <v>1-Day</v>
      </c>
      <c r="W118">
        <f>_xll.ICEQuote($U118,W$116)</f>
        <v>0.93104799999999999</v>
      </c>
    </row>
    <row r="119" spans="1:23">
      <c r="A119" t="s">
        <v>824</v>
      </c>
      <c r="B119" t="str">
        <f>_xll.ICEQuote($A119,B$116)</f>
        <v>2-Day</v>
      </c>
      <c r="C119">
        <f>_xll.ICEQuote($A119,C$116)</f>
        <v>1.1685363</v>
      </c>
      <c r="D119" s="22"/>
      <c r="E119" t="s">
        <v>825</v>
      </c>
      <c r="F119" t="str">
        <f>_xll.ICEQuote($E119,F$116)</f>
        <v>2-Day</v>
      </c>
      <c r="G119">
        <f>_xll.ICEQuote($E119,G$116)</f>
        <v>1.3440049999999999</v>
      </c>
      <c r="I119" t="s">
        <v>826</v>
      </c>
      <c r="J119" t="str">
        <f>_xll.ICEQuote($I119,J$116)</f>
        <v>2-Day</v>
      </c>
      <c r="K119">
        <f>_xll.ICEQuote($I119,K$116)</f>
        <v>0.86919150000000001</v>
      </c>
      <c r="M119" t="s">
        <v>827</v>
      </c>
      <c r="N119" t="str">
        <f>_xll.ICEQuote($M119,N$116)</f>
        <v>2-Day</v>
      </c>
      <c r="O119">
        <f>_xll.ICEQuote($M119,O$116)</f>
        <v>0.79689840000000001</v>
      </c>
      <c r="Q119" t="s">
        <v>828</v>
      </c>
      <c r="R119" t="str">
        <f>_xll.ICEQuote($Q119,R$116)</f>
        <v>2-Day</v>
      </c>
      <c r="S119">
        <f>_xll.ICEQuote($Q119,S$116)</f>
        <v>1.0710899</v>
      </c>
      <c r="U119" t="s">
        <v>829</v>
      </c>
      <c r="V119" t="str">
        <f>_xll.ICEQuote($U119,V$116)</f>
        <v>2-Day</v>
      </c>
      <c r="W119">
        <f>_xll.ICEQuote($U119,W$116)</f>
        <v>0.93091210000000002</v>
      </c>
    </row>
    <row r="120" spans="1:23">
      <c r="A120" t="s">
        <v>830</v>
      </c>
      <c r="B120" t="str">
        <f>_xll.ICEQuote($A120,B$116)</f>
        <v>3-Day</v>
      </c>
      <c r="C120">
        <f>_xll.ICEQuote($A120,C$116)</f>
        <v>1.1682459999999999</v>
      </c>
      <c r="D120" s="22"/>
      <c r="E120" t="s">
        <v>831</v>
      </c>
      <c r="F120" t="str">
        <f>_xll.ICEQuote($E120,F$116)</f>
        <v>3-Day</v>
      </c>
      <c r="G120">
        <f>_xll.ICEQuote($E120,G$116)</f>
        <v>1.3440049999999999</v>
      </c>
      <c r="I120" t="s">
        <v>832</v>
      </c>
      <c r="J120" t="str">
        <f>_xll.ICEQuote($I120,J$116)</f>
        <v>3-Day</v>
      </c>
      <c r="K120">
        <f>_xll.ICEQuote($I120,K$116)</f>
        <v>0.86915100000000001</v>
      </c>
      <c r="M120" t="s">
        <v>833</v>
      </c>
      <c r="N120" t="str">
        <f>_xll.ICEQuote($M120,N$116)</f>
        <v>3-Day</v>
      </c>
      <c r="O120">
        <f>_xll.ICEQuote($M120,O$116)</f>
        <v>0.79679040005430579</v>
      </c>
      <c r="Q120" t="s">
        <v>834</v>
      </c>
      <c r="R120" t="str">
        <f>_xll.ICEQuote($Q120,R$116)</f>
        <v>3-Day</v>
      </c>
      <c r="S120">
        <f>_xll.ICEQuote($Q120,S$116)</f>
        <v>1.071186</v>
      </c>
      <c r="U120" t="s">
        <v>835</v>
      </c>
      <c r="V120" t="str">
        <f>_xll.ICEQuote($U120,V$116)</f>
        <v>3-Day</v>
      </c>
      <c r="W120">
        <f>_xll.ICEQuote($U120,W$116)</f>
        <v>0.93105099999999996</v>
      </c>
    </row>
    <row r="121" spans="1:23">
      <c r="A121" t="s">
        <v>836</v>
      </c>
      <c r="B121" t="str">
        <f>_xll.ICEQuote($A121,B$116)</f>
        <v>1-Month</v>
      </c>
      <c r="C121">
        <f>_xll.ICEQuote($A121,C$116)</f>
        <v>1.1708689999999999</v>
      </c>
      <c r="D121" s="22"/>
      <c r="E121" t="s">
        <v>837</v>
      </c>
      <c r="F121" t="str">
        <f>_xll.ICEQuote($E121,F$116)</f>
        <v>1-Month</v>
      </c>
      <c r="G121">
        <f>_xll.ICEQuote($E121,G$116)</f>
        <v>1.344581</v>
      </c>
      <c r="I121" t="s">
        <v>838</v>
      </c>
      <c r="J121" t="str">
        <f>_xll.ICEQuote($I121,J$116)</f>
        <v>1-Month</v>
      </c>
      <c r="K121">
        <f>_xll.ICEQuote($I121,K$116)</f>
        <v>0.87080599999999997</v>
      </c>
      <c r="M121" t="s">
        <v>839</v>
      </c>
      <c r="N121" t="str">
        <f>_xll.ICEQuote($M121,N$116)</f>
        <v>1-Month</v>
      </c>
      <c r="O121">
        <f>_xll.ICEQuote($M121,O$116)</f>
        <v>0.79359500000000005</v>
      </c>
      <c r="Q121" t="s">
        <v>840</v>
      </c>
      <c r="R121" t="str">
        <f>_xll.ICEQuote($Q121,R$116)</f>
        <v>1-Month</v>
      </c>
      <c r="S121">
        <f>_xll.ICEQuote($Q121,S$116)</f>
        <v>1.0670249999999999</v>
      </c>
      <c r="U121" t="s">
        <v>841</v>
      </c>
      <c r="V121" t="str">
        <f>_xll.ICEQuote($U121,V$116)</f>
        <v>1-Month</v>
      </c>
      <c r="W121">
        <f>_xll.ICEQuote($U121,W$116)</f>
        <v>0.92917000000000005</v>
      </c>
    </row>
    <row r="122" spans="1:23">
      <c r="A122" t="s">
        <v>842</v>
      </c>
      <c r="B122" t="str">
        <f>_xll.ICEQuote($A122,B$116)</f>
        <v>2-Month</v>
      </c>
      <c r="C122">
        <f>_xll.ICEQuote($A122,C$116)</f>
        <v>1.173109</v>
      </c>
      <c r="D122" s="22"/>
      <c r="E122" t="s">
        <v>843</v>
      </c>
      <c r="F122" t="str">
        <f>_xll.ICEQuote($E122,F$116)</f>
        <v>2-Month</v>
      </c>
      <c r="G122">
        <f>_xll.ICEQuote($E122,G$116)</f>
        <v>1.344884</v>
      </c>
      <c r="I122" t="s">
        <v>844</v>
      </c>
      <c r="J122" t="str">
        <f>_xll.ICEQuote($I122,J$116)</f>
        <v>2-Month</v>
      </c>
      <c r="K122">
        <f>_xll.ICEQuote($I122,K$116)</f>
        <v>0.87219000000000002</v>
      </c>
      <c r="M122" t="s">
        <v>845</v>
      </c>
      <c r="N122" t="str">
        <f>_xll.ICEQuote($M122,N$116)</f>
        <v>2-Month</v>
      </c>
      <c r="O122">
        <f>_xll.ICEQuote($M122,O$116)</f>
        <v>0.79070300000000004</v>
      </c>
      <c r="Q122" t="s">
        <v>846</v>
      </c>
      <c r="R122" t="str">
        <f>_xll.ICEQuote($Q122,R$116)</f>
        <v>2-Month</v>
      </c>
      <c r="S122">
        <f>_xll.ICEQuote($Q122,S$116)</f>
        <v>1.063545</v>
      </c>
      <c r="U122" t="s">
        <v>847</v>
      </c>
      <c r="V122" t="str">
        <f>_xll.ICEQuote($U122,V$116)</f>
        <v>2-Month</v>
      </c>
      <c r="W122">
        <f>_xll.ICEQuote($U122,W$116)</f>
        <v>0.92773399999999995</v>
      </c>
    </row>
    <row r="123" spans="1:23">
      <c r="A123" t="s">
        <v>848</v>
      </c>
      <c r="B123" t="str">
        <f>_xll.ICEQuote($A123,B$116)</f>
        <v>3-Month</v>
      </c>
      <c r="C123">
        <f>_xll.ICEQuote($A123,C$116)</f>
        <v>1.1754800000000001</v>
      </c>
      <c r="D123" s="22"/>
      <c r="E123" t="s">
        <v>849</v>
      </c>
      <c r="F123" t="str">
        <f>_xll.ICEQuote($E123,F$116)</f>
        <v>3-Month</v>
      </c>
      <c r="G123">
        <f>_xll.ICEQuote($E123,G$116)</f>
        <v>1.345035</v>
      </c>
      <c r="I123" t="s">
        <v>850</v>
      </c>
      <c r="J123" t="str">
        <f>_xll.ICEQuote($I123,J$116)</f>
        <v>3-Month</v>
      </c>
      <c r="K123">
        <f>_xll.ICEQuote($I123,K$116)</f>
        <v>0.87375999999999998</v>
      </c>
      <c r="M123" t="s">
        <v>851</v>
      </c>
      <c r="N123" t="str">
        <f>_xll.ICEQuote($M123,N$116)</f>
        <v>3-Month</v>
      </c>
      <c r="O123">
        <f>_xll.ICEQuote($M123,O$116)</f>
        <v>0.78779299999999997</v>
      </c>
      <c r="Q123" t="s">
        <v>852</v>
      </c>
      <c r="R123" t="str">
        <f>_xll.ICEQuote($Q123,R$116)</f>
        <v>3-Month</v>
      </c>
      <c r="S123">
        <f>_xll.ICEQuote($Q123,S$116)</f>
        <v>1.0597780000000001</v>
      </c>
      <c r="U123" t="s">
        <v>853</v>
      </c>
      <c r="V123" t="str">
        <f>_xll.ICEQuote($U123,V$116)</f>
        <v>3-Month</v>
      </c>
      <c r="W123">
        <f>_xll.ICEQuote($U123,W$116)</f>
        <v>0.92602300000000004</v>
      </c>
    </row>
    <row r="124" spans="1:23">
      <c r="A124" t="s">
        <v>854</v>
      </c>
      <c r="B124" t="str">
        <f>_xll.ICEQuote($A124,B$116)</f>
        <v>4-Month</v>
      </c>
      <c r="C124">
        <f>_xll.ICEQuote($A124,C$116)</f>
        <v>1.1779059999999999</v>
      </c>
      <c r="D124" s="22"/>
      <c r="E124" t="s">
        <v>855</v>
      </c>
      <c r="F124" t="str">
        <f>_xll.ICEQuote($E124,F$116)</f>
        <v>4-Month</v>
      </c>
      <c r="G124">
        <f>_xll.ICEQuote($E124,G$116)</f>
        <v>1.3455550000000001</v>
      </c>
      <c r="I124" t="s">
        <v>856</v>
      </c>
      <c r="J124" t="str">
        <f>_xll.ICEQuote($I124,J$116)</f>
        <v>4-Month</v>
      </c>
      <c r="K124">
        <f>_xll.ICEQuote($I124,K$116)</f>
        <v>0.87524400000000002</v>
      </c>
      <c r="M124" t="s">
        <v>857</v>
      </c>
      <c r="N124" t="str">
        <f>_xll.ICEQuote($M124,N$116)</f>
        <v>4-Month</v>
      </c>
      <c r="O124">
        <f>_xll.ICEQuote($M124,O$116)</f>
        <v>0.78473000000000004</v>
      </c>
      <c r="Q124" t="s">
        <v>858</v>
      </c>
      <c r="R124" t="str">
        <f>_xll.ICEQuote($Q124,R$116)</f>
        <v>4-Month</v>
      </c>
      <c r="S124">
        <f>_xll.ICEQuote($Q124,S$116)</f>
        <v>1.0559529999999999</v>
      </c>
      <c r="U124" t="s">
        <v>859</v>
      </c>
      <c r="V124" t="str">
        <f>_xll.ICEQuote($U124,V$116)</f>
        <v>4-Month</v>
      </c>
      <c r="W124">
        <f>_xll.ICEQuote($U124,W$116)</f>
        <v>0.92437199999999997</v>
      </c>
    </row>
    <row r="125" spans="1:23">
      <c r="A125" t="s">
        <v>860</v>
      </c>
      <c r="B125" t="str">
        <f>_xll.ICEQuote($A125,B$116)</f>
        <v>5-Month</v>
      </c>
      <c r="C125">
        <f>_xll.ICEQuote($A125,C$116)</f>
        <v>1.18004</v>
      </c>
      <c r="D125" s="22"/>
      <c r="E125" t="s">
        <v>861</v>
      </c>
      <c r="F125" t="str">
        <f>_xll.ICEQuote($E125,F$116)</f>
        <v>5-Month</v>
      </c>
      <c r="G125">
        <f>_xll.ICEQuote($E125,G$116)</f>
        <v>1.345885</v>
      </c>
      <c r="I125" t="s">
        <v>862</v>
      </c>
      <c r="J125" t="str">
        <f>_xll.ICEQuote($I125,J$116)</f>
        <v>5-Month</v>
      </c>
      <c r="K125">
        <f>_xll.ICEQuote($I125,K$116)</f>
        <v>0.87665000000000004</v>
      </c>
      <c r="M125" t="s">
        <v>863</v>
      </c>
      <c r="N125" t="str">
        <f>_xll.ICEQuote($M125,N$116)</f>
        <v>5-Month</v>
      </c>
      <c r="O125">
        <f>_xll.ICEQuote($M125,O$116)</f>
        <v>0.78198999999999996</v>
      </c>
      <c r="Q125" t="s">
        <v>864</v>
      </c>
      <c r="R125" t="str">
        <f>_xll.ICEQuote($Q125,R$116)</f>
        <v>5-Month</v>
      </c>
      <c r="S125">
        <f>_xll.ICEQuote($Q125,S$116)</f>
        <v>1.0526040000000001</v>
      </c>
      <c r="U125" t="s">
        <v>865</v>
      </c>
      <c r="V125" t="str">
        <f>_xll.ICEQuote($U125,V$116)</f>
        <v>5-Month</v>
      </c>
      <c r="W125">
        <f>_xll.ICEQuote($U125,W$116)</f>
        <v>0.92285799999999996</v>
      </c>
    </row>
    <row r="126" spans="1:23">
      <c r="A126" t="s">
        <v>866</v>
      </c>
      <c r="B126" t="str">
        <f>_xll.ICEQuote($A126,B$116)</f>
        <v>6-Month</v>
      </c>
      <c r="C126">
        <f>_xll.ICEQuote($A126,C$116)</f>
        <v>1.1824440000000001</v>
      </c>
      <c r="D126" s="22"/>
      <c r="E126" t="s">
        <v>867</v>
      </c>
      <c r="F126" t="str">
        <f>_xll.ICEQuote($E126,F$116)</f>
        <v>6-Month</v>
      </c>
      <c r="G126">
        <f>_xll.ICEQuote($E126,G$116)</f>
        <v>1.34615</v>
      </c>
      <c r="I126" t="s">
        <v>868</v>
      </c>
      <c r="J126" t="str">
        <f>_xll.ICEQuote($I126,J$116)</f>
        <v>6-Month</v>
      </c>
      <c r="K126">
        <f>_xll.ICEQuote($I126,K$116)</f>
        <v>0.87822599999999995</v>
      </c>
      <c r="M126" t="s">
        <v>869</v>
      </c>
      <c r="N126" t="str">
        <f>_xll.ICEQuote($M126,N$116)</f>
        <v>6-Month</v>
      </c>
      <c r="O126">
        <f>_xll.ICEQuote($M126,O$116)</f>
        <v>0.77907499999999996</v>
      </c>
      <c r="P126" s="1"/>
      <c r="Q126" t="s">
        <v>870</v>
      </c>
      <c r="R126" t="str">
        <f>_xll.ICEQuote($Q126,R$116)</f>
        <v>6-Month</v>
      </c>
      <c r="S126">
        <f>_xll.ICEQuote($Q126,S$116)</f>
        <v>1.0488569999999999</v>
      </c>
      <c r="U126" t="s">
        <v>871</v>
      </c>
      <c r="V126" t="str">
        <f>_xll.ICEQuote($U126,V$116)</f>
        <v>6-Month</v>
      </c>
      <c r="W126">
        <f>_xll.ICEQuote($U126,W$116)</f>
        <v>0.92127999999999999</v>
      </c>
    </row>
    <row r="127" spans="1:23">
      <c r="A127" t="s">
        <v>872</v>
      </c>
      <c r="B127" t="str">
        <f>_xll.ICEQuote($A127,B$116)</f>
        <v>7-Month</v>
      </c>
      <c r="C127">
        <f>_xll.ICEQuote($A127,C$116)</f>
        <v>1.184663</v>
      </c>
      <c r="D127" s="22"/>
      <c r="E127" t="s">
        <v>873</v>
      </c>
      <c r="F127" t="str">
        <f>_xll.ICEQuote($E127,F$116)</f>
        <v>7-Month</v>
      </c>
      <c r="G127">
        <f>_xll.ICEQuote($E127,G$116)</f>
        <v>1.346509</v>
      </c>
      <c r="I127" t="s">
        <v>874</v>
      </c>
      <c r="J127" t="str">
        <f>_xll.ICEQuote($I127,J$116)</f>
        <v>7-Month</v>
      </c>
      <c r="K127">
        <f>_xll.ICEQuote($I127,K$116)</f>
        <v>0.87974200000000002</v>
      </c>
      <c r="M127" t="s">
        <v>875</v>
      </c>
      <c r="N127" t="str">
        <f>_xll.ICEQuote($M127,N$116)</f>
        <v>7-Month</v>
      </c>
      <c r="O127">
        <f>_xll.ICEQuote($M127,O$116)</f>
        <v>0.77629000000000004</v>
      </c>
      <c r="Q127" t="s">
        <v>876</v>
      </c>
      <c r="R127" t="str">
        <f>_xll.ICEQuote($Q127,R$116)</f>
        <v>7-Month</v>
      </c>
      <c r="S127">
        <f>_xll.ICEQuote($Q127,S$116)</f>
        <v>1.045105</v>
      </c>
      <c r="U127" t="s">
        <v>877</v>
      </c>
      <c r="V127" t="str">
        <f>_xll.ICEQuote($U127,V$116)</f>
        <v>7-Month</v>
      </c>
      <c r="W127">
        <f>_xll.ICEQuote($U127,W$116)</f>
        <v>0.91972799999999999</v>
      </c>
    </row>
    <row r="128" spans="1:23">
      <c r="A128" t="s">
        <v>878</v>
      </c>
      <c r="B128" t="str">
        <f>_xll.ICEQuote($A128,B$116)</f>
        <v>8-Month</v>
      </c>
      <c r="C128">
        <f>_xll.ICEQuote($A128,C$116)</f>
        <v>1.1865349999999999</v>
      </c>
      <c r="D128" s="22"/>
      <c r="E128" t="s">
        <v>879</v>
      </c>
      <c r="F128" t="str">
        <f>_xll.ICEQuote($E128,F$116)</f>
        <v>8-Month</v>
      </c>
      <c r="G128">
        <f>_xll.ICEQuote($E128,G$116)</f>
        <v>1.3467899999999999</v>
      </c>
      <c r="I128" t="s">
        <v>880</v>
      </c>
      <c r="J128" t="str">
        <f>_xll.ICEQuote($I128,J$116)</f>
        <v>8-Month</v>
      </c>
      <c r="K128">
        <f>_xll.ICEQuote($I128,K$116)</f>
        <v>0.880965</v>
      </c>
      <c r="M128" t="s">
        <v>881</v>
      </c>
      <c r="N128" t="str">
        <f>_xll.ICEQuote($M128,N$116)</f>
        <v>8-Month</v>
      </c>
      <c r="O128">
        <f>_xll.ICEQuote($M128,O$116)</f>
        <v>0.77376999999999996</v>
      </c>
      <c r="Q128" t="s">
        <v>882</v>
      </c>
      <c r="R128" t="str">
        <f>_xll.ICEQuote($Q128,R$116)</f>
        <v>8-Month</v>
      </c>
      <c r="S128">
        <f>_xll.ICEQuote($Q128,S$116)</f>
        <v>1.0422290000000001</v>
      </c>
      <c r="U128" t="s">
        <v>883</v>
      </c>
      <c r="V128" t="str">
        <f>_xll.ICEQuote($U128,V$116)</f>
        <v>8-Month</v>
      </c>
      <c r="W128">
        <f>_xll.ICEQuote($U128,W$116)</f>
        <v>0.91829700000000003</v>
      </c>
    </row>
    <row r="129" spans="1:23">
      <c r="A129" t="s">
        <v>884</v>
      </c>
      <c r="B129" t="str">
        <f>_xll.ICEQuote($A129,B$116)</f>
        <v>9-Month</v>
      </c>
      <c r="C129">
        <f>_xll.ICEQuote($A129,C$116)</f>
        <v>1.18858</v>
      </c>
      <c r="D129" s="22"/>
      <c r="E129" t="s">
        <v>885</v>
      </c>
      <c r="F129" t="str">
        <f>_xll.ICEQuote($E129,F$116)</f>
        <v>9-Month</v>
      </c>
      <c r="G129">
        <f>_xll.ICEQuote($E129,G$116)</f>
        <v>1.3468629999999999</v>
      </c>
      <c r="I129" t="s">
        <v>886</v>
      </c>
      <c r="J129" t="str">
        <f>_xll.ICEQuote($I129,J$116)</f>
        <v>9-Month</v>
      </c>
      <c r="K129">
        <f>_xll.ICEQuote($I129,K$116)</f>
        <v>0.88219000000000003</v>
      </c>
      <c r="M129" t="s">
        <v>887</v>
      </c>
      <c r="N129" t="str">
        <f>_xll.ICEQuote($M129,N$116)</f>
        <v>9-Month</v>
      </c>
      <c r="O129">
        <f>_xll.ICEQuote($M129,O$116)</f>
        <v>0.77125999999999995</v>
      </c>
      <c r="Q129" t="s">
        <v>888</v>
      </c>
      <c r="R129" t="str">
        <f>_xll.ICEQuote($Q129,R$116)</f>
        <v>9-Month</v>
      </c>
      <c r="S129">
        <f>_xll.ICEQuote($Q129,S$116)</f>
        <v>1.0387839999999999</v>
      </c>
      <c r="U129" t="s">
        <v>889</v>
      </c>
      <c r="V129" t="str">
        <f>_xll.ICEQuote($U129,V$116)</f>
        <v>9-Month</v>
      </c>
      <c r="W129">
        <f>_xll.ICEQuote($U129,W$116)</f>
        <v>0.91670399999999996</v>
      </c>
    </row>
    <row r="130" spans="1:23">
      <c r="A130" t="s">
        <v>890</v>
      </c>
      <c r="B130" t="str">
        <f>_xll.ICEQuote($A130,B$116)</f>
        <v>10-Month</v>
      </c>
      <c r="C130">
        <f>_xll.ICEQuote($A130,C$116)</f>
        <v>1.190669</v>
      </c>
      <c r="D130" s="22"/>
      <c r="E130" t="s">
        <v>891</v>
      </c>
      <c r="F130" t="str">
        <f>_xll.ICEQuote($E130,F$116)</f>
        <v>10-Month</v>
      </c>
      <c r="G130">
        <f>_xll.ICEQuote($E130,G$116)</f>
        <v>1.347391</v>
      </c>
      <c r="I130" t="s">
        <v>892</v>
      </c>
      <c r="J130" t="str">
        <f>_xll.ICEQuote($I130,J$116)</f>
        <v>10-Month</v>
      </c>
      <c r="K130">
        <f>_xll.ICEQuote($I130,K$116)</f>
        <v>0.88375199999999998</v>
      </c>
      <c r="M130" t="s">
        <v>893</v>
      </c>
      <c r="N130" t="str">
        <f>_xll.ICEQuote($M130,N$116)</f>
        <v>10-Month</v>
      </c>
      <c r="O130">
        <f>_xll.ICEQuote($M130,O$116)</f>
        <v>0.76851800000000003</v>
      </c>
      <c r="Q130" t="s">
        <v>894</v>
      </c>
      <c r="R130" t="str">
        <f>_xll.ICEQuote($Q130,R$116)</f>
        <v>10-Month</v>
      </c>
      <c r="S130">
        <f>_xll.ICEQuote($Q130,S$116)</f>
        <v>1.035336</v>
      </c>
      <c r="U130" t="s">
        <v>895</v>
      </c>
      <c r="V130" t="str">
        <f>_xll.ICEQuote($U130,V$116)</f>
        <v>10-Month</v>
      </c>
      <c r="W130">
        <f>_xll.ICEQuote($U130,W$116)</f>
        <v>0.91514099999999998</v>
      </c>
    </row>
    <row r="131" spans="1:23">
      <c r="A131" t="s">
        <v>896</v>
      </c>
      <c r="B131" t="str">
        <f>_xll.ICEQuote($A131,B$116)</f>
        <v>11-Month</v>
      </c>
      <c r="C131">
        <f>_xll.ICEQuote($A131,C$116)</f>
        <v>1.19248</v>
      </c>
      <c r="D131" s="22"/>
      <c r="E131" t="s">
        <v>897</v>
      </c>
      <c r="F131" t="str">
        <f>_xll.ICEQuote($E131,F$116)</f>
        <v>11-Month</v>
      </c>
      <c r="G131">
        <f>_xll.ICEQuote($E131,G$116)</f>
        <v>1.3473200000000001</v>
      </c>
      <c r="I131" t="s">
        <v>898</v>
      </c>
      <c r="J131" t="str">
        <f>_xll.ICEQuote($I131,J$116)</f>
        <v>11-Month</v>
      </c>
      <c r="K131">
        <f>_xll.ICEQuote($I131,K$116)</f>
        <v>0.88498600000000005</v>
      </c>
      <c r="M131" t="s">
        <v>899</v>
      </c>
      <c r="N131" t="str">
        <f>_xll.ICEQuote($M131,N$116)</f>
        <v>11-Month</v>
      </c>
      <c r="O131">
        <f>_xll.ICEQuote($M131,O$116)</f>
        <v>0.76612199999999997</v>
      </c>
      <c r="Q131" t="s">
        <v>900</v>
      </c>
      <c r="R131" t="str">
        <f>_xll.ICEQuote($Q131,R$116)</f>
        <v>11-Month</v>
      </c>
      <c r="S131">
        <f>_xll.ICEQuote($Q131,S$116)</f>
        <v>1.032257</v>
      </c>
      <c r="U131" t="s">
        <v>901</v>
      </c>
      <c r="V131" t="str">
        <f>_xll.ICEQuote($U131,V$116)</f>
        <v>11-Month</v>
      </c>
      <c r="W131">
        <f>_xll.ICEQuote($U131,W$116)</f>
        <v>0.91369400000000001</v>
      </c>
    </row>
    <row r="132" spans="1:23">
      <c r="A132" t="s">
        <v>902</v>
      </c>
      <c r="B132" t="str">
        <f>_xll.ICEQuote($A132,B$116)</f>
        <v>21-Month</v>
      </c>
      <c r="C132">
        <f>_xll.ICEQuote($A132,C$116)</f>
        <v>1.2071240000000001</v>
      </c>
      <c r="D132" s="22"/>
      <c r="E132" t="s">
        <v>903</v>
      </c>
      <c r="F132" t="str">
        <f>_xll.ICEQuote($E132,F$116)</f>
        <v>21-Month</v>
      </c>
      <c r="G132">
        <f>_xll.ICEQuote($E132,G$116)</f>
        <v>1.34599</v>
      </c>
      <c r="I132" t="s">
        <v>904</v>
      </c>
      <c r="J132" t="str">
        <f>_xll.ICEQuote($I132,J$116)</f>
        <v>21-Month</v>
      </c>
      <c r="K132">
        <f>_xll.ICEQuote($I132,K$116)</f>
        <v>0.89640200000000003</v>
      </c>
      <c r="M132" t="s">
        <v>905</v>
      </c>
      <c r="N132" t="str">
        <f>_xll.ICEQuote($M132,N$116)</f>
        <v>21-Month</v>
      </c>
      <c r="O132">
        <f>_xll.ICEQuote($M132,O$116)</f>
        <v>0.74332600000000004</v>
      </c>
      <c r="Q132" t="s">
        <v>906</v>
      </c>
      <c r="R132" t="str">
        <f>_xll.ICEQuote($Q132,R$116)</f>
        <v>21-Month</v>
      </c>
      <c r="S132">
        <f>_xll.ICEQuote($Q132,S$116)</f>
        <v>1.0003949999999999</v>
      </c>
      <c r="U132" t="s">
        <v>907</v>
      </c>
      <c r="V132" t="str">
        <f>_xll.ICEQuote($U132,V$116)</f>
        <v>21-Month</v>
      </c>
      <c r="W132">
        <f>_xll.ICEQuote($U132,W$116)</f>
        <v>0.89736400000000005</v>
      </c>
    </row>
    <row r="133" spans="1:23">
      <c r="A133" t="s">
        <v>908</v>
      </c>
      <c r="B133" t="str">
        <f>_xll.ICEQuote($A133,B$116)</f>
        <v>15-Month</v>
      </c>
      <c r="C133">
        <f>_xll.ICEQuote($A133,C$116)</f>
        <v>1.1991350000000001</v>
      </c>
      <c r="D133" s="22"/>
      <c r="E133" t="s">
        <v>909</v>
      </c>
      <c r="F133" t="str">
        <f>_xll.ICEQuote($E133,F$116)</f>
        <v>15-Month</v>
      </c>
      <c r="G133">
        <f>_xll.ICEQuote($E133,G$116)</f>
        <v>1.347386</v>
      </c>
      <c r="I133" t="s">
        <v>910</v>
      </c>
      <c r="J133" t="str">
        <f>_xll.ICEQuote($I133,J$116)</f>
        <v>15-Month</v>
      </c>
      <c r="K133">
        <f>_xll.ICEQuote($I133,K$116)</f>
        <v>0.890073</v>
      </c>
      <c r="M133" t="s">
        <v>911</v>
      </c>
      <c r="N133" t="str">
        <f>_xll.ICEQuote($M133,N$116)</f>
        <v>15-Month</v>
      </c>
      <c r="O133">
        <f>_xll.ICEQuote($M133,O$116)</f>
        <v>0.75675000000000003</v>
      </c>
      <c r="Q133" t="s">
        <v>912</v>
      </c>
      <c r="R133" t="str">
        <f>_xll.ICEQuote($Q133,R$116)</f>
        <v>15-Month</v>
      </c>
      <c r="S133">
        <f>_xll.ICEQuote($Q133,S$116)</f>
        <v>1.0189490000000001</v>
      </c>
      <c r="U133" t="s">
        <v>913</v>
      </c>
      <c r="V133" t="str">
        <f>_xll.ICEQuote($U133,V$116)</f>
        <v>15-Month</v>
      </c>
      <c r="W133">
        <f>_xll.ICEQuote($U133,W$116)</f>
        <v>0.90715999999999997</v>
      </c>
    </row>
    <row r="134" spans="1:23">
      <c r="A134" t="s">
        <v>914</v>
      </c>
      <c r="B134" t="str">
        <f>_xll.ICEQuote($A134,B$116)</f>
        <v>18-Month</v>
      </c>
      <c r="C134">
        <f>_xll.ICEQuote($A134,C$116)</f>
        <v>1.2042109999999999</v>
      </c>
      <c r="D134" s="22"/>
      <c r="E134" t="s">
        <v>915</v>
      </c>
      <c r="F134" t="str">
        <f>_xll.ICEQuote($E134,F$116)</f>
        <v>18-Month</v>
      </c>
      <c r="G134">
        <f>_xll.ICEQuote($E134,G$116)</f>
        <v>1.3464050000000001</v>
      </c>
      <c r="I134" t="s">
        <v>916</v>
      </c>
      <c r="J134" t="str">
        <f>_xll.ICEQuote($I134,J$116)</f>
        <v>18-Month</v>
      </c>
      <c r="K134">
        <f>_xll.ICEQuote($I134,K$116)</f>
        <v>0.89383599999999996</v>
      </c>
      <c r="M134" t="s">
        <v>917</v>
      </c>
      <c r="N134" t="str">
        <f>_xll.ICEQuote($M134,N$116)</f>
        <v>18-Month</v>
      </c>
      <c r="O134">
        <f>_xll.ICEQuote($M134,O$116)</f>
        <v>0.74988600000000005</v>
      </c>
      <c r="Q134" t="s">
        <v>918</v>
      </c>
      <c r="R134" t="str">
        <f>_xll.ICEQuote($Q134,R$116)</f>
        <v>18-Month</v>
      </c>
      <c r="S134">
        <f>_xll.ICEQuote($Q134,S$116)</f>
        <v>1.00915</v>
      </c>
      <c r="U134" t="s">
        <v>919</v>
      </c>
      <c r="V134" t="str">
        <f>_xll.ICEQuote($U134,V$116)</f>
        <v>18-Month</v>
      </c>
      <c r="W134">
        <f>_xll.ICEQuote($U134,W$116)</f>
        <v>0.90269500000000003</v>
      </c>
    </row>
    <row r="135" spans="1:23">
      <c r="A135" t="s">
        <v>920</v>
      </c>
      <c r="B135" t="str">
        <f>_xll.ICEQuote($A135,B$116)</f>
        <v>1-Week</v>
      </c>
      <c r="C135">
        <f>_xll.ICEQuote($A135,C$116)</f>
        <v>1.1687369999999999</v>
      </c>
      <c r="D135" s="22"/>
      <c r="E135" t="s">
        <v>921</v>
      </c>
      <c r="F135" t="str">
        <f>_xll.ICEQuote($E135,F$116)</f>
        <v>1-Week</v>
      </c>
      <c r="G135">
        <f>_xll.ICEQuote($E135,G$116)</f>
        <v>1.3440380000000001</v>
      </c>
      <c r="I135" t="s">
        <v>922</v>
      </c>
      <c r="J135" t="str">
        <f>_xll.ICEQuote($I135,J$116)</f>
        <v>1-Week</v>
      </c>
      <c r="K135">
        <f>_xll.ICEQuote($I135,K$116)</f>
        <v>0.86950099999999997</v>
      </c>
      <c r="M135" t="s">
        <v>923</v>
      </c>
      <c r="N135" t="str">
        <f>_xll.ICEQuote($M135,N$116)</f>
        <v>1-Week</v>
      </c>
      <c r="O135">
        <f>_xll.ICEQuote($M135,O$116)</f>
        <v>0.796292</v>
      </c>
      <c r="Q135" t="s">
        <v>924</v>
      </c>
      <c r="R135" t="str">
        <f>_xll.ICEQuote($Q135,R$116)</f>
        <v>1-Week</v>
      </c>
      <c r="S135">
        <f>_xll.ICEQuote($Q135,S$116)</f>
        <v>1.0704100000000001</v>
      </c>
      <c r="U135" t="s">
        <v>925</v>
      </c>
      <c r="V135" t="str">
        <f>_xll.ICEQuote($U135,V$116)</f>
        <v>1-Week</v>
      </c>
      <c r="W135">
        <f>_xll.ICEQuote($U135,W$116)</f>
        <v>0.93063600000000002</v>
      </c>
    </row>
    <row r="136" spans="1:23">
      <c r="A136" t="s">
        <v>926</v>
      </c>
      <c r="B136" t="str">
        <f>_xll.ICEQuote($A136,B$116)</f>
        <v>2-Week</v>
      </c>
      <c r="C136">
        <f>_xll.ICEQuote($A136,C$116)</f>
        <v>1.1693720000000001</v>
      </c>
      <c r="D136" s="22"/>
      <c r="E136" t="s">
        <v>927</v>
      </c>
      <c r="F136" t="str">
        <f>_xll.ICEQuote($E136,F$116)</f>
        <v>2-Week</v>
      </c>
      <c r="G136">
        <f>_xll.ICEQuote($E136,G$116)</f>
        <v>1.3440799999999999</v>
      </c>
      <c r="I136" t="s">
        <v>928</v>
      </c>
      <c r="J136" t="str">
        <f>_xll.ICEQuote($I136,J$116)</f>
        <v>2-Week</v>
      </c>
      <c r="K136">
        <f>_xll.ICEQuote($I136,K$116)</f>
        <v>0.86987700000000001</v>
      </c>
      <c r="M136" t="s">
        <v>929</v>
      </c>
      <c r="N136" t="str">
        <f>_xll.ICEQuote($M136,N$116)</f>
        <v>2-Week</v>
      </c>
      <c r="O136">
        <f>_xll.ICEQuote($M136,O$116)</f>
        <v>0.79549099999999995</v>
      </c>
      <c r="Q136" t="s">
        <v>930</v>
      </c>
      <c r="R136" t="str">
        <f>_xll.ICEQuote($Q136,R$116)</f>
        <v>2-Week</v>
      </c>
      <c r="S136">
        <f>_xll.ICEQuote($Q136,S$116)</f>
        <v>1.0693900000000001</v>
      </c>
      <c r="U136" t="s">
        <v>931</v>
      </c>
      <c r="V136" t="str">
        <f>_xll.ICEQuote($U136,V$116)</f>
        <v>2-Week</v>
      </c>
      <c r="W136">
        <f>_xll.ICEQuote($U136,W$116)</f>
        <v>0.93019499999999999</v>
      </c>
    </row>
    <row r="137" spans="1:23">
      <c r="A137" t="s">
        <v>932</v>
      </c>
      <c r="B137" t="str">
        <f>_xll.ICEQuote($A137,B$116)</f>
        <v>3-Week</v>
      </c>
      <c r="C137">
        <f>_xll.ICEQuote($A137,C$116)</f>
        <v>1.1697759999999999</v>
      </c>
      <c r="D137" s="22"/>
      <c r="E137" t="s">
        <v>933</v>
      </c>
      <c r="F137" t="str">
        <f>_xll.ICEQuote($E137,F$116)</f>
        <v>3-Week</v>
      </c>
      <c r="G137">
        <f>_xll.ICEQuote($E137,G$116)</f>
        <v>1.3441129999999999</v>
      </c>
      <c r="I137" t="s">
        <v>934</v>
      </c>
      <c r="J137" t="str">
        <f>_xll.ICEQuote($I137,J$116)</f>
        <v>3-Week</v>
      </c>
      <c r="K137">
        <f>_xll.ICEQuote($I137,K$116)</f>
        <v>0.87022200000000005</v>
      </c>
      <c r="M137" t="s">
        <v>935</v>
      </c>
      <c r="N137" t="str">
        <f>_xll.ICEQuote($M137,N$116)</f>
        <v>3-Week</v>
      </c>
      <c r="O137">
        <f>_xll.ICEQuote($M137,O$116)</f>
        <v>0.79479</v>
      </c>
      <c r="Q137" t="s">
        <v>936</v>
      </c>
      <c r="R137" t="str">
        <f>_xll.ICEQuote($Q137,R$116)</f>
        <v>3-Week</v>
      </c>
      <c r="S137">
        <f>_xll.ICEQuote($Q137,S$116)</f>
        <v>1.068543</v>
      </c>
      <c r="U137" t="s">
        <v>937</v>
      </c>
      <c r="V137" t="str">
        <f>_xll.ICEQuote($U137,V$116)</f>
        <v>3-Week</v>
      </c>
      <c r="W137">
        <f>_xll.ICEQuote($U137,W$116)</f>
        <v>0.92996100000000004</v>
      </c>
    </row>
    <row r="138" spans="1:23">
      <c r="A138" t="s">
        <v>938</v>
      </c>
      <c r="B138" t="str">
        <f>_xll.ICEQuote($A138,B$116)</f>
        <v>1-Year</v>
      </c>
      <c r="C138">
        <f>_xll.ICEQuote($A138,C$116)</f>
        <v>1.1942699999999999</v>
      </c>
      <c r="D138" s="22"/>
      <c r="E138" t="s">
        <v>939</v>
      </c>
      <c r="F138" t="str">
        <f>_xll.ICEQuote($E138,F$116)</f>
        <v>1-Year</v>
      </c>
      <c r="G138">
        <f>_xll.ICEQuote($E138,G$116)</f>
        <v>1.3474109999999999</v>
      </c>
      <c r="I138" t="s">
        <v>940</v>
      </c>
      <c r="J138" t="str">
        <f>_xll.ICEQuote($I138,J$116)</f>
        <v>1-Year</v>
      </c>
      <c r="K138">
        <f>_xll.ICEQuote($I138,K$116)</f>
        <v>0.88602499999999995</v>
      </c>
      <c r="M138" t="s">
        <v>941</v>
      </c>
      <c r="N138" t="str">
        <f>_xll.ICEQuote($M138,N$116)</f>
        <v>1-Year</v>
      </c>
      <c r="O138">
        <f>_xll.ICEQuote($M138,O$116)</f>
        <v>0.76374399999999998</v>
      </c>
      <c r="Q138" t="s">
        <v>942</v>
      </c>
      <c r="R138" t="str">
        <f>_xll.ICEQuote($Q138,R$116)</f>
        <v>1-Year</v>
      </c>
      <c r="S138">
        <f>_xll.ICEQuote($Q138,S$116)</f>
        <v>1.029123</v>
      </c>
      <c r="U138" t="s">
        <v>943</v>
      </c>
      <c r="V138" t="str">
        <f>_xll.ICEQuote($U138,V$116)</f>
        <v>1-Year</v>
      </c>
      <c r="W138">
        <f>_xll.ICEQuote($U138,W$116)</f>
        <v>0.91204099999999999</v>
      </c>
    </row>
    <row r="139" spans="1:23">
      <c r="A139" t="s">
        <v>944</v>
      </c>
      <c r="B139" t="str">
        <f>_xll.ICEQuote($A139,B$116)</f>
        <v>2-Year</v>
      </c>
      <c r="C139">
        <f>_xll.ICEQuote($A139,C$116)</f>
        <v>1.21227</v>
      </c>
      <c r="D139" s="22"/>
      <c r="E139" t="s">
        <v>945</v>
      </c>
      <c r="F139" t="str">
        <f>_xll.ICEQuote($E139,F$116)</f>
        <v>2-Year</v>
      </c>
      <c r="G139">
        <f>_xll.ICEQuote($E139,G$116)</f>
        <v>1.3455900000000001</v>
      </c>
      <c r="I139" t="s">
        <v>946</v>
      </c>
      <c r="J139" t="str">
        <f>_xll.ICEQuote($I139,J$116)</f>
        <v>2-Year</v>
      </c>
      <c r="K139">
        <f>_xll.ICEQuote($I139,K$116)</f>
        <v>0.900702</v>
      </c>
      <c r="M139" t="s">
        <v>947</v>
      </c>
      <c r="N139" t="str">
        <f>_xll.ICEQuote($M139,N$116)</f>
        <v>2-Year</v>
      </c>
      <c r="O139">
        <f>_xll.ICEQuote($M139,O$116)</f>
        <v>0.73753400000000002</v>
      </c>
      <c r="Q139" t="s">
        <v>948</v>
      </c>
      <c r="R139" t="str">
        <f>_xll.ICEQuote($Q139,R$116)</f>
        <v>2-Year</v>
      </c>
      <c r="S139">
        <f>_xll.ICEQuote($Q139,S$116)</f>
        <v>0.99134100000000003</v>
      </c>
      <c r="U139" t="s">
        <v>949</v>
      </c>
      <c r="V139" t="str">
        <f>_xll.ICEQuote($U139,V$116)</f>
        <v>2-Year</v>
      </c>
      <c r="W139">
        <f>_xll.ICEQuote($U139,W$116)</f>
        <v>0.89440200000000003</v>
      </c>
    </row>
    <row r="140" spans="1:23">
      <c r="B140" s="20"/>
      <c r="C140" s="22"/>
      <c r="D140" s="22"/>
      <c r="E140" s="22"/>
      <c r="G140" s="20"/>
    </row>
    <row r="141" spans="1:23">
      <c r="A141" t="s">
        <v>3</v>
      </c>
      <c r="B141" s="24">
        <f ca="1">TODAY()</f>
        <v>45866</v>
      </c>
      <c r="C141" s="25">
        <f>C117</f>
        <v>1.1682999999999999</v>
      </c>
      <c r="E141" s="22" t="s">
        <v>13</v>
      </c>
      <c r="F141" s="24">
        <f ca="1">TODAY()</f>
        <v>45866</v>
      </c>
      <c r="G141" s="25">
        <f>G117</f>
        <v>1.3442000000000001</v>
      </c>
      <c r="I141" t="s">
        <v>14</v>
      </c>
      <c r="J141" s="24">
        <f ca="1">TODAY()</f>
        <v>45866</v>
      </c>
      <c r="K141" s="25">
        <f>K117</f>
        <v>0.86909000000000003</v>
      </c>
      <c r="M141" t="s">
        <v>15</v>
      </c>
      <c r="N141" s="24">
        <f ca="1">TODAY()</f>
        <v>45866</v>
      </c>
      <c r="O141" s="25">
        <f>O117</f>
        <v>0.79690000000000005</v>
      </c>
      <c r="Q141" t="s">
        <v>16</v>
      </c>
      <c r="R141" s="24">
        <f ca="1">TODAY()</f>
        <v>45866</v>
      </c>
      <c r="S141" s="25">
        <f>S117</f>
        <v>1.07118</v>
      </c>
      <c r="U141" t="s">
        <v>17</v>
      </c>
      <c r="V141" s="24">
        <f ca="1">TODAY()</f>
        <v>45866</v>
      </c>
      <c r="W141" s="25">
        <f>W117</f>
        <v>0.93103000000000002</v>
      </c>
    </row>
    <row r="142" spans="1:23">
      <c r="A142" t="s">
        <v>3</v>
      </c>
      <c r="B142" s="24">
        <f t="shared" ref="B142:B205" ca="1" si="3">+B141+1</f>
        <v>45867</v>
      </c>
      <c r="C142" s="25">
        <f>C118</f>
        <v>1.1683736001141369</v>
      </c>
      <c r="E142" s="22" t="s">
        <v>13</v>
      </c>
      <c r="F142" s="24">
        <f t="shared" ref="F142:F205" ca="1" si="4">+F141+1</f>
        <v>45867</v>
      </c>
      <c r="G142" s="25">
        <f>G118</f>
        <v>1.344004</v>
      </c>
      <c r="I142" t="s">
        <v>14</v>
      </c>
      <c r="J142" s="24">
        <f t="shared" ref="J142:J205" ca="1" si="5">+J141+1</f>
        <v>45867</v>
      </c>
      <c r="K142" s="25">
        <f>K118</f>
        <v>0.86915099993348122</v>
      </c>
      <c r="M142" t="s">
        <v>15</v>
      </c>
      <c r="N142" s="24">
        <f t="shared" ref="N142:N205" ca="1" si="6">+N141+1</f>
        <v>45867</v>
      </c>
      <c r="O142" s="25">
        <f>O118</f>
        <v>0.79678379977121949</v>
      </c>
      <c r="Q142" t="s">
        <v>16</v>
      </c>
      <c r="R142" s="24">
        <f t="shared" ref="R142:R205" ca="1" si="7">+R141+1</f>
        <v>45867</v>
      </c>
      <c r="S142" s="25">
        <f>S118</f>
        <v>1.071183</v>
      </c>
      <c r="U142" t="s">
        <v>17</v>
      </c>
      <c r="V142" s="24">
        <f t="shared" ref="V142:V205" ca="1" si="8">+V141+1</f>
        <v>45867</v>
      </c>
      <c r="W142" s="25">
        <f>W118</f>
        <v>0.93104799999999999</v>
      </c>
    </row>
    <row r="143" spans="1:23">
      <c r="A143" t="s">
        <v>3</v>
      </c>
      <c r="B143" s="24">
        <f t="shared" ca="1" si="3"/>
        <v>45868</v>
      </c>
      <c r="C143" s="25">
        <f>C119</f>
        <v>1.1685363</v>
      </c>
      <c r="E143" s="22" t="s">
        <v>13</v>
      </c>
      <c r="F143" s="24">
        <f t="shared" ca="1" si="4"/>
        <v>45868</v>
      </c>
      <c r="G143" s="25">
        <f>G119</f>
        <v>1.3440049999999999</v>
      </c>
      <c r="I143" t="s">
        <v>14</v>
      </c>
      <c r="J143" s="24">
        <f t="shared" ca="1" si="5"/>
        <v>45868</v>
      </c>
      <c r="K143" s="25">
        <f>K119</f>
        <v>0.86919150000000001</v>
      </c>
      <c r="M143" t="s">
        <v>15</v>
      </c>
      <c r="N143" s="24">
        <f t="shared" ca="1" si="6"/>
        <v>45868</v>
      </c>
      <c r="O143" s="25">
        <f>O119</f>
        <v>0.79689840000000001</v>
      </c>
      <c r="Q143" t="s">
        <v>16</v>
      </c>
      <c r="R143" s="24">
        <f t="shared" ca="1" si="7"/>
        <v>45868</v>
      </c>
      <c r="S143" s="25">
        <f>S119</f>
        <v>1.0710899</v>
      </c>
      <c r="U143" t="s">
        <v>17</v>
      </c>
      <c r="V143" s="24">
        <f t="shared" ca="1" si="8"/>
        <v>45868</v>
      </c>
      <c r="W143" s="25">
        <f>W119</f>
        <v>0.93091210000000002</v>
      </c>
    </row>
    <row r="144" spans="1:23">
      <c r="A144" t="s">
        <v>3</v>
      </c>
      <c r="B144" s="24">
        <f t="shared" ca="1" si="3"/>
        <v>45869</v>
      </c>
      <c r="C144" s="25">
        <f>C120</f>
        <v>1.1682459999999999</v>
      </c>
      <c r="E144" s="22" t="s">
        <v>13</v>
      </c>
      <c r="F144" s="24">
        <f t="shared" ca="1" si="4"/>
        <v>45869</v>
      </c>
      <c r="G144" s="25">
        <f>G120</f>
        <v>1.3440049999999999</v>
      </c>
      <c r="I144" t="s">
        <v>14</v>
      </c>
      <c r="J144" s="24">
        <f t="shared" ca="1" si="5"/>
        <v>45869</v>
      </c>
      <c r="K144" s="25">
        <f>K120</f>
        <v>0.86915100000000001</v>
      </c>
      <c r="M144" t="s">
        <v>15</v>
      </c>
      <c r="N144" s="24">
        <f t="shared" ca="1" si="6"/>
        <v>45869</v>
      </c>
      <c r="O144" s="25">
        <f>O120</f>
        <v>0.79679040005430579</v>
      </c>
      <c r="Q144" t="s">
        <v>16</v>
      </c>
      <c r="R144" s="24">
        <f t="shared" ca="1" si="7"/>
        <v>45869</v>
      </c>
      <c r="S144" s="25">
        <f>S120</f>
        <v>1.071186</v>
      </c>
      <c r="U144" t="s">
        <v>17</v>
      </c>
      <c r="V144" s="24">
        <f t="shared" ca="1" si="8"/>
        <v>45869</v>
      </c>
      <c r="W144" s="25">
        <f>W120</f>
        <v>0.93105099999999996</v>
      </c>
    </row>
    <row r="145" spans="1:23">
      <c r="A145" t="s">
        <v>3</v>
      </c>
      <c r="B145" s="18">
        <f t="shared" ca="1" si="3"/>
        <v>45870</v>
      </c>
      <c r="C145" s="23">
        <f ca="1">C144+(C$148-C144)/(B$148-B145)</f>
        <v>1.1684096666666666</v>
      </c>
      <c r="E145" s="22" t="s">
        <v>13</v>
      </c>
      <c r="F145" s="18">
        <f t="shared" ca="1" si="4"/>
        <v>45870</v>
      </c>
      <c r="G145" s="23">
        <f ca="1">G144+(G$148-G144)/(F$148-F145)</f>
        <v>1.3440159999999999</v>
      </c>
      <c r="I145" t="s">
        <v>14</v>
      </c>
      <c r="J145" s="18">
        <f t="shared" ca="1" si="5"/>
        <v>45870</v>
      </c>
      <c r="K145" s="23">
        <f ca="1">K144+(K$148-K144)/(J$148-J145)</f>
        <v>0.86926766666666666</v>
      </c>
      <c r="M145" t="s">
        <v>15</v>
      </c>
      <c r="N145" s="18">
        <f t="shared" ca="1" si="6"/>
        <v>45870</v>
      </c>
      <c r="O145" s="23">
        <f ca="1">O144+(O$148-O144)/(N$148-N145)</f>
        <v>0.79662426670287056</v>
      </c>
      <c r="Q145" t="s">
        <v>16</v>
      </c>
      <c r="R145" s="18">
        <f t="shared" ca="1" si="7"/>
        <v>45870</v>
      </c>
      <c r="S145" s="23">
        <f ca="1">S144+(S$148-S144)/(R$148-R145)</f>
        <v>1.0709273333333333</v>
      </c>
      <c r="U145" t="s">
        <v>17</v>
      </c>
      <c r="V145" s="18">
        <f t="shared" ca="1" si="8"/>
        <v>45870</v>
      </c>
      <c r="W145" s="23">
        <f ca="1">W144+(W$148-W144)/(V$148-V145)</f>
        <v>0.93091266666666661</v>
      </c>
    </row>
    <row r="146" spans="1:23">
      <c r="A146" t="s">
        <v>3</v>
      </c>
      <c r="B146" s="18">
        <f t="shared" ca="1" si="3"/>
        <v>45871</v>
      </c>
      <c r="C146" s="23">
        <f ca="1">C145+(C$148-C145)/(B$148-B146)</f>
        <v>1.1685733333333332</v>
      </c>
      <c r="E146" s="22" t="s">
        <v>13</v>
      </c>
      <c r="F146" s="18">
        <f t="shared" ca="1" si="4"/>
        <v>45871</v>
      </c>
      <c r="G146" s="23">
        <f ca="1">G145+(G$148-G145)/(F$148-F146)</f>
        <v>1.3440270000000001</v>
      </c>
      <c r="I146" t="s">
        <v>14</v>
      </c>
      <c r="J146" s="18">
        <f t="shared" ca="1" si="5"/>
        <v>45871</v>
      </c>
      <c r="K146" s="23">
        <f ca="1">K145+(K$148-K145)/(J$148-J146)</f>
        <v>0.86938433333333331</v>
      </c>
      <c r="M146" t="s">
        <v>15</v>
      </c>
      <c r="N146" s="18">
        <f t="shared" ca="1" si="6"/>
        <v>45871</v>
      </c>
      <c r="O146" s="23">
        <f ca="1">O145+(O$148-O145)/(N$148-N146)</f>
        <v>0.79645813335143534</v>
      </c>
      <c r="Q146" t="s">
        <v>16</v>
      </c>
      <c r="R146" s="18">
        <f t="shared" ca="1" si="7"/>
        <v>45871</v>
      </c>
      <c r="S146" s="23">
        <f ca="1">S145+(S$148-S145)/(R$148-R146)</f>
        <v>1.0706686666666667</v>
      </c>
      <c r="U146" t="s">
        <v>17</v>
      </c>
      <c r="V146" s="18">
        <f t="shared" ca="1" si="8"/>
        <v>45871</v>
      </c>
      <c r="W146" s="23">
        <f ca="1">W145+(W$148-W145)/(V$148-V146)</f>
        <v>0.93077433333333337</v>
      </c>
    </row>
    <row r="147" spans="1:23">
      <c r="A147" t="s">
        <v>3</v>
      </c>
      <c r="B147" s="18">
        <f t="shared" ca="1" si="3"/>
        <v>45872</v>
      </c>
      <c r="C147" s="23">
        <f ca="1">C146+(C$148-C146)/(B$148-B147)</f>
        <v>1.1687369999999999</v>
      </c>
      <c r="E147" s="22" t="s">
        <v>13</v>
      </c>
      <c r="F147" s="18">
        <f t="shared" ca="1" si="4"/>
        <v>45872</v>
      </c>
      <c r="G147" s="23">
        <f ca="1">G146+(G$148-G146)/(F$148-F147)</f>
        <v>1.3440380000000001</v>
      </c>
      <c r="I147" t="s">
        <v>14</v>
      </c>
      <c r="J147" s="18">
        <f t="shared" ca="1" si="5"/>
        <v>45872</v>
      </c>
      <c r="K147" s="23">
        <f ca="1">K146+(K$148-K146)/(J$148-J147)</f>
        <v>0.86950099999999997</v>
      </c>
      <c r="M147" t="s">
        <v>15</v>
      </c>
      <c r="N147" s="18">
        <f t="shared" ca="1" si="6"/>
        <v>45872</v>
      </c>
      <c r="O147" s="23">
        <f ca="1">O146+(O$148-O146)/(N$148-N147)</f>
        <v>0.796292</v>
      </c>
      <c r="Q147" t="s">
        <v>16</v>
      </c>
      <c r="R147" s="18">
        <f t="shared" ca="1" si="7"/>
        <v>45872</v>
      </c>
      <c r="S147" s="23">
        <f ca="1">S146+(S$148-S146)/(R$148-R147)</f>
        <v>1.0704100000000001</v>
      </c>
      <c r="U147" t="s">
        <v>17</v>
      </c>
      <c r="V147" s="18">
        <f t="shared" ca="1" si="8"/>
        <v>45872</v>
      </c>
      <c r="W147" s="23">
        <f ca="1">W146+(W$148-W146)/(V$148-V147)</f>
        <v>0.93063600000000002</v>
      </c>
    </row>
    <row r="148" spans="1:23">
      <c r="A148" t="s">
        <v>3</v>
      </c>
      <c r="B148" s="24">
        <f t="shared" ca="1" si="3"/>
        <v>45873</v>
      </c>
      <c r="C148" s="25">
        <f>C135</f>
        <v>1.1687369999999999</v>
      </c>
      <c r="E148" s="22" t="s">
        <v>13</v>
      </c>
      <c r="F148" s="24">
        <f t="shared" ca="1" si="4"/>
        <v>45873</v>
      </c>
      <c r="G148" s="25">
        <f>G135</f>
        <v>1.3440380000000001</v>
      </c>
      <c r="I148" t="s">
        <v>14</v>
      </c>
      <c r="J148" s="24">
        <f t="shared" ca="1" si="5"/>
        <v>45873</v>
      </c>
      <c r="K148" s="25">
        <f>K135</f>
        <v>0.86950099999999997</v>
      </c>
      <c r="M148" t="s">
        <v>15</v>
      </c>
      <c r="N148" s="24">
        <f t="shared" ca="1" si="6"/>
        <v>45873</v>
      </c>
      <c r="O148" s="25">
        <f>O135</f>
        <v>0.796292</v>
      </c>
      <c r="Q148" t="s">
        <v>16</v>
      </c>
      <c r="R148" s="24">
        <f t="shared" ca="1" si="7"/>
        <v>45873</v>
      </c>
      <c r="S148" s="25">
        <f>S135</f>
        <v>1.0704100000000001</v>
      </c>
      <c r="U148" t="s">
        <v>17</v>
      </c>
      <c r="V148" s="24">
        <f t="shared" ca="1" si="8"/>
        <v>45873</v>
      </c>
      <c r="W148" s="25">
        <f>W135</f>
        <v>0.93063600000000002</v>
      </c>
    </row>
    <row r="149" spans="1:23">
      <c r="A149" t="s">
        <v>3</v>
      </c>
      <c r="B149" s="18">
        <f t="shared" ca="1" si="3"/>
        <v>45874</v>
      </c>
      <c r="C149" s="23">
        <f t="shared" ref="C149:C154" ca="1" si="9">C148+(C$155-C148)/(B$155-B149)</f>
        <v>1.1688428333333332</v>
      </c>
      <c r="E149" s="22" t="s">
        <v>13</v>
      </c>
      <c r="F149" s="18">
        <f t="shared" ca="1" si="4"/>
        <v>45874</v>
      </c>
      <c r="G149" s="23">
        <f t="shared" ref="G149:G154" ca="1" si="10">G148+(G$155-G148)/(F$155-F149)</f>
        <v>1.3440449999999999</v>
      </c>
      <c r="I149" t="s">
        <v>14</v>
      </c>
      <c r="J149" s="18">
        <f t="shared" ca="1" si="5"/>
        <v>45874</v>
      </c>
      <c r="K149" s="23">
        <f t="shared" ref="K149:K154" ca="1" si="11">K148+(K$155-K148)/(J$155-J149)</f>
        <v>0.86956366666666662</v>
      </c>
      <c r="M149" t="s">
        <v>15</v>
      </c>
      <c r="N149" s="18">
        <f t="shared" ca="1" si="6"/>
        <v>45874</v>
      </c>
      <c r="O149" s="23">
        <f t="shared" ref="O149:O154" ca="1" si="12">O148+(O$155-O148)/(N$155-N149)</f>
        <v>0.79615849999999999</v>
      </c>
      <c r="Q149" t="s">
        <v>16</v>
      </c>
      <c r="R149" s="18">
        <f t="shared" ca="1" si="7"/>
        <v>45874</v>
      </c>
      <c r="S149" s="23">
        <f t="shared" ref="S149:S154" ca="1" si="13">S148+(S$155-S148)/(R$155-R149)</f>
        <v>1.0702400000000001</v>
      </c>
      <c r="U149" t="s">
        <v>17</v>
      </c>
      <c r="V149" s="18">
        <f t="shared" ca="1" si="8"/>
        <v>45874</v>
      </c>
      <c r="W149" s="23">
        <f t="shared" ref="W149:W154" ca="1" si="14">W148+(W$155-W148)/(V$155-V149)</f>
        <v>0.93056249999999996</v>
      </c>
    </row>
    <row r="150" spans="1:23">
      <c r="A150" t="s">
        <v>3</v>
      </c>
      <c r="B150" s="18">
        <f t="shared" ca="1" si="3"/>
        <v>45875</v>
      </c>
      <c r="C150" s="23">
        <f t="shared" ca="1" si="9"/>
        <v>1.1689486666666666</v>
      </c>
      <c r="E150" s="22" t="s">
        <v>13</v>
      </c>
      <c r="F150" s="18">
        <f t="shared" ca="1" si="4"/>
        <v>45875</v>
      </c>
      <c r="G150" s="23">
        <f t="shared" ca="1" si="10"/>
        <v>1.344052</v>
      </c>
      <c r="I150" t="s">
        <v>14</v>
      </c>
      <c r="J150" s="18">
        <f t="shared" ca="1" si="5"/>
        <v>45875</v>
      </c>
      <c r="K150" s="23">
        <f t="shared" ca="1" si="11"/>
        <v>0.86962633333333328</v>
      </c>
      <c r="M150" t="s">
        <v>15</v>
      </c>
      <c r="N150" s="18">
        <f t="shared" ca="1" si="6"/>
        <v>45875</v>
      </c>
      <c r="O150" s="23">
        <f t="shared" ca="1" si="12"/>
        <v>0.79602499999999998</v>
      </c>
      <c r="Q150" t="s">
        <v>16</v>
      </c>
      <c r="R150" s="18">
        <f t="shared" ca="1" si="7"/>
        <v>45875</v>
      </c>
      <c r="S150" s="23">
        <f t="shared" ca="1" si="13"/>
        <v>1.0700700000000001</v>
      </c>
      <c r="U150" t="s">
        <v>17</v>
      </c>
      <c r="V150" s="18">
        <f t="shared" ca="1" si="8"/>
        <v>45875</v>
      </c>
      <c r="W150" s="23">
        <f t="shared" ca="1" si="14"/>
        <v>0.93048900000000001</v>
      </c>
    </row>
    <row r="151" spans="1:23">
      <c r="A151" t="s">
        <v>3</v>
      </c>
      <c r="B151" s="18">
        <f t="shared" ca="1" si="3"/>
        <v>45876</v>
      </c>
      <c r="C151" s="23">
        <f t="shared" ca="1" si="9"/>
        <v>1.1690545000000001</v>
      </c>
      <c r="E151" s="22" t="s">
        <v>13</v>
      </c>
      <c r="F151" s="18">
        <f t="shared" ca="1" si="4"/>
        <v>45876</v>
      </c>
      <c r="G151" s="23">
        <f t="shared" ca="1" si="10"/>
        <v>1.3440590000000001</v>
      </c>
      <c r="I151" t="s">
        <v>14</v>
      </c>
      <c r="J151" s="18">
        <f t="shared" ca="1" si="5"/>
        <v>45876</v>
      </c>
      <c r="K151" s="23">
        <f t="shared" ca="1" si="11"/>
        <v>0.86968899999999993</v>
      </c>
      <c r="M151" t="s">
        <v>15</v>
      </c>
      <c r="N151" s="18">
        <f t="shared" ca="1" si="6"/>
        <v>45876</v>
      </c>
      <c r="O151" s="23">
        <f t="shared" ca="1" si="12"/>
        <v>0.79589149999999997</v>
      </c>
      <c r="Q151" t="s">
        <v>16</v>
      </c>
      <c r="R151" s="18">
        <f t="shared" ca="1" si="7"/>
        <v>45876</v>
      </c>
      <c r="S151" s="23">
        <f t="shared" ca="1" si="13"/>
        <v>1.0699000000000001</v>
      </c>
      <c r="U151" t="s">
        <v>17</v>
      </c>
      <c r="V151" s="18">
        <f t="shared" ca="1" si="8"/>
        <v>45876</v>
      </c>
      <c r="W151" s="23">
        <f t="shared" ca="1" si="14"/>
        <v>0.93041550000000006</v>
      </c>
    </row>
    <row r="152" spans="1:23">
      <c r="A152" t="s">
        <v>3</v>
      </c>
      <c r="B152" s="18">
        <f t="shared" ca="1" si="3"/>
        <v>45877</v>
      </c>
      <c r="C152" s="23">
        <f t="shared" ca="1" si="9"/>
        <v>1.1691603333333334</v>
      </c>
      <c r="E152" s="22" t="s">
        <v>13</v>
      </c>
      <c r="F152" s="18">
        <f t="shared" ca="1" si="4"/>
        <v>45877</v>
      </c>
      <c r="G152" s="23">
        <f t="shared" ca="1" si="10"/>
        <v>1.344066</v>
      </c>
      <c r="I152" t="s">
        <v>14</v>
      </c>
      <c r="J152" s="18">
        <f t="shared" ca="1" si="5"/>
        <v>45877</v>
      </c>
      <c r="K152" s="23">
        <f t="shared" ca="1" si="11"/>
        <v>0.86975166666666659</v>
      </c>
      <c r="M152" t="s">
        <v>15</v>
      </c>
      <c r="N152" s="18">
        <f t="shared" ca="1" si="6"/>
        <v>45877</v>
      </c>
      <c r="O152" s="23">
        <f t="shared" ca="1" si="12"/>
        <v>0.79575799999999997</v>
      </c>
      <c r="Q152" t="s">
        <v>16</v>
      </c>
      <c r="R152" s="18">
        <f t="shared" ca="1" si="7"/>
        <v>45877</v>
      </c>
      <c r="S152" s="23">
        <f t="shared" ca="1" si="13"/>
        <v>1.0697300000000001</v>
      </c>
      <c r="U152" t="s">
        <v>17</v>
      </c>
      <c r="V152" s="18">
        <f t="shared" ca="1" si="8"/>
        <v>45877</v>
      </c>
      <c r="W152" s="23">
        <f t="shared" ca="1" si="14"/>
        <v>0.930342</v>
      </c>
    </row>
    <row r="153" spans="1:23">
      <c r="A153" t="s">
        <v>3</v>
      </c>
      <c r="B153" s="18">
        <f t="shared" ca="1" si="3"/>
        <v>45878</v>
      </c>
      <c r="C153" s="23">
        <f t="shared" ca="1" si="9"/>
        <v>1.1692661666666666</v>
      </c>
      <c r="E153" s="22" t="s">
        <v>13</v>
      </c>
      <c r="F153" s="18">
        <f t="shared" ca="1" si="4"/>
        <v>45878</v>
      </c>
      <c r="G153" s="23">
        <f t="shared" ca="1" si="10"/>
        <v>1.3440729999999999</v>
      </c>
      <c r="I153" t="s">
        <v>14</v>
      </c>
      <c r="J153" s="18">
        <f t="shared" ca="1" si="5"/>
        <v>45878</v>
      </c>
      <c r="K153" s="23">
        <f t="shared" ca="1" si="11"/>
        <v>0.86981433333333324</v>
      </c>
      <c r="M153" t="s">
        <v>15</v>
      </c>
      <c r="N153" s="18">
        <f t="shared" ca="1" si="6"/>
        <v>45878</v>
      </c>
      <c r="O153" s="23">
        <f t="shared" ca="1" si="12"/>
        <v>0.79562449999999996</v>
      </c>
      <c r="Q153" t="s">
        <v>16</v>
      </c>
      <c r="R153" s="18">
        <f t="shared" ca="1" si="7"/>
        <v>45878</v>
      </c>
      <c r="S153" s="23">
        <f t="shared" ca="1" si="13"/>
        <v>1.0695600000000001</v>
      </c>
      <c r="U153" t="s">
        <v>17</v>
      </c>
      <c r="V153" s="18">
        <f t="shared" ca="1" si="8"/>
        <v>45878</v>
      </c>
      <c r="W153" s="23">
        <f t="shared" ca="1" si="14"/>
        <v>0.93026849999999994</v>
      </c>
    </row>
    <row r="154" spans="1:23">
      <c r="A154" t="s">
        <v>3</v>
      </c>
      <c r="B154" s="18">
        <f t="shared" ca="1" si="3"/>
        <v>45879</v>
      </c>
      <c r="C154" s="23">
        <f t="shared" ca="1" si="9"/>
        <v>1.1693720000000001</v>
      </c>
      <c r="E154" s="22" t="s">
        <v>13</v>
      </c>
      <c r="F154" s="18">
        <f t="shared" ca="1" si="4"/>
        <v>45879</v>
      </c>
      <c r="G154" s="23">
        <f t="shared" ca="1" si="10"/>
        <v>1.3440799999999999</v>
      </c>
      <c r="I154" t="s">
        <v>14</v>
      </c>
      <c r="J154" s="18">
        <f t="shared" ca="1" si="5"/>
        <v>45879</v>
      </c>
      <c r="K154" s="23">
        <f t="shared" ca="1" si="11"/>
        <v>0.86987700000000001</v>
      </c>
      <c r="M154" t="s">
        <v>15</v>
      </c>
      <c r="N154" s="18">
        <f t="shared" ca="1" si="6"/>
        <v>45879</v>
      </c>
      <c r="O154" s="23">
        <f t="shared" ca="1" si="12"/>
        <v>0.79549099999999995</v>
      </c>
      <c r="Q154" t="s">
        <v>16</v>
      </c>
      <c r="R154" s="18">
        <f t="shared" ca="1" si="7"/>
        <v>45879</v>
      </c>
      <c r="S154" s="23">
        <f t="shared" ca="1" si="13"/>
        <v>1.0693900000000001</v>
      </c>
      <c r="U154" t="s">
        <v>17</v>
      </c>
      <c r="V154" s="18">
        <f t="shared" ca="1" si="8"/>
        <v>45879</v>
      </c>
      <c r="W154" s="23">
        <f t="shared" ca="1" si="14"/>
        <v>0.93019499999999999</v>
      </c>
    </row>
    <row r="155" spans="1:23">
      <c r="A155" t="s">
        <v>3</v>
      </c>
      <c r="B155" s="24">
        <f t="shared" ca="1" si="3"/>
        <v>45880</v>
      </c>
      <c r="C155" s="25">
        <f>C136</f>
        <v>1.1693720000000001</v>
      </c>
      <c r="E155" s="22" t="s">
        <v>13</v>
      </c>
      <c r="F155" s="24">
        <f t="shared" ca="1" si="4"/>
        <v>45880</v>
      </c>
      <c r="G155" s="25">
        <f>G136</f>
        <v>1.3440799999999999</v>
      </c>
      <c r="I155" t="s">
        <v>14</v>
      </c>
      <c r="J155" s="24">
        <f t="shared" ca="1" si="5"/>
        <v>45880</v>
      </c>
      <c r="K155" s="25">
        <f>K136</f>
        <v>0.86987700000000001</v>
      </c>
      <c r="M155" t="s">
        <v>15</v>
      </c>
      <c r="N155" s="24">
        <f t="shared" ca="1" si="6"/>
        <v>45880</v>
      </c>
      <c r="O155" s="25">
        <f>O136</f>
        <v>0.79549099999999995</v>
      </c>
      <c r="Q155" t="s">
        <v>16</v>
      </c>
      <c r="R155" s="24">
        <f t="shared" ca="1" si="7"/>
        <v>45880</v>
      </c>
      <c r="S155" s="25">
        <f>S136</f>
        <v>1.0693900000000001</v>
      </c>
      <c r="U155" t="s">
        <v>17</v>
      </c>
      <c r="V155" s="24">
        <f t="shared" ca="1" si="8"/>
        <v>45880</v>
      </c>
      <c r="W155" s="25">
        <f>W136</f>
        <v>0.93019499999999999</v>
      </c>
    </row>
    <row r="156" spans="1:23">
      <c r="A156" t="s">
        <v>3</v>
      </c>
      <c r="B156" s="18">
        <f t="shared" ca="1" si="3"/>
        <v>45881</v>
      </c>
      <c r="C156" s="23">
        <f t="shared" ref="C156:C161" ca="1" si="15">C155+(C$162-C155)/(B$162-B156)</f>
        <v>1.1694393333333335</v>
      </c>
      <c r="E156" s="22" t="s">
        <v>13</v>
      </c>
      <c r="F156" s="18">
        <f t="shared" ca="1" si="4"/>
        <v>45881</v>
      </c>
      <c r="G156" s="23">
        <f t="shared" ref="G156:G161" ca="1" si="16">G155+(G$162-G155)/(F$162-F156)</f>
        <v>1.3440854999999998</v>
      </c>
      <c r="I156" t="s">
        <v>14</v>
      </c>
      <c r="J156" s="18">
        <f t="shared" ca="1" si="5"/>
        <v>45881</v>
      </c>
      <c r="K156" s="23">
        <f t="shared" ref="K156:K161" ca="1" si="17">K155+(K$162-K155)/(J$162-J156)</f>
        <v>0.86993450000000005</v>
      </c>
      <c r="M156" t="s">
        <v>15</v>
      </c>
      <c r="N156" s="18">
        <f t="shared" ca="1" si="6"/>
        <v>45881</v>
      </c>
      <c r="O156" s="23">
        <f t="shared" ref="O156:O161" ca="1" si="18">O155+(O$162-O155)/(N$162-N156)</f>
        <v>0.7953741666666666</v>
      </c>
      <c r="Q156" t="s">
        <v>16</v>
      </c>
      <c r="R156" s="18">
        <f t="shared" ca="1" si="7"/>
        <v>45881</v>
      </c>
      <c r="S156" s="23">
        <f t="shared" ref="S156:S161" ca="1" si="19">S155+(S$162-S155)/(R$162-R156)</f>
        <v>1.0692488333333334</v>
      </c>
      <c r="U156" t="s">
        <v>17</v>
      </c>
      <c r="V156" s="18">
        <f t="shared" ca="1" si="8"/>
        <v>45881</v>
      </c>
      <c r="W156" s="23">
        <f t="shared" ref="W156:W161" ca="1" si="20">W155+(W$162-W155)/(V$162-V156)</f>
        <v>0.93015599999999998</v>
      </c>
    </row>
    <row r="157" spans="1:23">
      <c r="A157" t="s">
        <v>3</v>
      </c>
      <c r="B157" s="18">
        <f t="shared" ca="1" si="3"/>
        <v>45882</v>
      </c>
      <c r="C157" s="23">
        <f t="shared" ca="1" si="15"/>
        <v>1.1695066666666667</v>
      </c>
      <c r="E157" s="22" t="s">
        <v>13</v>
      </c>
      <c r="F157" s="18">
        <f t="shared" ca="1" si="4"/>
        <v>45882</v>
      </c>
      <c r="G157" s="23">
        <f t="shared" ca="1" si="16"/>
        <v>1.3440909999999999</v>
      </c>
      <c r="I157" t="s">
        <v>14</v>
      </c>
      <c r="J157" s="18">
        <f t="shared" ca="1" si="5"/>
        <v>45882</v>
      </c>
      <c r="K157" s="23">
        <f t="shared" ca="1" si="17"/>
        <v>0.8699920000000001</v>
      </c>
      <c r="M157" t="s">
        <v>15</v>
      </c>
      <c r="N157" s="18">
        <f t="shared" ca="1" si="6"/>
        <v>45882</v>
      </c>
      <c r="O157" s="23">
        <f t="shared" ca="1" si="18"/>
        <v>0.79525733333333326</v>
      </c>
      <c r="Q157" t="s">
        <v>16</v>
      </c>
      <c r="R157" s="18">
        <f t="shared" ca="1" si="7"/>
        <v>45882</v>
      </c>
      <c r="S157" s="23">
        <f t="shared" ca="1" si="19"/>
        <v>1.0691076666666668</v>
      </c>
      <c r="U157" t="s">
        <v>17</v>
      </c>
      <c r="V157" s="18">
        <f t="shared" ca="1" si="8"/>
        <v>45882</v>
      </c>
      <c r="W157" s="23">
        <f t="shared" ca="1" si="20"/>
        <v>0.93011699999999997</v>
      </c>
    </row>
    <row r="158" spans="1:23">
      <c r="A158" t="s">
        <v>3</v>
      </c>
      <c r="B158" s="18">
        <f t="shared" ca="1" si="3"/>
        <v>45883</v>
      </c>
      <c r="C158" s="23">
        <f t="shared" ca="1" si="15"/>
        <v>1.1695739999999999</v>
      </c>
      <c r="E158" s="22" t="s">
        <v>13</v>
      </c>
      <c r="F158" s="18">
        <f t="shared" ca="1" si="4"/>
        <v>45883</v>
      </c>
      <c r="G158" s="23">
        <f t="shared" ca="1" si="16"/>
        <v>1.3440965</v>
      </c>
      <c r="I158" t="s">
        <v>14</v>
      </c>
      <c r="J158" s="18">
        <f t="shared" ca="1" si="5"/>
        <v>45883</v>
      </c>
      <c r="K158" s="23">
        <f t="shared" ca="1" si="17"/>
        <v>0.87004950000000014</v>
      </c>
      <c r="M158" t="s">
        <v>15</v>
      </c>
      <c r="N158" s="18">
        <f t="shared" ca="1" si="6"/>
        <v>45883</v>
      </c>
      <c r="O158" s="23">
        <f t="shared" ca="1" si="18"/>
        <v>0.79514049999999992</v>
      </c>
      <c r="Q158" t="s">
        <v>16</v>
      </c>
      <c r="R158" s="18">
        <f t="shared" ca="1" si="7"/>
        <v>45883</v>
      </c>
      <c r="S158" s="23">
        <f t="shared" ca="1" si="19"/>
        <v>1.0689665000000002</v>
      </c>
      <c r="U158" t="s">
        <v>17</v>
      </c>
      <c r="V158" s="18">
        <f t="shared" ca="1" si="8"/>
        <v>45883</v>
      </c>
      <c r="W158" s="23">
        <f t="shared" ca="1" si="20"/>
        <v>0.93007799999999996</v>
      </c>
    </row>
    <row r="159" spans="1:23">
      <c r="A159" t="s">
        <v>3</v>
      </c>
      <c r="B159" s="18">
        <f t="shared" ca="1" si="3"/>
        <v>45884</v>
      </c>
      <c r="C159" s="23">
        <f t="shared" ca="1" si="15"/>
        <v>1.1696413333333333</v>
      </c>
      <c r="E159" s="22" t="s">
        <v>13</v>
      </c>
      <c r="F159" s="18">
        <f t="shared" ca="1" si="4"/>
        <v>45884</v>
      </c>
      <c r="G159" s="23">
        <f t="shared" ca="1" si="16"/>
        <v>1.3441019999999999</v>
      </c>
      <c r="I159" t="s">
        <v>14</v>
      </c>
      <c r="J159" s="18">
        <f t="shared" ca="1" si="5"/>
        <v>45884</v>
      </c>
      <c r="K159" s="23">
        <f t="shared" ca="1" si="17"/>
        <v>0.87010700000000007</v>
      </c>
      <c r="M159" t="s">
        <v>15</v>
      </c>
      <c r="N159" s="18">
        <f t="shared" ca="1" si="6"/>
        <v>45884</v>
      </c>
      <c r="O159" s="23">
        <f t="shared" ca="1" si="18"/>
        <v>0.79502366666666657</v>
      </c>
      <c r="Q159" t="s">
        <v>16</v>
      </c>
      <c r="R159" s="18">
        <f t="shared" ca="1" si="7"/>
        <v>45884</v>
      </c>
      <c r="S159" s="23">
        <f t="shared" ca="1" si="19"/>
        <v>1.0688253333333335</v>
      </c>
      <c r="U159" t="s">
        <v>17</v>
      </c>
      <c r="V159" s="18">
        <f t="shared" ca="1" si="8"/>
        <v>45884</v>
      </c>
      <c r="W159" s="23">
        <f t="shared" ca="1" si="20"/>
        <v>0.93003899999999995</v>
      </c>
    </row>
    <row r="160" spans="1:23">
      <c r="A160" t="s">
        <v>3</v>
      </c>
      <c r="B160" s="18">
        <f t="shared" ca="1" si="3"/>
        <v>45885</v>
      </c>
      <c r="C160" s="23">
        <f t="shared" ca="1" si="15"/>
        <v>1.1697086666666667</v>
      </c>
      <c r="E160" s="22" t="s">
        <v>13</v>
      </c>
      <c r="F160" s="18">
        <f t="shared" ca="1" si="4"/>
        <v>45885</v>
      </c>
      <c r="G160" s="23">
        <f t="shared" ca="1" si="16"/>
        <v>1.3441074999999998</v>
      </c>
      <c r="I160" t="s">
        <v>14</v>
      </c>
      <c r="J160" s="18">
        <f t="shared" ca="1" si="5"/>
        <v>45885</v>
      </c>
      <c r="K160" s="23">
        <f t="shared" ca="1" si="17"/>
        <v>0.87016450000000001</v>
      </c>
      <c r="M160" t="s">
        <v>15</v>
      </c>
      <c r="N160" s="18">
        <f t="shared" ca="1" si="6"/>
        <v>45885</v>
      </c>
      <c r="O160" s="23">
        <f t="shared" ca="1" si="18"/>
        <v>0.79490683333333334</v>
      </c>
      <c r="Q160" t="s">
        <v>16</v>
      </c>
      <c r="R160" s="18">
        <f t="shared" ca="1" si="7"/>
        <v>45885</v>
      </c>
      <c r="S160" s="23">
        <f t="shared" ca="1" si="19"/>
        <v>1.0686841666666669</v>
      </c>
      <c r="U160" t="s">
        <v>17</v>
      </c>
      <c r="V160" s="18">
        <f t="shared" ca="1" si="8"/>
        <v>45885</v>
      </c>
      <c r="W160" s="23">
        <f t="shared" ca="1" si="20"/>
        <v>0.92999999999999994</v>
      </c>
    </row>
    <row r="161" spans="1:23">
      <c r="A161" t="s">
        <v>3</v>
      </c>
      <c r="B161" s="18">
        <f t="shared" ca="1" si="3"/>
        <v>45886</v>
      </c>
      <c r="C161" s="23">
        <f t="shared" ca="1" si="15"/>
        <v>1.1697759999999999</v>
      </c>
      <c r="E161" s="22" t="s">
        <v>13</v>
      </c>
      <c r="F161" s="18">
        <f t="shared" ca="1" si="4"/>
        <v>45886</v>
      </c>
      <c r="G161" s="23">
        <f t="shared" ca="1" si="16"/>
        <v>1.3441129999999999</v>
      </c>
      <c r="I161" t="s">
        <v>14</v>
      </c>
      <c r="J161" s="18">
        <f t="shared" ca="1" si="5"/>
        <v>45886</v>
      </c>
      <c r="K161" s="23">
        <f t="shared" ca="1" si="17"/>
        <v>0.87022200000000005</v>
      </c>
      <c r="M161" t="s">
        <v>15</v>
      </c>
      <c r="N161" s="18">
        <f t="shared" ca="1" si="6"/>
        <v>45886</v>
      </c>
      <c r="O161" s="23">
        <f t="shared" ca="1" si="18"/>
        <v>0.79479</v>
      </c>
      <c r="Q161" t="s">
        <v>16</v>
      </c>
      <c r="R161" s="18">
        <f t="shared" ca="1" si="7"/>
        <v>45886</v>
      </c>
      <c r="S161" s="23">
        <f t="shared" ca="1" si="19"/>
        <v>1.068543</v>
      </c>
      <c r="U161" t="s">
        <v>17</v>
      </c>
      <c r="V161" s="18">
        <f t="shared" ca="1" si="8"/>
        <v>45886</v>
      </c>
      <c r="W161" s="23">
        <f t="shared" ca="1" si="20"/>
        <v>0.92996100000000004</v>
      </c>
    </row>
    <row r="162" spans="1:23">
      <c r="A162" t="s">
        <v>3</v>
      </c>
      <c r="B162" s="24">
        <f t="shared" ca="1" si="3"/>
        <v>45887</v>
      </c>
      <c r="C162" s="25">
        <f>C137</f>
        <v>1.1697759999999999</v>
      </c>
      <c r="E162" s="22" t="s">
        <v>13</v>
      </c>
      <c r="F162" s="24">
        <f t="shared" ca="1" si="4"/>
        <v>45887</v>
      </c>
      <c r="G162" s="25">
        <f>G137</f>
        <v>1.3441129999999999</v>
      </c>
      <c r="I162" t="s">
        <v>14</v>
      </c>
      <c r="J162" s="24">
        <f t="shared" ca="1" si="5"/>
        <v>45887</v>
      </c>
      <c r="K162" s="25">
        <f>K137</f>
        <v>0.87022200000000005</v>
      </c>
      <c r="M162" t="s">
        <v>15</v>
      </c>
      <c r="N162" s="24">
        <f t="shared" ca="1" si="6"/>
        <v>45887</v>
      </c>
      <c r="O162" s="25">
        <f>O137</f>
        <v>0.79479</v>
      </c>
      <c r="Q162" t="s">
        <v>16</v>
      </c>
      <c r="R162" s="24">
        <f t="shared" ca="1" si="7"/>
        <v>45887</v>
      </c>
      <c r="S162" s="25">
        <f>S137</f>
        <v>1.068543</v>
      </c>
      <c r="U162" t="s">
        <v>17</v>
      </c>
      <c r="V162" s="24">
        <f t="shared" ca="1" si="8"/>
        <v>45887</v>
      </c>
      <c r="W162" s="25">
        <f>W137</f>
        <v>0.92996100000000004</v>
      </c>
    </row>
    <row r="163" spans="1:23">
      <c r="A163" t="s">
        <v>3</v>
      </c>
      <c r="B163" s="18">
        <f t="shared" ca="1" si="3"/>
        <v>45888</v>
      </c>
      <c r="C163" s="23">
        <f t="shared" ref="C163:C171" ca="1" si="21">C162+(C$172-C162)/(B$172-B163)</f>
        <v>1.1698974444444443</v>
      </c>
      <c r="E163" s="22" t="s">
        <v>13</v>
      </c>
      <c r="F163" s="18">
        <f t="shared" ca="1" si="4"/>
        <v>45888</v>
      </c>
      <c r="G163" s="23">
        <f t="shared" ref="G163:G171" ca="1" si="22">G162+(G$172-G162)/(F$172-F163)</f>
        <v>1.3441649999999998</v>
      </c>
      <c r="I163" t="s">
        <v>14</v>
      </c>
      <c r="J163" s="18">
        <f t="shared" ca="1" si="5"/>
        <v>45888</v>
      </c>
      <c r="K163" s="23">
        <f t="shared" ref="K163:K171" ca="1" si="23">K162+(K$172-K162)/(J$172-J163)</f>
        <v>0.87028688888888894</v>
      </c>
      <c r="M163" t="s">
        <v>15</v>
      </c>
      <c r="N163" s="18">
        <f t="shared" ca="1" si="6"/>
        <v>45888</v>
      </c>
      <c r="O163" s="23">
        <f t="shared" ref="O163:O171" ca="1" si="24">O162+(O$172-O162)/(N$172-N163)</f>
        <v>0.79465722222222224</v>
      </c>
      <c r="Q163" t="s">
        <v>16</v>
      </c>
      <c r="R163" s="18">
        <f t="shared" ca="1" si="7"/>
        <v>45888</v>
      </c>
      <c r="S163" s="23">
        <f t="shared" ref="S163:S171" ca="1" si="25">S162+(S$172-S162)/(R$172-R163)</f>
        <v>1.0683743333333333</v>
      </c>
      <c r="U163" t="s">
        <v>17</v>
      </c>
      <c r="V163" s="18">
        <f t="shared" ca="1" si="8"/>
        <v>45888</v>
      </c>
      <c r="W163" s="23">
        <f t="shared" ref="W163:W171" ca="1" si="26">W162+(W$172-W162)/(V$172-V163)</f>
        <v>0.92987311111111115</v>
      </c>
    </row>
    <row r="164" spans="1:23">
      <c r="A164" t="s">
        <v>3</v>
      </c>
      <c r="B164" s="18">
        <f t="shared" ca="1" si="3"/>
        <v>45889</v>
      </c>
      <c r="C164" s="23">
        <f t="shared" ca="1" si="21"/>
        <v>1.1700188888888887</v>
      </c>
      <c r="E164" s="22" t="s">
        <v>13</v>
      </c>
      <c r="F164" s="18">
        <f t="shared" ca="1" si="4"/>
        <v>45889</v>
      </c>
      <c r="G164" s="23">
        <f t="shared" ca="1" si="22"/>
        <v>1.3442169999999998</v>
      </c>
      <c r="I164" t="s">
        <v>14</v>
      </c>
      <c r="J164" s="18">
        <f t="shared" ca="1" si="5"/>
        <v>45889</v>
      </c>
      <c r="K164" s="23">
        <f t="shared" ca="1" si="23"/>
        <v>0.87035177777777784</v>
      </c>
      <c r="M164" t="s">
        <v>15</v>
      </c>
      <c r="N164" s="18">
        <f t="shared" ca="1" si="6"/>
        <v>45889</v>
      </c>
      <c r="O164" s="23">
        <f t="shared" ca="1" si="24"/>
        <v>0.79452444444444448</v>
      </c>
      <c r="Q164" t="s">
        <v>16</v>
      </c>
      <c r="R164" s="18">
        <f t="shared" ca="1" si="7"/>
        <v>45889</v>
      </c>
      <c r="S164" s="23">
        <f t="shared" ca="1" si="25"/>
        <v>1.0682056666666666</v>
      </c>
      <c r="U164" t="s">
        <v>17</v>
      </c>
      <c r="V164" s="18">
        <f t="shared" ca="1" si="8"/>
        <v>45889</v>
      </c>
      <c r="W164" s="23">
        <f t="shared" ca="1" si="26"/>
        <v>0.92978522222222226</v>
      </c>
    </row>
    <row r="165" spans="1:23">
      <c r="A165" t="s">
        <v>3</v>
      </c>
      <c r="B165" s="18">
        <f t="shared" ca="1" si="3"/>
        <v>45890</v>
      </c>
      <c r="C165" s="23">
        <f t="shared" ca="1" si="21"/>
        <v>1.1701403333333331</v>
      </c>
      <c r="E165" s="22" t="s">
        <v>13</v>
      </c>
      <c r="F165" s="18">
        <f t="shared" ca="1" si="4"/>
        <v>45890</v>
      </c>
      <c r="G165" s="23">
        <f t="shared" ca="1" si="22"/>
        <v>1.3442689999999997</v>
      </c>
      <c r="I165" t="s">
        <v>14</v>
      </c>
      <c r="J165" s="18">
        <f t="shared" ca="1" si="5"/>
        <v>45890</v>
      </c>
      <c r="K165" s="23">
        <f t="shared" ca="1" si="23"/>
        <v>0.87041666666666673</v>
      </c>
      <c r="M165" t="s">
        <v>15</v>
      </c>
      <c r="N165" s="18">
        <f t="shared" ca="1" si="6"/>
        <v>45890</v>
      </c>
      <c r="O165" s="23">
        <f t="shared" ca="1" si="24"/>
        <v>0.79439166666666672</v>
      </c>
      <c r="Q165" t="s">
        <v>16</v>
      </c>
      <c r="R165" s="18">
        <f t="shared" ca="1" si="7"/>
        <v>45890</v>
      </c>
      <c r="S165" s="23">
        <f t="shared" ca="1" si="25"/>
        <v>1.0680369999999999</v>
      </c>
      <c r="U165" t="s">
        <v>17</v>
      </c>
      <c r="V165" s="18">
        <f t="shared" ca="1" si="8"/>
        <v>45890</v>
      </c>
      <c r="W165" s="23">
        <f t="shared" ca="1" si="26"/>
        <v>0.92969733333333338</v>
      </c>
    </row>
    <row r="166" spans="1:23">
      <c r="A166" t="s">
        <v>3</v>
      </c>
      <c r="B166" s="18">
        <f t="shared" ca="1" si="3"/>
        <v>45891</v>
      </c>
      <c r="C166" s="23">
        <f t="shared" ca="1" si="21"/>
        <v>1.1702617777777775</v>
      </c>
      <c r="E166" s="22" t="s">
        <v>13</v>
      </c>
      <c r="F166" s="18">
        <f t="shared" ca="1" si="4"/>
        <v>45891</v>
      </c>
      <c r="G166" s="23">
        <f t="shared" ca="1" si="22"/>
        <v>1.3443209999999999</v>
      </c>
      <c r="I166" t="s">
        <v>14</v>
      </c>
      <c r="J166" s="18">
        <f t="shared" ca="1" si="5"/>
        <v>45891</v>
      </c>
      <c r="K166" s="23">
        <f t="shared" ca="1" si="23"/>
        <v>0.87048155555555562</v>
      </c>
      <c r="M166" t="s">
        <v>15</v>
      </c>
      <c r="N166" s="18">
        <f t="shared" ca="1" si="6"/>
        <v>45891</v>
      </c>
      <c r="O166" s="23">
        <f t="shared" ca="1" si="24"/>
        <v>0.79425888888888896</v>
      </c>
      <c r="Q166" t="s">
        <v>16</v>
      </c>
      <c r="R166" s="18">
        <f t="shared" ca="1" si="7"/>
        <v>45891</v>
      </c>
      <c r="S166" s="23">
        <f t="shared" ca="1" si="25"/>
        <v>1.0678683333333332</v>
      </c>
      <c r="U166" t="s">
        <v>17</v>
      </c>
      <c r="V166" s="18">
        <f t="shared" ca="1" si="8"/>
        <v>45891</v>
      </c>
      <c r="W166" s="23">
        <f t="shared" ca="1" si="26"/>
        <v>0.92960944444444449</v>
      </c>
    </row>
    <row r="167" spans="1:23">
      <c r="A167" t="s">
        <v>3</v>
      </c>
      <c r="B167" s="18">
        <f t="shared" ca="1" si="3"/>
        <v>45892</v>
      </c>
      <c r="C167" s="23">
        <f t="shared" ca="1" si="21"/>
        <v>1.1703832222222219</v>
      </c>
      <c r="E167" s="22" t="s">
        <v>13</v>
      </c>
      <c r="F167" s="18">
        <f t="shared" ca="1" si="4"/>
        <v>45892</v>
      </c>
      <c r="G167" s="23">
        <f t="shared" ca="1" si="22"/>
        <v>1.3443729999999998</v>
      </c>
      <c r="I167" t="s">
        <v>14</v>
      </c>
      <c r="J167" s="18">
        <f t="shared" ca="1" si="5"/>
        <v>45892</v>
      </c>
      <c r="K167" s="23">
        <f t="shared" ca="1" si="23"/>
        <v>0.87054644444444451</v>
      </c>
      <c r="M167" t="s">
        <v>15</v>
      </c>
      <c r="N167" s="18">
        <f t="shared" ca="1" si="6"/>
        <v>45892</v>
      </c>
      <c r="O167" s="23">
        <f t="shared" ca="1" si="24"/>
        <v>0.7941261111111112</v>
      </c>
      <c r="Q167" t="s">
        <v>16</v>
      </c>
      <c r="R167" s="18">
        <f t="shared" ca="1" si="7"/>
        <v>45892</v>
      </c>
      <c r="S167" s="23">
        <f t="shared" ca="1" si="25"/>
        <v>1.0676996666666665</v>
      </c>
      <c r="U167" t="s">
        <v>17</v>
      </c>
      <c r="V167" s="18">
        <f t="shared" ca="1" si="8"/>
        <v>45892</v>
      </c>
      <c r="W167" s="23">
        <f t="shared" ca="1" si="26"/>
        <v>0.9295215555555556</v>
      </c>
    </row>
    <row r="168" spans="1:23">
      <c r="A168" t="s">
        <v>3</v>
      </c>
      <c r="B168" s="18">
        <f t="shared" ca="1" si="3"/>
        <v>45893</v>
      </c>
      <c r="C168" s="23">
        <f t="shared" ca="1" si="21"/>
        <v>1.1705046666666665</v>
      </c>
      <c r="E168" s="22" t="s">
        <v>13</v>
      </c>
      <c r="F168" s="18">
        <f t="shared" ca="1" si="4"/>
        <v>45893</v>
      </c>
      <c r="G168" s="23">
        <f t="shared" ca="1" si="22"/>
        <v>1.3444249999999998</v>
      </c>
      <c r="I168" t="s">
        <v>14</v>
      </c>
      <c r="J168" s="18">
        <f t="shared" ca="1" si="5"/>
        <v>45893</v>
      </c>
      <c r="K168" s="23">
        <f t="shared" ca="1" si="23"/>
        <v>0.8706113333333334</v>
      </c>
      <c r="M168" t="s">
        <v>15</v>
      </c>
      <c r="N168" s="18">
        <f t="shared" ca="1" si="6"/>
        <v>45893</v>
      </c>
      <c r="O168" s="23">
        <f t="shared" ca="1" si="24"/>
        <v>0.79399333333333344</v>
      </c>
      <c r="Q168" t="s">
        <v>16</v>
      </c>
      <c r="R168" s="18">
        <f t="shared" ca="1" si="7"/>
        <v>45893</v>
      </c>
      <c r="S168" s="23">
        <f t="shared" ca="1" si="25"/>
        <v>1.0675309999999998</v>
      </c>
      <c r="U168" t="s">
        <v>17</v>
      </c>
      <c r="V168" s="18">
        <f t="shared" ca="1" si="8"/>
        <v>45893</v>
      </c>
      <c r="W168" s="23">
        <f t="shared" ca="1" si="26"/>
        <v>0.92943366666666671</v>
      </c>
    </row>
    <row r="169" spans="1:23">
      <c r="A169" t="s">
        <v>3</v>
      </c>
      <c r="B169" s="18">
        <f t="shared" ca="1" si="3"/>
        <v>45894</v>
      </c>
      <c r="C169" s="23">
        <f t="shared" ca="1" si="21"/>
        <v>1.1706261111111109</v>
      </c>
      <c r="E169" s="22" t="s">
        <v>13</v>
      </c>
      <c r="F169" s="18">
        <f t="shared" ca="1" si="4"/>
        <v>45894</v>
      </c>
      <c r="G169" s="23">
        <f t="shared" ca="1" si="22"/>
        <v>1.3444769999999999</v>
      </c>
      <c r="I169" t="s">
        <v>14</v>
      </c>
      <c r="J169" s="18">
        <f t="shared" ca="1" si="5"/>
        <v>45894</v>
      </c>
      <c r="K169" s="23">
        <f t="shared" ca="1" si="23"/>
        <v>0.8706762222222223</v>
      </c>
      <c r="M169" t="s">
        <v>15</v>
      </c>
      <c r="N169" s="18">
        <f t="shared" ca="1" si="6"/>
        <v>45894</v>
      </c>
      <c r="O169" s="23">
        <f t="shared" ca="1" si="24"/>
        <v>0.79386055555555568</v>
      </c>
      <c r="Q169" t="s">
        <v>16</v>
      </c>
      <c r="R169" s="18">
        <f t="shared" ca="1" si="7"/>
        <v>45894</v>
      </c>
      <c r="S169" s="23">
        <f t="shared" ca="1" si="25"/>
        <v>1.0673623333333331</v>
      </c>
      <c r="U169" t="s">
        <v>17</v>
      </c>
      <c r="V169" s="18">
        <f t="shared" ca="1" si="8"/>
        <v>45894</v>
      </c>
      <c r="W169" s="23">
        <f t="shared" ca="1" si="26"/>
        <v>0.92934577777777783</v>
      </c>
    </row>
    <row r="170" spans="1:23">
      <c r="A170" t="s">
        <v>3</v>
      </c>
      <c r="B170" s="18">
        <f t="shared" ca="1" si="3"/>
        <v>45895</v>
      </c>
      <c r="C170" s="23">
        <f t="shared" ca="1" si="21"/>
        <v>1.1707475555555553</v>
      </c>
      <c r="E170" s="22" t="s">
        <v>13</v>
      </c>
      <c r="F170" s="18">
        <f t="shared" ca="1" si="4"/>
        <v>45895</v>
      </c>
      <c r="G170" s="23">
        <f t="shared" ca="1" si="22"/>
        <v>1.3445290000000001</v>
      </c>
      <c r="I170" t="s">
        <v>14</v>
      </c>
      <c r="J170" s="18">
        <f t="shared" ca="1" si="5"/>
        <v>45895</v>
      </c>
      <c r="K170" s="23">
        <f t="shared" ca="1" si="23"/>
        <v>0.87074111111111119</v>
      </c>
      <c r="M170" t="s">
        <v>15</v>
      </c>
      <c r="N170" s="18">
        <f t="shared" ca="1" si="6"/>
        <v>45895</v>
      </c>
      <c r="O170" s="23">
        <f t="shared" ca="1" si="24"/>
        <v>0.79372777777777781</v>
      </c>
      <c r="Q170" t="s">
        <v>16</v>
      </c>
      <c r="R170" s="18">
        <f t="shared" ca="1" si="7"/>
        <v>45895</v>
      </c>
      <c r="S170" s="23">
        <f t="shared" ca="1" si="25"/>
        <v>1.0671936666666664</v>
      </c>
      <c r="U170" t="s">
        <v>17</v>
      </c>
      <c r="V170" s="18">
        <f t="shared" ca="1" si="8"/>
        <v>45895</v>
      </c>
      <c r="W170" s="23">
        <f t="shared" ca="1" si="26"/>
        <v>0.92925788888888894</v>
      </c>
    </row>
    <row r="171" spans="1:23">
      <c r="A171" t="s">
        <v>3</v>
      </c>
      <c r="B171" s="18">
        <f t="shared" ca="1" si="3"/>
        <v>45896</v>
      </c>
      <c r="C171" s="23">
        <f t="shared" ca="1" si="21"/>
        <v>1.1708689999999999</v>
      </c>
      <c r="E171" s="22" t="s">
        <v>13</v>
      </c>
      <c r="F171" s="18">
        <f t="shared" ca="1" si="4"/>
        <v>45896</v>
      </c>
      <c r="G171" s="23">
        <f t="shared" ca="1" si="22"/>
        <v>1.344581</v>
      </c>
      <c r="I171" t="s">
        <v>14</v>
      </c>
      <c r="J171" s="18">
        <f t="shared" ca="1" si="5"/>
        <v>45896</v>
      </c>
      <c r="K171" s="23">
        <f t="shared" ca="1" si="23"/>
        <v>0.87080599999999997</v>
      </c>
      <c r="M171" t="s">
        <v>15</v>
      </c>
      <c r="N171" s="18">
        <f t="shared" ca="1" si="6"/>
        <v>45896</v>
      </c>
      <c r="O171" s="23">
        <f t="shared" ca="1" si="24"/>
        <v>0.79359500000000005</v>
      </c>
      <c r="Q171" t="s">
        <v>16</v>
      </c>
      <c r="R171" s="18">
        <f t="shared" ca="1" si="7"/>
        <v>45896</v>
      </c>
      <c r="S171" s="23">
        <f t="shared" ca="1" si="25"/>
        <v>1.0670249999999999</v>
      </c>
      <c r="U171" t="s">
        <v>17</v>
      </c>
      <c r="V171" s="18">
        <f t="shared" ca="1" si="8"/>
        <v>45896</v>
      </c>
      <c r="W171" s="23">
        <f t="shared" ca="1" si="26"/>
        <v>0.92917000000000005</v>
      </c>
    </row>
    <row r="172" spans="1:23">
      <c r="A172" t="s">
        <v>3</v>
      </c>
      <c r="B172" s="24">
        <f t="shared" ca="1" si="3"/>
        <v>45897</v>
      </c>
      <c r="C172" s="25">
        <f>C121</f>
        <v>1.1708689999999999</v>
      </c>
      <c r="E172" s="22" t="s">
        <v>13</v>
      </c>
      <c r="F172" s="24">
        <f t="shared" ca="1" si="4"/>
        <v>45897</v>
      </c>
      <c r="G172" s="25">
        <f>G121</f>
        <v>1.344581</v>
      </c>
      <c r="I172" t="s">
        <v>14</v>
      </c>
      <c r="J172" s="24">
        <f t="shared" ca="1" si="5"/>
        <v>45897</v>
      </c>
      <c r="K172" s="25">
        <f>K121</f>
        <v>0.87080599999999997</v>
      </c>
      <c r="M172" t="s">
        <v>15</v>
      </c>
      <c r="N172" s="24">
        <f t="shared" ca="1" si="6"/>
        <v>45897</v>
      </c>
      <c r="O172" s="25">
        <f>O121</f>
        <v>0.79359500000000005</v>
      </c>
      <c r="Q172" t="s">
        <v>16</v>
      </c>
      <c r="R172" s="24">
        <f t="shared" ca="1" si="7"/>
        <v>45897</v>
      </c>
      <c r="S172" s="25">
        <f>S121</f>
        <v>1.0670249999999999</v>
      </c>
      <c r="U172" t="s">
        <v>17</v>
      </c>
      <c r="V172" s="24">
        <f t="shared" ca="1" si="8"/>
        <v>45897</v>
      </c>
      <c r="W172" s="25">
        <f>W121</f>
        <v>0.92917000000000005</v>
      </c>
    </row>
    <row r="173" spans="1:23">
      <c r="A173" t="s">
        <v>3</v>
      </c>
      <c r="B173" s="18">
        <f t="shared" ca="1" si="3"/>
        <v>45898</v>
      </c>
      <c r="C173" s="23">
        <f t="shared" ref="C173:C202" ca="1" si="27">C172+(C$203-C172)/(B$203-B173)</f>
        <v>1.1709436666666666</v>
      </c>
      <c r="E173" s="22" t="s">
        <v>13</v>
      </c>
      <c r="F173" s="18">
        <f t="shared" ca="1" si="4"/>
        <v>45898</v>
      </c>
      <c r="G173" s="23">
        <f t="shared" ref="G173:G202" ca="1" si="28">G172+(G$203-G172)/(F$203-F173)</f>
        <v>1.3445910999999999</v>
      </c>
      <c r="I173" t="s">
        <v>14</v>
      </c>
      <c r="J173" s="18">
        <f t="shared" ca="1" si="5"/>
        <v>45898</v>
      </c>
      <c r="K173" s="23">
        <f t="shared" ref="K173:K202" ca="1" si="29">K172+(K$203-K172)/(J$203-J173)</f>
        <v>0.87085213333333333</v>
      </c>
      <c r="M173" t="s">
        <v>15</v>
      </c>
      <c r="N173" s="18">
        <f t="shared" ca="1" si="6"/>
        <v>45898</v>
      </c>
      <c r="O173" s="23">
        <f t="shared" ref="O173:O202" ca="1" si="30">O172+(O$203-O172)/(N$203-N173)</f>
        <v>0.79349860000000005</v>
      </c>
      <c r="Q173" t="s">
        <v>16</v>
      </c>
      <c r="R173" s="18">
        <f t="shared" ca="1" si="7"/>
        <v>45898</v>
      </c>
      <c r="S173" s="23">
        <f t="shared" ref="S173:S202" ca="1" si="31">S172+(S$203-S172)/(R$203-R173)</f>
        <v>1.0669089999999999</v>
      </c>
      <c r="U173" t="s">
        <v>17</v>
      </c>
      <c r="V173" s="18">
        <f t="shared" ca="1" si="8"/>
        <v>45898</v>
      </c>
      <c r="W173" s="23">
        <f t="shared" ref="W173:W202" ca="1" si="32">W172+(W$203-W172)/(V$203-V173)</f>
        <v>0.92912213333333338</v>
      </c>
    </row>
    <row r="174" spans="1:23">
      <c r="A174" t="s">
        <v>3</v>
      </c>
      <c r="B174" s="18">
        <f t="shared" ca="1" si="3"/>
        <v>45899</v>
      </c>
      <c r="C174" s="23">
        <f t="shared" ca="1" si="27"/>
        <v>1.1710183333333333</v>
      </c>
      <c r="E174" s="22" t="s">
        <v>13</v>
      </c>
      <c r="F174" s="18">
        <f t="shared" ca="1" si="4"/>
        <v>45899</v>
      </c>
      <c r="G174" s="23">
        <f t="shared" ca="1" si="28"/>
        <v>1.3446011999999998</v>
      </c>
      <c r="I174" t="s">
        <v>14</v>
      </c>
      <c r="J174" s="18">
        <f t="shared" ca="1" si="5"/>
        <v>45899</v>
      </c>
      <c r="K174" s="23">
        <f t="shared" ca="1" si="29"/>
        <v>0.8708982666666667</v>
      </c>
      <c r="M174" t="s">
        <v>15</v>
      </c>
      <c r="N174" s="18">
        <f t="shared" ca="1" si="6"/>
        <v>45899</v>
      </c>
      <c r="O174" s="23">
        <f t="shared" ca="1" si="30"/>
        <v>0.79340220000000006</v>
      </c>
      <c r="Q174" t="s">
        <v>16</v>
      </c>
      <c r="R174" s="18">
        <f t="shared" ca="1" si="7"/>
        <v>45899</v>
      </c>
      <c r="S174" s="23">
        <f t="shared" ca="1" si="31"/>
        <v>1.0667929999999999</v>
      </c>
      <c r="U174" t="s">
        <v>17</v>
      </c>
      <c r="V174" s="18">
        <f t="shared" ca="1" si="8"/>
        <v>45899</v>
      </c>
      <c r="W174" s="23">
        <f t="shared" ca="1" si="32"/>
        <v>0.9290742666666667</v>
      </c>
    </row>
    <row r="175" spans="1:23">
      <c r="A175" t="s">
        <v>3</v>
      </c>
      <c r="B175" s="18">
        <f t="shared" ca="1" si="3"/>
        <v>45900</v>
      </c>
      <c r="C175" s="23">
        <f t="shared" ca="1" si="27"/>
        <v>1.1710929999999999</v>
      </c>
      <c r="E175" s="22" t="s">
        <v>13</v>
      </c>
      <c r="F175" s="18">
        <f t="shared" ca="1" si="4"/>
        <v>45900</v>
      </c>
      <c r="G175" s="23">
        <f t="shared" ca="1" si="28"/>
        <v>1.3446112999999997</v>
      </c>
      <c r="I175" t="s">
        <v>14</v>
      </c>
      <c r="J175" s="18">
        <f t="shared" ca="1" si="5"/>
        <v>45900</v>
      </c>
      <c r="K175" s="23">
        <f t="shared" ca="1" si="29"/>
        <v>0.87094440000000006</v>
      </c>
      <c r="M175" t="s">
        <v>15</v>
      </c>
      <c r="N175" s="18">
        <f t="shared" ca="1" si="6"/>
        <v>45900</v>
      </c>
      <c r="O175" s="23">
        <f t="shared" ca="1" si="30"/>
        <v>0.79330580000000006</v>
      </c>
      <c r="Q175" t="s">
        <v>16</v>
      </c>
      <c r="R175" s="18">
        <f t="shared" ca="1" si="7"/>
        <v>45900</v>
      </c>
      <c r="S175" s="23">
        <f t="shared" ca="1" si="31"/>
        <v>1.0666769999999999</v>
      </c>
      <c r="U175" t="s">
        <v>17</v>
      </c>
      <c r="V175" s="18">
        <f t="shared" ca="1" si="8"/>
        <v>45900</v>
      </c>
      <c r="W175" s="23">
        <f t="shared" ca="1" si="32"/>
        <v>0.92902640000000003</v>
      </c>
    </row>
    <row r="176" spans="1:23">
      <c r="A176" t="s">
        <v>3</v>
      </c>
      <c r="B176" s="18">
        <f t="shared" ca="1" si="3"/>
        <v>45901</v>
      </c>
      <c r="C176" s="23">
        <f t="shared" ca="1" si="27"/>
        <v>1.1711676666666666</v>
      </c>
      <c r="E176" s="22" t="s">
        <v>13</v>
      </c>
      <c r="F176" s="18">
        <f t="shared" ca="1" si="4"/>
        <v>45901</v>
      </c>
      <c r="G176" s="23">
        <f t="shared" ca="1" si="28"/>
        <v>1.3446213999999996</v>
      </c>
      <c r="I176" t="s">
        <v>14</v>
      </c>
      <c r="J176" s="18">
        <f t="shared" ca="1" si="5"/>
        <v>45901</v>
      </c>
      <c r="K176" s="23">
        <f t="shared" ca="1" si="29"/>
        <v>0.87099053333333343</v>
      </c>
      <c r="M176" t="s">
        <v>15</v>
      </c>
      <c r="N176" s="18">
        <f t="shared" ca="1" si="6"/>
        <v>45901</v>
      </c>
      <c r="O176" s="23">
        <f t="shared" ca="1" si="30"/>
        <v>0.79320940000000006</v>
      </c>
      <c r="Q176" t="s">
        <v>16</v>
      </c>
      <c r="R176" s="18">
        <f t="shared" ca="1" si="7"/>
        <v>45901</v>
      </c>
      <c r="S176" s="23">
        <f t="shared" ca="1" si="31"/>
        <v>1.0665609999999999</v>
      </c>
      <c r="U176" t="s">
        <v>17</v>
      </c>
      <c r="V176" s="18">
        <f t="shared" ca="1" si="8"/>
        <v>45901</v>
      </c>
      <c r="W176" s="23">
        <f t="shared" ca="1" si="32"/>
        <v>0.92897853333333336</v>
      </c>
    </row>
    <row r="177" spans="1:23">
      <c r="A177" t="s">
        <v>3</v>
      </c>
      <c r="B177" s="18">
        <f t="shared" ca="1" si="3"/>
        <v>45902</v>
      </c>
      <c r="C177" s="23">
        <f t="shared" ca="1" si="27"/>
        <v>1.1712423333333333</v>
      </c>
      <c r="E177" s="22" t="s">
        <v>13</v>
      </c>
      <c r="F177" s="18">
        <f t="shared" ca="1" si="4"/>
        <v>45902</v>
      </c>
      <c r="G177" s="23">
        <f t="shared" ca="1" si="28"/>
        <v>1.3446314999999998</v>
      </c>
      <c r="I177" t="s">
        <v>14</v>
      </c>
      <c r="J177" s="18">
        <f t="shared" ca="1" si="5"/>
        <v>45902</v>
      </c>
      <c r="K177" s="23">
        <f t="shared" ca="1" si="29"/>
        <v>0.87103666666666679</v>
      </c>
      <c r="M177" t="s">
        <v>15</v>
      </c>
      <c r="N177" s="18">
        <f t="shared" ca="1" si="6"/>
        <v>45902</v>
      </c>
      <c r="O177" s="23">
        <f t="shared" ca="1" si="30"/>
        <v>0.79311300000000007</v>
      </c>
      <c r="Q177" t="s">
        <v>16</v>
      </c>
      <c r="R177" s="18">
        <f t="shared" ca="1" si="7"/>
        <v>45902</v>
      </c>
      <c r="S177" s="23">
        <f t="shared" ca="1" si="31"/>
        <v>1.0664449999999999</v>
      </c>
      <c r="U177" t="s">
        <v>17</v>
      </c>
      <c r="V177" s="18">
        <f t="shared" ca="1" si="8"/>
        <v>45902</v>
      </c>
      <c r="W177" s="23">
        <f t="shared" ca="1" si="32"/>
        <v>0.92893066666666668</v>
      </c>
    </row>
    <row r="178" spans="1:23">
      <c r="A178" t="s">
        <v>3</v>
      </c>
      <c r="B178" s="18">
        <f t="shared" ca="1" si="3"/>
        <v>45903</v>
      </c>
      <c r="C178" s="23">
        <f t="shared" ca="1" si="27"/>
        <v>1.1713169999999999</v>
      </c>
      <c r="E178" s="22" t="s">
        <v>13</v>
      </c>
      <c r="F178" s="18">
        <f t="shared" ca="1" si="4"/>
        <v>45903</v>
      </c>
      <c r="G178" s="23">
        <f t="shared" ca="1" si="28"/>
        <v>1.3446415999999997</v>
      </c>
      <c r="I178" t="s">
        <v>14</v>
      </c>
      <c r="J178" s="18">
        <f t="shared" ca="1" si="5"/>
        <v>45903</v>
      </c>
      <c r="K178" s="23">
        <f t="shared" ca="1" si="29"/>
        <v>0.87108280000000016</v>
      </c>
      <c r="M178" t="s">
        <v>15</v>
      </c>
      <c r="N178" s="18">
        <f t="shared" ca="1" si="6"/>
        <v>45903</v>
      </c>
      <c r="O178" s="23">
        <f t="shared" ca="1" si="30"/>
        <v>0.79301660000000007</v>
      </c>
      <c r="Q178" t="s">
        <v>16</v>
      </c>
      <c r="R178" s="18">
        <f t="shared" ca="1" si="7"/>
        <v>45903</v>
      </c>
      <c r="S178" s="23">
        <f t="shared" ca="1" si="31"/>
        <v>1.0663289999999999</v>
      </c>
      <c r="U178" t="s">
        <v>17</v>
      </c>
      <c r="V178" s="18">
        <f t="shared" ca="1" si="8"/>
        <v>45903</v>
      </c>
      <c r="W178" s="23">
        <f t="shared" ca="1" si="32"/>
        <v>0.92888280000000001</v>
      </c>
    </row>
    <row r="179" spans="1:23">
      <c r="A179" t="s">
        <v>3</v>
      </c>
      <c r="B179" s="18">
        <f t="shared" ca="1" si="3"/>
        <v>45904</v>
      </c>
      <c r="C179" s="23">
        <f t="shared" ca="1" si="27"/>
        <v>1.1713916666666666</v>
      </c>
      <c r="E179" s="22" t="s">
        <v>13</v>
      </c>
      <c r="F179" s="18">
        <f t="shared" ca="1" si="4"/>
        <v>45904</v>
      </c>
      <c r="G179" s="23">
        <f t="shared" ca="1" si="28"/>
        <v>1.3446516999999996</v>
      </c>
      <c r="I179" t="s">
        <v>14</v>
      </c>
      <c r="J179" s="18">
        <f t="shared" ca="1" si="5"/>
        <v>45904</v>
      </c>
      <c r="K179" s="23">
        <f t="shared" ca="1" si="29"/>
        <v>0.87112893333333352</v>
      </c>
      <c r="M179" t="s">
        <v>15</v>
      </c>
      <c r="N179" s="18">
        <f t="shared" ca="1" si="6"/>
        <v>45904</v>
      </c>
      <c r="O179" s="23">
        <f t="shared" ca="1" si="30"/>
        <v>0.79292020000000007</v>
      </c>
      <c r="Q179" t="s">
        <v>16</v>
      </c>
      <c r="R179" s="18">
        <f t="shared" ca="1" si="7"/>
        <v>45904</v>
      </c>
      <c r="S179" s="23">
        <f t="shared" ca="1" si="31"/>
        <v>1.0662129999999999</v>
      </c>
      <c r="U179" t="s">
        <v>17</v>
      </c>
      <c r="V179" s="18">
        <f t="shared" ca="1" si="8"/>
        <v>45904</v>
      </c>
      <c r="W179" s="23">
        <f t="shared" ca="1" si="32"/>
        <v>0.92883493333333333</v>
      </c>
    </row>
    <row r="180" spans="1:23">
      <c r="A180" t="s">
        <v>3</v>
      </c>
      <c r="B180" s="18">
        <f t="shared" ca="1" si="3"/>
        <v>45905</v>
      </c>
      <c r="C180" s="23">
        <f t="shared" ca="1" si="27"/>
        <v>1.1714663333333333</v>
      </c>
      <c r="E180" s="22" t="s">
        <v>13</v>
      </c>
      <c r="F180" s="18">
        <f t="shared" ca="1" si="4"/>
        <v>45905</v>
      </c>
      <c r="G180" s="23">
        <f t="shared" ca="1" si="28"/>
        <v>1.3446617999999997</v>
      </c>
      <c r="I180" t="s">
        <v>14</v>
      </c>
      <c r="J180" s="18">
        <f t="shared" ca="1" si="5"/>
        <v>45905</v>
      </c>
      <c r="K180" s="23">
        <f t="shared" ca="1" si="29"/>
        <v>0.87117506666666689</v>
      </c>
      <c r="M180" t="s">
        <v>15</v>
      </c>
      <c r="N180" s="18">
        <f t="shared" ca="1" si="6"/>
        <v>45905</v>
      </c>
      <c r="O180" s="23">
        <f t="shared" ca="1" si="30"/>
        <v>0.79282380000000008</v>
      </c>
      <c r="Q180" t="s">
        <v>16</v>
      </c>
      <c r="R180" s="18">
        <f t="shared" ca="1" si="7"/>
        <v>45905</v>
      </c>
      <c r="S180" s="23">
        <f t="shared" ca="1" si="31"/>
        <v>1.0660969999999999</v>
      </c>
      <c r="U180" t="s">
        <v>17</v>
      </c>
      <c r="V180" s="18">
        <f t="shared" ca="1" si="8"/>
        <v>45905</v>
      </c>
      <c r="W180" s="23">
        <f t="shared" ca="1" si="32"/>
        <v>0.92878706666666666</v>
      </c>
    </row>
    <row r="181" spans="1:23">
      <c r="A181" t="s">
        <v>3</v>
      </c>
      <c r="B181" s="18">
        <f t="shared" ca="1" si="3"/>
        <v>45906</v>
      </c>
      <c r="C181" s="23">
        <f t="shared" ca="1" si="27"/>
        <v>1.1715409999999999</v>
      </c>
      <c r="E181" s="22" t="s">
        <v>13</v>
      </c>
      <c r="F181" s="18">
        <f t="shared" ca="1" si="4"/>
        <v>45906</v>
      </c>
      <c r="G181" s="23">
        <f t="shared" ca="1" si="28"/>
        <v>1.3446718999999998</v>
      </c>
      <c r="I181" t="s">
        <v>14</v>
      </c>
      <c r="J181" s="18">
        <f t="shared" ca="1" si="5"/>
        <v>45906</v>
      </c>
      <c r="K181" s="23">
        <f t="shared" ca="1" si="29"/>
        <v>0.87122120000000025</v>
      </c>
      <c r="M181" t="s">
        <v>15</v>
      </c>
      <c r="N181" s="18">
        <f t="shared" ca="1" si="6"/>
        <v>45906</v>
      </c>
      <c r="O181" s="23">
        <f t="shared" ca="1" si="30"/>
        <v>0.79272740000000008</v>
      </c>
      <c r="Q181" t="s">
        <v>16</v>
      </c>
      <c r="R181" s="18">
        <f t="shared" ca="1" si="7"/>
        <v>45906</v>
      </c>
      <c r="S181" s="23">
        <f t="shared" ca="1" si="31"/>
        <v>1.0659809999999998</v>
      </c>
      <c r="U181" t="s">
        <v>17</v>
      </c>
      <c r="V181" s="18">
        <f t="shared" ca="1" si="8"/>
        <v>45906</v>
      </c>
      <c r="W181" s="23">
        <f t="shared" ca="1" si="32"/>
        <v>0.92873919999999999</v>
      </c>
    </row>
    <row r="182" spans="1:23">
      <c r="A182" t="s">
        <v>3</v>
      </c>
      <c r="B182" s="18">
        <f t="shared" ca="1" si="3"/>
        <v>45907</v>
      </c>
      <c r="C182" s="23">
        <f t="shared" ca="1" si="27"/>
        <v>1.1716156666666666</v>
      </c>
      <c r="E182" s="22" t="s">
        <v>13</v>
      </c>
      <c r="F182" s="18">
        <f t="shared" ca="1" si="4"/>
        <v>45907</v>
      </c>
      <c r="G182" s="23">
        <f t="shared" ca="1" si="28"/>
        <v>1.3446819999999997</v>
      </c>
      <c r="I182" t="s">
        <v>14</v>
      </c>
      <c r="J182" s="18">
        <f t="shared" ca="1" si="5"/>
        <v>45907</v>
      </c>
      <c r="K182" s="23">
        <f t="shared" ca="1" si="29"/>
        <v>0.87126733333333362</v>
      </c>
      <c r="M182" t="s">
        <v>15</v>
      </c>
      <c r="N182" s="18">
        <f t="shared" ca="1" si="6"/>
        <v>45907</v>
      </c>
      <c r="O182" s="23">
        <f t="shared" ca="1" si="30"/>
        <v>0.79263100000000009</v>
      </c>
      <c r="Q182" t="s">
        <v>16</v>
      </c>
      <c r="R182" s="18">
        <f t="shared" ca="1" si="7"/>
        <v>45907</v>
      </c>
      <c r="S182" s="23">
        <f t="shared" ca="1" si="31"/>
        <v>1.0658649999999998</v>
      </c>
      <c r="U182" t="s">
        <v>17</v>
      </c>
      <c r="V182" s="18">
        <f t="shared" ca="1" si="8"/>
        <v>45907</v>
      </c>
      <c r="W182" s="23">
        <f t="shared" ca="1" si="32"/>
        <v>0.92869133333333331</v>
      </c>
    </row>
    <row r="183" spans="1:23">
      <c r="A183" t="s">
        <v>3</v>
      </c>
      <c r="B183" s="18">
        <f t="shared" ca="1" si="3"/>
        <v>45908</v>
      </c>
      <c r="C183" s="23">
        <f t="shared" ca="1" si="27"/>
        <v>1.1716903333333333</v>
      </c>
      <c r="E183" s="22" t="s">
        <v>13</v>
      </c>
      <c r="F183" s="18">
        <f t="shared" ca="1" si="4"/>
        <v>45908</v>
      </c>
      <c r="G183" s="23">
        <f t="shared" ca="1" si="28"/>
        <v>1.3446920999999996</v>
      </c>
      <c r="I183" t="s">
        <v>14</v>
      </c>
      <c r="J183" s="18">
        <f t="shared" ca="1" si="5"/>
        <v>45908</v>
      </c>
      <c r="K183" s="23">
        <f t="shared" ca="1" si="29"/>
        <v>0.87131346666666698</v>
      </c>
      <c r="M183" t="s">
        <v>15</v>
      </c>
      <c r="N183" s="18">
        <f t="shared" ca="1" si="6"/>
        <v>45908</v>
      </c>
      <c r="O183" s="23">
        <f t="shared" ca="1" si="30"/>
        <v>0.79253460000000009</v>
      </c>
      <c r="Q183" t="s">
        <v>16</v>
      </c>
      <c r="R183" s="18">
        <f t="shared" ca="1" si="7"/>
        <v>45908</v>
      </c>
      <c r="S183" s="23">
        <f t="shared" ca="1" si="31"/>
        <v>1.0657489999999998</v>
      </c>
      <c r="U183" t="s">
        <v>17</v>
      </c>
      <c r="V183" s="18">
        <f t="shared" ca="1" si="8"/>
        <v>45908</v>
      </c>
      <c r="W183" s="23">
        <f t="shared" ca="1" si="32"/>
        <v>0.92864346666666664</v>
      </c>
    </row>
    <row r="184" spans="1:23">
      <c r="A184" t="s">
        <v>3</v>
      </c>
      <c r="B184" s="18">
        <f t="shared" ca="1" si="3"/>
        <v>45909</v>
      </c>
      <c r="C184" s="23">
        <f t="shared" ca="1" si="27"/>
        <v>1.1717649999999999</v>
      </c>
      <c r="E184" s="22" t="s">
        <v>13</v>
      </c>
      <c r="F184" s="18">
        <f t="shared" ca="1" si="4"/>
        <v>45909</v>
      </c>
      <c r="G184" s="23">
        <f t="shared" ca="1" si="28"/>
        <v>1.3447021999999997</v>
      </c>
      <c r="I184" t="s">
        <v>14</v>
      </c>
      <c r="J184" s="18">
        <f t="shared" ca="1" si="5"/>
        <v>45909</v>
      </c>
      <c r="K184" s="23">
        <f t="shared" ca="1" si="29"/>
        <v>0.87135960000000034</v>
      </c>
      <c r="M184" t="s">
        <v>15</v>
      </c>
      <c r="N184" s="18">
        <f t="shared" ca="1" si="6"/>
        <v>45909</v>
      </c>
      <c r="O184" s="23">
        <f t="shared" ca="1" si="30"/>
        <v>0.79243820000000009</v>
      </c>
      <c r="Q184" t="s">
        <v>16</v>
      </c>
      <c r="R184" s="18">
        <f t="shared" ca="1" si="7"/>
        <v>45909</v>
      </c>
      <c r="S184" s="23">
        <f t="shared" ca="1" si="31"/>
        <v>1.0656329999999998</v>
      </c>
      <c r="U184" t="s">
        <v>17</v>
      </c>
      <c r="V184" s="18">
        <f t="shared" ca="1" si="8"/>
        <v>45909</v>
      </c>
      <c r="W184" s="23">
        <f t="shared" ca="1" si="32"/>
        <v>0.92859559999999997</v>
      </c>
    </row>
    <row r="185" spans="1:23">
      <c r="A185" t="s">
        <v>3</v>
      </c>
      <c r="B185" s="18">
        <f t="shared" ca="1" si="3"/>
        <v>45910</v>
      </c>
      <c r="C185" s="23">
        <f t="shared" ca="1" si="27"/>
        <v>1.1718396666666666</v>
      </c>
      <c r="E185" s="22" t="s">
        <v>13</v>
      </c>
      <c r="F185" s="18">
        <f t="shared" ca="1" si="4"/>
        <v>45910</v>
      </c>
      <c r="G185" s="23">
        <f t="shared" ca="1" si="28"/>
        <v>1.3447122999999999</v>
      </c>
      <c r="I185" t="s">
        <v>14</v>
      </c>
      <c r="J185" s="18">
        <f t="shared" ca="1" si="5"/>
        <v>45910</v>
      </c>
      <c r="K185" s="23">
        <f t="shared" ca="1" si="29"/>
        <v>0.87140573333333371</v>
      </c>
      <c r="M185" t="s">
        <v>15</v>
      </c>
      <c r="N185" s="18">
        <f t="shared" ca="1" si="6"/>
        <v>45910</v>
      </c>
      <c r="O185" s="23">
        <f t="shared" ca="1" si="30"/>
        <v>0.7923418000000001</v>
      </c>
      <c r="Q185" t="s">
        <v>16</v>
      </c>
      <c r="R185" s="18">
        <f t="shared" ca="1" si="7"/>
        <v>45910</v>
      </c>
      <c r="S185" s="23">
        <f t="shared" ca="1" si="31"/>
        <v>1.0655169999999998</v>
      </c>
      <c r="U185" t="s">
        <v>17</v>
      </c>
      <c r="V185" s="18">
        <f t="shared" ca="1" si="8"/>
        <v>45910</v>
      </c>
      <c r="W185" s="23">
        <f t="shared" ca="1" si="32"/>
        <v>0.92854773333333329</v>
      </c>
    </row>
    <row r="186" spans="1:23">
      <c r="A186" t="s">
        <v>3</v>
      </c>
      <c r="B186" s="18">
        <f t="shared" ca="1" si="3"/>
        <v>45911</v>
      </c>
      <c r="C186" s="23">
        <f t="shared" ca="1" si="27"/>
        <v>1.1719143333333333</v>
      </c>
      <c r="E186" s="22" t="s">
        <v>13</v>
      </c>
      <c r="F186" s="18">
        <f t="shared" ca="1" si="4"/>
        <v>45911</v>
      </c>
      <c r="G186" s="23">
        <f t="shared" ca="1" si="28"/>
        <v>1.3447223999999998</v>
      </c>
      <c r="I186" t="s">
        <v>14</v>
      </c>
      <c r="J186" s="18">
        <f t="shared" ca="1" si="5"/>
        <v>45911</v>
      </c>
      <c r="K186" s="23">
        <f t="shared" ca="1" si="29"/>
        <v>0.87145186666666707</v>
      </c>
      <c r="M186" t="s">
        <v>15</v>
      </c>
      <c r="N186" s="18">
        <f t="shared" ca="1" si="6"/>
        <v>45911</v>
      </c>
      <c r="O186" s="23">
        <f t="shared" ca="1" si="30"/>
        <v>0.7922454000000001</v>
      </c>
      <c r="Q186" t="s">
        <v>16</v>
      </c>
      <c r="R186" s="18">
        <f t="shared" ca="1" si="7"/>
        <v>45911</v>
      </c>
      <c r="S186" s="23">
        <f t="shared" ca="1" si="31"/>
        <v>1.0654009999999998</v>
      </c>
      <c r="U186" t="s">
        <v>17</v>
      </c>
      <c r="V186" s="18">
        <f t="shared" ca="1" si="8"/>
        <v>45911</v>
      </c>
      <c r="W186" s="23">
        <f t="shared" ca="1" si="32"/>
        <v>0.92849986666666662</v>
      </c>
    </row>
    <row r="187" spans="1:23">
      <c r="A187" t="s">
        <v>3</v>
      </c>
      <c r="B187" s="18">
        <f t="shared" ca="1" si="3"/>
        <v>45912</v>
      </c>
      <c r="C187" s="23">
        <f t="shared" ca="1" si="27"/>
        <v>1.1719889999999999</v>
      </c>
      <c r="E187" s="22" t="s">
        <v>13</v>
      </c>
      <c r="F187" s="18">
        <f t="shared" ca="1" si="4"/>
        <v>45912</v>
      </c>
      <c r="G187" s="23">
        <f t="shared" ca="1" si="28"/>
        <v>1.3447324999999997</v>
      </c>
      <c r="I187" t="s">
        <v>14</v>
      </c>
      <c r="J187" s="18">
        <f t="shared" ca="1" si="5"/>
        <v>45912</v>
      </c>
      <c r="K187" s="23">
        <f t="shared" ca="1" si="29"/>
        <v>0.87149800000000033</v>
      </c>
      <c r="M187" t="s">
        <v>15</v>
      </c>
      <c r="N187" s="18">
        <f t="shared" ca="1" si="6"/>
        <v>45912</v>
      </c>
      <c r="O187" s="23">
        <f t="shared" ca="1" si="30"/>
        <v>0.7921490000000001</v>
      </c>
      <c r="Q187" t="s">
        <v>16</v>
      </c>
      <c r="R187" s="18">
        <f t="shared" ca="1" si="7"/>
        <v>45912</v>
      </c>
      <c r="S187" s="23">
        <f t="shared" ca="1" si="31"/>
        <v>1.0652849999999998</v>
      </c>
      <c r="U187" t="s">
        <v>17</v>
      </c>
      <c r="V187" s="18">
        <f t="shared" ca="1" si="8"/>
        <v>45912</v>
      </c>
      <c r="W187" s="23">
        <f t="shared" ca="1" si="32"/>
        <v>0.92845199999999994</v>
      </c>
    </row>
    <row r="188" spans="1:23">
      <c r="A188" t="s">
        <v>3</v>
      </c>
      <c r="B188" s="18">
        <f t="shared" ca="1" si="3"/>
        <v>45913</v>
      </c>
      <c r="C188" s="23">
        <f t="shared" ca="1" si="27"/>
        <v>1.1720636666666666</v>
      </c>
      <c r="E188" s="22" t="s">
        <v>13</v>
      </c>
      <c r="F188" s="18">
        <f t="shared" ca="1" si="4"/>
        <v>45913</v>
      </c>
      <c r="G188" s="23">
        <f t="shared" ca="1" si="28"/>
        <v>1.3447425999999998</v>
      </c>
      <c r="I188" t="s">
        <v>14</v>
      </c>
      <c r="J188" s="18">
        <f t="shared" ca="1" si="5"/>
        <v>45913</v>
      </c>
      <c r="K188" s="23">
        <f t="shared" ca="1" si="29"/>
        <v>0.87154413333333369</v>
      </c>
      <c r="M188" t="s">
        <v>15</v>
      </c>
      <c r="N188" s="18">
        <f t="shared" ca="1" si="6"/>
        <v>45913</v>
      </c>
      <c r="O188" s="23">
        <f t="shared" ca="1" si="30"/>
        <v>0.79205260000000011</v>
      </c>
      <c r="Q188" t="s">
        <v>16</v>
      </c>
      <c r="R188" s="18">
        <f t="shared" ca="1" si="7"/>
        <v>45913</v>
      </c>
      <c r="S188" s="23">
        <f t="shared" ca="1" si="31"/>
        <v>1.0651689999999998</v>
      </c>
      <c r="U188" t="s">
        <v>17</v>
      </c>
      <c r="V188" s="18">
        <f t="shared" ca="1" si="8"/>
        <v>45913</v>
      </c>
      <c r="W188" s="23">
        <f t="shared" ca="1" si="32"/>
        <v>0.92840413333333327</v>
      </c>
    </row>
    <row r="189" spans="1:23">
      <c r="A189" t="s">
        <v>3</v>
      </c>
      <c r="B189" s="18">
        <f t="shared" ca="1" si="3"/>
        <v>45914</v>
      </c>
      <c r="C189" s="23">
        <f t="shared" ca="1" si="27"/>
        <v>1.1721383333333333</v>
      </c>
      <c r="E189" s="22" t="s">
        <v>13</v>
      </c>
      <c r="F189" s="18">
        <f t="shared" ca="1" si="4"/>
        <v>45914</v>
      </c>
      <c r="G189" s="23">
        <f t="shared" ca="1" si="28"/>
        <v>1.3447526999999999</v>
      </c>
      <c r="I189" t="s">
        <v>14</v>
      </c>
      <c r="J189" s="18">
        <f t="shared" ca="1" si="5"/>
        <v>45914</v>
      </c>
      <c r="K189" s="23">
        <f t="shared" ca="1" si="29"/>
        <v>0.87159026666666706</v>
      </c>
      <c r="M189" t="s">
        <v>15</v>
      </c>
      <c r="N189" s="18">
        <f t="shared" ca="1" si="6"/>
        <v>45914</v>
      </c>
      <c r="O189" s="23">
        <f t="shared" ca="1" si="30"/>
        <v>0.79195620000000011</v>
      </c>
      <c r="Q189" t="s">
        <v>16</v>
      </c>
      <c r="R189" s="18">
        <f t="shared" ca="1" si="7"/>
        <v>45914</v>
      </c>
      <c r="S189" s="23">
        <f t="shared" ca="1" si="31"/>
        <v>1.0650529999999998</v>
      </c>
      <c r="U189" t="s">
        <v>17</v>
      </c>
      <c r="V189" s="18">
        <f t="shared" ca="1" si="8"/>
        <v>45914</v>
      </c>
      <c r="W189" s="23">
        <f t="shared" ca="1" si="32"/>
        <v>0.9283562666666666</v>
      </c>
    </row>
    <row r="190" spans="1:23">
      <c r="A190" t="s">
        <v>3</v>
      </c>
      <c r="B190" s="18">
        <f t="shared" ca="1" si="3"/>
        <v>45915</v>
      </c>
      <c r="C190" s="23">
        <f t="shared" ca="1" si="27"/>
        <v>1.1722129999999999</v>
      </c>
      <c r="E190" s="22" t="s">
        <v>13</v>
      </c>
      <c r="F190" s="18">
        <f t="shared" ca="1" si="4"/>
        <v>45915</v>
      </c>
      <c r="G190" s="23">
        <f t="shared" ca="1" si="28"/>
        <v>1.3447627999999998</v>
      </c>
      <c r="I190" t="s">
        <v>14</v>
      </c>
      <c r="J190" s="18">
        <f t="shared" ca="1" si="5"/>
        <v>45915</v>
      </c>
      <c r="K190" s="23">
        <f t="shared" ca="1" si="29"/>
        <v>0.87163640000000031</v>
      </c>
      <c r="M190" t="s">
        <v>15</v>
      </c>
      <c r="N190" s="18">
        <f t="shared" ca="1" si="6"/>
        <v>45915</v>
      </c>
      <c r="O190" s="23">
        <f t="shared" ca="1" si="30"/>
        <v>0.79185980000000011</v>
      </c>
      <c r="Q190" t="s">
        <v>16</v>
      </c>
      <c r="R190" s="18">
        <f t="shared" ca="1" si="7"/>
        <v>45915</v>
      </c>
      <c r="S190" s="23">
        <f t="shared" ca="1" si="31"/>
        <v>1.0649369999999998</v>
      </c>
      <c r="U190" t="s">
        <v>17</v>
      </c>
      <c r="V190" s="18">
        <f t="shared" ca="1" si="8"/>
        <v>45915</v>
      </c>
      <c r="W190" s="23">
        <f t="shared" ca="1" si="32"/>
        <v>0.92830839999999992</v>
      </c>
    </row>
    <row r="191" spans="1:23">
      <c r="A191" t="s">
        <v>3</v>
      </c>
      <c r="B191" s="18">
        <f t="shared" ca="1" si="3"/>
        <v>45916</v>
      </c>
      <c r="C191" s="23">
        <f t="shared" ca="1" si="27"/>
        <v>1.1722876666666666</v>
      </c>
      <c r="E191" s="22" t="s">
        <v>13</v>
      </c>
      <c r="F191" s="18">
        <f t="shared" ca="1" si="4"/>
        <v>45916</v>
      </c>
      <c r="G191" s="23">
        <f t="shared" ca="1" si="28"/>
        <v>1.3447728999999997</v>
      </c>
      <c r="I191" t="s">
        <v>14</v>
      </c>
      <c r="J191" s="18">
        <f t="shared" ca="1" si="5"/>
        <v>45916</v>
      </c>
      <c r="K191" s="23">
        <f t="shared" ca="1" si="29"/>
        <v>0.87168253333333356</v>
      </c>
      <c r="M191" t="s">
        <v>15</v>
      </c>
      <c r="N191" s="18">
        <f t="shared" ca="1" si="6"/>
        <v>45916</v>
      </c>
      <c r="O191" s="23">
        <f t="shared" ca="1" si="30"/>
        <v>0.79176340000000012</v>
      </c>
      <c r="Q191" t="s">
        <v>16</v>
      </c>
      <c r="R191" s="18">
        <f t="shared" ca="1" si="7"/>
        <v>45916</v>
      </c>
      <c r="S191" s="23">
        <f t="shared" ca="1" si="31"/>
        <v>1.0648209999999998</v>
      </c>
      <c r="U191" t="s">
        <v>17</v>
      </c>
      <c r="V191" s="18">
        <f t="shared" ca="1" si="8"/>
        <v>45916</v>
      </c>
      <c r="W191" s="23">
        <f t="shared" ca="1" si="32"/>
        <v>0.92826053333333325</v>
      </c>
    </row>
    <row r="192" spans="1:23">
      <c r="A192" t="s">
        <v>3</v>
      </c>
      <c r="B192" s="18">
        <f t="shared" ca="1" si="3"/>
        <v>45917</v>
      </c>
      <c r="C192" s="23">
        <f t="shared" ca="1" si="27"/>
        <v>1.1723623333333333</v>
      </c>
      <c r="E192" s="22" t="s">
        <v>13</v>
      </c>
      <c r="F192" s="18">
        <f t="shared" ca="1" si="4"/>
        <v>45917</v>
      </c>
      <c r="G192" s="23">
        <f t="shared" ca="1" si="28"/>
        <v>1.3447829999999998</v>
      </c>
      <c r="I192" t="s">
        <v>14</v>
      </c>
      <c r="J192" s="18">
        <f t="shared" ca="1" si="5"/>
        <v>45917</v>
      </c>
      <c r="K192" s="23">
        <f t="shared" ca="1" si="29"/>
        <v>0.87172866666666693</v>
      </c>
      <c r="M192" t="s">
        <v>15</v>
      </c>
      <c r="N192" s="18">
        <f t="shared" ca="1" si="6"/>
        <v>45917</v>
      </c>
      <c r="O192" s="23">
        <f t="shared" ca="1" si="30"/>
        <v>0.79166700000000012</v>
      </c>
      <c r="Q192" t="s">
        <v>16</v>
      </c>
      <c r="R192" s="18">
        <f t="shared" ca="1" si="7"/>
        <v>45917</v>
      </c>
      <c r="S192" s="23">
        <f t="shared" ca="1" si="31"/>
        <v>1.0647049999999998</v>
      </c>
      <c r="U192" t="s">
        <v>17</v>
      </c>
      <c r="V192" s="18">
        <f t="shared" ca="1" si="8"/>
        <v>45917</v>
      </c>
      <c r="W192" s="23">
        <f t="shared" ca="1" si="32"/>
        <v>0.92821266666666657</v>
      </c>
    </row>
    <row r="193" spans="1:23">
      <c r="A193" t="s">
        <v>3</v>
      </c>
      <c r="B193" s="18">
        <f t="shared" ca="1" si="3"/>
        <v>45918</v>
      </c>
      <c r="C193" s="23">
        <f t="shared" ca="1" si="27"/>
        <v>1.172437</v>
      </c>
      <c r="E193" s="22" t="s">
        <v>13</v>
      </c>
      <c r="F193" s="18">
        <f t="shared" ca="1" si="4"/>
        <v>45918</v>
      </c>
      <c r="G193" s="23">
        <f t="shared" ca="1" si="28"/>
        <v>1.3447931</v>
      </c>
      <c r="I193" t="s">
        <v>14</v>
      </c>
      <c r="J193" s="18">
        <f t="shared" ca="1" si="5"/>
        <v>45918</v>
      </c>
      <c r="K193" s="23">
        <f t="shared" ca="1" si="29"/>
        <v>0.87177480000000029</v>
      </c>
      <c r="M193" t="s">
        <v>15</v>
      </c>
      <c r="N193" s="18">
        <f t="shared" ca="1" si="6"/>
        <v>45918</v>
      </c>
      <c r="O193" s="23">
        <f t="shared" ca="1" si="30"/>
        <v>0.79157060000000012</v>
      </c>
      <c r="Q193" t="s">
        <v>16</v>
      </c>
      <c r="R193" s="18">
        <f t="shared" ca="1" si="7"/>
        <v>45918</v>
      </c>
      <c r="S193" s="23">
        <f t="shared" ca="1" si="31"/>
        <v>1.0645889999999998</v>
      </c>
      <c r="U193" t="s">
        <v>17</v>
      </c>
      <c r="V193" s="18">
        <f t="shared" ca="1" si="8"/>
        <v>45918</v>
      </c>
      <c r="W193" s="23">
        <f t="shared" ca="1" si="32"/>
        <v>0.9281647999999999</v>
      </c>
    </row>
    <row r="194" spans="1:23">
      <c r="A194" t="s">
        <v>3</v>
      </c>
      <c r="B194" s="18">
        <f t="shared" ca="1" si="3"/>
        <v>45919</v>
      </c>
      <c r="C194" s="23">
        <f t="shared" ca="1" si="27"/>
        <v>1.1725116666666666</v>
      </c>
      <c r="E194" s="22" t="s">
        <v>13</v>
      </c>
      <c r="F194" s="18">
        <f t="shared" ca="1" si="4"/>
        <v>45919</v>
      </c>
      <c r="G194" s="23">
        <f t="shared" ca="1" si="28"/>
        <v>1.3448031999999999</v>
      </c>
      <c r="I194" t="s">
        <v>14</v>
      </c>
      <c r="J194" s="18">
        <f t="shared" ca="1" si="5"/>
        <v>45919</v>
      </c>
      <c r="K194" s="23">
        <f t="shared" ca="1" si="29"/>
        <v>0.87182093333333355</v>
      </c>
      <c r="M194" t="s">
        <v>15</v>
      </c>
      <c r="N194" s="18">
        <f t="shared" ca="1" si="6"/>
        <v>45919</v>
      </c>
      <c r="O194" s="23">
        <f t="shared" ca="1" si="30"/>
        <v>0.79147420000000013</v>
      </c>
      <c r="Q194" t="s">
        <v>16</v>
      </c>
      <c r="R194" s="18">
        <f t="shared" ca="1" si="7"/>
        <v>45919</v>
      </c>
      <c r="S194" s="23">
        <f t="shared" ca="1" si="31"/>
        <v>1.0644729999999998</v>
      </c>
      <c r="U194" t="s">
        <v>17</v>
      </c>
      <c r="V194" s="18">
        <f t="shared" ca="1" si="8"/>
        <v>45919</v>
      </c>
      <c r="W194" s="23">
        <f t="shared" ca="1" si="32"/>
        <v>0.92811693333333323</v>
      </c>
    </row>
    <row r="195" spans="1:23">
      <c r="A195" t="s">
        <v>3</v>
      </c>
      <c r="B195" s="18">
        <f t="shared" ca="1" si="3"/>
        <v>45920</v>
      </c>
      <c r="C195" s="23">
        <f t="shared" ca="1" si="27"/>
        <v>1.1725863333333333</v>
      </c>
      <c r="E195" s="22" t="s">
        <v>13</v>
      </c>
      <c r="F195" s="18">
        <f t="shared" ca="1" si="4"/>
        <v>45920</v>
      </c>
      <c r="G195" s="23">
        <f t="shared" ca="1" si="28"/>
        <v>1.3448132999999998</v>
      </c>
      <c r="I195" t="s">
        <v>14</v>
      </c>
      <c r="J195" s="18">
        <f t="shared" ca="1" si="5"/>
        <v>45920</v>
      </c>
      <c r="K195" s="23">
        <f t="shared" ca="1" si="29"/>
        <v>0.8718670666666668</v>
      </c>
      <c r="M195" t="s">
        <v>15</v>
      </c>
      <c r="N195" s="18">
        <f t="shared" ca="1" si="6"/>
        <v>45920</v>
      </c>
      <c r="O195" s="23">
        <f t="shared" ca="1" si="30"/>
        <v>0.79137780000000013</v>
      </c>
      <c r="Q195" t="s">
        <v>16</v>
      </c>
      <c r="R195" s="18">
        <f t="shared" ca="1" si="7"/>
        <v>45920</v>
      </c>
      <c r="S195" s="23">
        <f t="shared" ca="1" si="31"/>
        <v>1.0643569999999998</v>
      </c>
      <c r="U195" t="s">
        <v>17</v>
      </c>
      <c r="V195" s="18">
        <f t="shared" ca="1" si="8"/>
        <v>45920</v>
      </c>
      <c r="W195" s="23">
        <f t="shared" ca="1" si="32"/>
        <v>0.92806906666666655</v>
      </c>
    </row>
    <row r="196" spans="1:23">
      <c r="A196" t="s">
        <v>3</v>
      </c>
      <c r="B196" s="18">
        <f t="shared" ca="1" si="3"/>
        <v>45921</v>
      </c>
      <c r="C196" s="23">
        <f t="shared" ca="1" si="27"/>
        <v>1.172661</v>
      </c>
      <c r="E196" s="22" t="s">
        <v>13</v>
      </c>
      <c r="F196" s="18">
        <f t="shared" ca="1" si="4"/>
        <v>45921</v>
      </c>
      <c r="G196" s="23">
        <f t="shared" ca="1" si="28"/>
        <v>1.3448233999999999</v>
      </c>
      <c r="I196" t="s">
        <v>14</v>
      </c>
      <c r="J196" s="18">
        <f t="shared" ca="1" si="5"/>
        <v>45921</v>
      </c>
      <c r="K196" s="23">
        <f t="shared" ca="1" si="29"/>
        <v>0.87191320000000017</v>
      </c>
      <c r="M196" t="s">
        <v>15</v>
      </c>
      <c r="N196" s="18">
        <f t="shared" ca="1" si="6"/>
        <v>45921</v>
      </c>
      <c r="O196" s="23">
        <f t="shared" ca="1" si="30"/>
        <v>0.79128140000000013</v>
      </c>
      <c r="Q196" t="s">
        <v>16</v>
      </c>
      <c r="R196" s="18">
        <f t="shared" ca="1" si="7"/>
        <v>45921</v>
      </c>
      <c r="S196" s="23">
        <f t="shared" ca="1" si="31"/>
        <v>1.0642409999999998</v>
      </c>
      <c r="U196" t="s">
        <v>17</v>
      </c>
      <c r="V196" s="18">
        <f t="shared" ca="1" si="8"/>
        <v>45921</v>
      </c>
      <c r="W196" s="23">
        <f t="shared" ca="1" si="32"/>
        <v>0.92802119999999988</v>
      </c>
    </row>
    <row r="197" spans="1:23">
      <c r="A197" t="s">
        <v>3</v>
      </c>
      <c r="B197" s="18">
        <f t="shared" ca="1" si="3"/>
        <v>45922</v>
      </c>
      <c r="C197" s="23">
        <f t="shared" ca="1" si="27"/>
        <v>1.1727356666666666</v>
      </c>
      <c r="E197" s="22" t="s">
        <v>13</v>
      </c>
      <c r="F197" s="18">
        <f t="shared" ca="1" si="4"/>
        <v>45922</v>
      </c>
      <c r="G197" s="23">
        <f t="shared" ca="1" si="28"/>
        <v>1.3448335</v>
      </c>
      <c r="I197" t="s">
        <v>14</v>
      </c>
      <c r="J197" s="18">
        <f t="shared" ca="1" si="5"/>
        <v>45922</v>
      </c>
      <c r="K197" s="23">
        <f t="shared" ca="1" si="29"/>
        <v>0.87195933333333353</v>
      </c>
      <c r="M197" t="s">
        <v>15</v>
      </c>
      <c r="N197" s="18">
        <f t="shared" ca="1" si="6"/>
        <v>45922</v>
      </c>
      <c r="O197" s="23">
        <f t="shared" ca="1" si="30"/>
        <v>0.79118500000000014</v>
      </c>
      <c r="Q197" t="s">
        <v>16</v>
      </c>
      <c r="R197" s="18">
        <f t="shared" ca="1" si="7"/>
        <v>45922</v>
      </c>
      <c r="S197" s="23">
        <f t="shared" ca="1" si="31"/>
        <v>1.0641249999999998</v>
      </c>
      <c r="U197" t="s">
        <v>17</v>
      </c>
      <c r="V197" s="18">
        <f t="shared" ca="1" si="8"/>
        <v>45922</v>
      </c>
      <c r="W197" s="23">
        <f t="shared" ca="1" si="32"/>
        <v>0.92797333333333321</v>
      </c>
    </row>
    <row r="198" spans="1:23">
      <c r="A198" t="s">
        <v>3</v>
      </c>
      <c r="B198" s="18">
        <f t="shared" ca="1" si="3"/>
        <v>45923</v>
      </c>
      <c r="C198" s="23">
        <f t="shared" ca="1" si="27"/>
        <v>1.1728103333333333</v>
      </c>
      <c r="E198" s="22" t="s">
        <v>13</v>
      </c>
      <c r="F198" s="18">
        <f t="shared" ca="1" si="4"/>
        <v>45923</v>
      </c>
      <c r="G198" s="23">
        <f t="shared" ca="1" si="28"/>
        <v>1.3448435999999999</v>
      </c>
      <c r="I198" t="s">
        <v>14</v>
      </c>
      <c r="J198" s="18">
        <f t="shared" ca="1" si="5"/>
        <v>45923</v>
      </c>
      <c r="K198" s="23">
        <f t="shared" ca="1" si="29"/>
        <v>0.87200546666666678</v>
      </c>
      <c r="M198" t="s">
        <v>15</v>
      </c>
      <c r="N198" s="18">
        <f t="shared" ca="1" si="6"/>
        <v>45923</v>
      </c>
      <c r="O198" s="23">
        <f t="shared" ca="1" si="30"/>
        <v>0.79108860000000014</v>
      </c>
      <c r="Q198" t="s">
        <v>16</v>
      </c>
      <c r="R198" s="18">
        <f t="shared" ca="1" si="7"/>
        <v>45923</v>
      </c>
      <c r="S198" s="23">
        <f t="shared" ca="1" si="31"/>
        <v>1.0640089999999998</v>
      </c>
      <c r="U198" t="s">
        <v>17</v>
      </c>
      <c r="V198" s="18">
        <f t="shared" ca="1" si="8"/>
        <v>45923</v>
      </c>
      <c r="W198" s="23">
        <f t="shared" ca="1" si="32"/>
        <v>0.92792546666666653</v>
      </c>
    </row>
    <row r="199" spans="1:23">
      <c r="A199" t="s">
        <v>3</v>
      </c>
      <c r="B199" s="18">
        <f t="shared" ca="1" si="3"/>
        <v>45924</v>
      </c>
      <c r="C199" s="23">
        <f t="shared" ca="1" si="27"/>
        <v>1.172885</v>
      </c>
      <c r="E199" s="22" t="s">
        <v>13</v>
      </c>
      <c r="F199" s="18">
        <f t="shared" ca="1" si="4"/>
        <v>45924</v>
      </c>
      <c r="G199" s="23">
        <f t="shared" ca="1" si="28"/>
        <v>1.3448536999999998</v>
      </c>
      <c r="I199" t="s">
        <v>14</v>
      </c>
      <c r="J199" s="18">
        <f t="shared" ca="1" si="5"/>
        <v>45924</v>
      </c>
      <c r="K199" s="23">
        <f t="shared" ca="1" si="29"/>
        <v>0.87205160000000004</v>
      </c>
      <c r="M199" t="s">
        <v>15</v>
      </c>
      <c r="N199" s="18">
        <f t="shared" ca="1" si="6"/>
        <v>45924</v>
      </c>
      <c r="O199" s="23">
        <f t="shared" ca="1" si="30"/>
        <v>0.79099220000000015</v>
      </c>
      <c r="Q199" t="s">
        <v>16</v>
      </c>
      <c r="R199" s="18">
        <f t="shared" ca="1" si="7"/>
        <v>45924</v>
      </c>
      <c r="S199" s="23">
        <f t="shared" ca="1" si="31"/>
        <v>1.0638929999999998</v>
      </c>
      <c r="U199" t="s">
        <v>17</v>
      </c>
      <c r="V199" s="18">
        <f t="shared" ca="1" si="8"/>
        <v>45924</v>
      </c>
      <c r="W199" s="23">
        <f t="shared" ca="1" si="32"/>
        <v>0.92787759999999986</v>
      </c>
    </row>
    <row r="200" spans="1:23">
      <c r="A200" t="s">
        <v>3</v>
      </c>
      <c r="B200" s="18">
        <f t="shared" ca="1" si="3"/>
        <v>45925</v>
      </c>
      <c r="C200" s="23">
        <f t="shared" ca="1" si="27"/>
        <v>1.1729596666666666</v>
      </c>
      <c r="E200" s="22" t="s">
        <v>13</v>
      </c>
      <c r="F200" s="18">
        <f t="shared" ca="1" si="4"/>
        <v>45925</v>
      </c>
      <c r="G200" s="23">
        <f t="shared" ca="1" si="28"/>
        <v>1.3448637999999999</v>
      </c>
      <c r="I200" t="s">
        <v>14</v>
      </c>
      <c r="J200" s="18">
        <f t="shared" ca="1" si="5"/>
        <v>45925</v>
      </c>
      <c r="K200" s="23">
        <f t="shared" ca="1" si="29"/>
        <v>0.8720977333333334</v>
      </c>
      <c r="M200" t="s">
        <v>15</v>
      </c>
      <c r="N200" s="18">
        <f t="shared" ca="1" si="6"/>
        <v>45925</v>
      </c>
      <c r="O200" s="23">
        <f t="shared" ca="1" si="30"/>
        <v>0.79089580000000015</v>
      </c>
      <c r="Q200" t="s">
        <v>16</v>
      </c>
      <c r="R200" s="18">
        <f t="shared" ca="1" si="7"/>
        <v>45925</v>
      </c>
      <c r="S200" s="23">
        <f t="shared" ca="1" si="31"/>
        <v>1.0637769999999998</v>
      </c>
      <c r="U200" t="s">
        <v>17</v>
      </c>
      <c r="V200" s="18">
        <f t="shared" ca="1" si="8"/>
        <v>45925</v>
      </c>
      <c r="W200" s="23">
        <f t="shared" ca="1" si="32"/>
        <v>0.92782973333333318</v>
      </c>
    </row>
    <row r="201" spans="1:23">
      <c r="A201" t="s">
        <v>3</v>
      </c>
      <c r="B201" s="18">
        <f t="shared" ca="1" si="3"/>
        <v>45926</v>
      </c>
      <c r="C201" s="23">
        <f t="shared" ca="1" si="27"/>
        <v>1.1730343333333333</v>
      </c>
      <c r="E201" s="22" t="s">
        <v>13</v>
      </c>
      <c r="F201" s="18">
        <f t="shared" ca="1" si="4"/>
        <v>45926</v>
      </c>
      <c r="G201" s="23">
        <f t="shared" ca="1" si="28"/>
        <v>1.3448739000000001</v>
      </c>
      <c r="I201" t="s">
        <v>14</v>
      </c>
      <c r="J201" s="18">
        <f t="shared" ca="1" si="5"/>
        <v>45926</v>
      </c>
      <c r="K201" s="23">
        <f t="shared" ca="1" si="29"/>
        <v>0.87214386666666677</v>
      </c>
      <c r="M201" t="s">
        <v>15</v>
      </c>
      <c r="N201" s="18">
        <f t="shared" ca="1" si="6"/>
        <v>45926</v>
      </c>
      <c r="O201" s="23">
        <f t="shared" ca="1" si="30"/>
        <v>0.79079940000000004</v>
      </c>
      <c r="Q201" t="s">
        <v>16</v>
      </c>
      <c r="R201" s="18">
        <f t="shared" ca="1" si="7"/>
        <v>45926</v>
      </c>
      <c r="S201" s="23">
        <f t="shared" ca="1" si="31"/>
        <v>1.0636609999999997</v>
      </c>
      <c r="U201" t="s">
        <v>17</v>
      </c>
      <c r="V201" s="18">
        <f t="shared" ca="1" si="8"/>
        <v>45926</v>
      </c>
      <c r="W201" s="23">
        <f t="shared" ca="1" si="32"/>
        <v>0.92778186666666662</v>
      </c>
    </row>
    <row r="202" spans="1:23">
      <c r="A202" t="s">
        <v>3</v>
      </c>
      <c r="B202" s="18">
        <f t="shared" ca="1" si="3"/>
        <v>45927</v>
      </c>
      <c r="C202" s="23">
        <f t="shared" ca="1" si="27"/>
        <v>1.173109</v>
      </c>
      <c r="E202" s="22" t="s">
        <v>13</v>
      </c>
      <c r="F202" s="18">
        <f t="shared" ca="1" si="4"/>
        <v>45927</v>
      </c>
      <c r="G202" s="23">
        <f t="shared" ca="1" si="28"/>
        <v>1.344884</v>
      </c>
      <c r="I202" t="s">
        <v>14</v>
      </c>
      <c r="J202" s="18">
        <f t="shared" ca="1" si="5"/>
        <v>45927</v>
      </c>
      <c r="K202" s="23">
        <f t="shared" ca="1" si="29"/>
        <v>0.87219000000000002</v>
      </c>
      <c r="M202" t="s">
        <v>15</v>
      </c>
      <c r="N202" s="18">
        <f t="shared" ca="1" si="6"/>
        <v>45927</v>
      </c>
      <c r="O202" s="23">
        <f t="shared" ca="1" si="30"/>
        <v>0.79070300000000004</v>
      </c>
      <c r="Q202" t="s">
        <v>16</v>
      </c>
      <c r="R202" s="18">
        <f t="shared" ca="1" si="7"/>
        <v>45927</v>
      </c>
      <c r="S202" s="23">
        <f t="shared" ca="1" si="31"/>
        <v>1.063545</v>
      </c>
      <c r="U202" t="s">
        <v>17</v>
      </c>
      <c r="V202" s="18">
        <f t="shared" ca="1" si="8"/>
        <v>45927</v>
      </c>
      <c r="W202" s="23">
        <f t="shared" ca="1" si="32"/>
        <v>0.92773399999999995</v>
      </c>
    </row>
    <row r="203" spans="1:23">
      <c r="A203" t="s">
        <v>3</v>
      </c>
      <c r="B203" s="24">
        <f t="shared" ca="1" si="3"/>
        <v>45928</v>
      </c>
      <c r="C203" s="21">
        <f>C122</f>
        <v>1.173109</v>
      </c>
      <c r="E203" s="22" t="s">
        <v>13</v>
      </c>
      <c r="F203" s="24">
        <f t="shared" ca="1" si="4"/>
        <v>45928</v>
      </c>
      <c r="G203" s="21">
        <f>G122</f>
        <v>1.344884</v>
      </c>
      <c r="I203" t="s">
        <v>14</v>
      </c>
      <c r="J203" s="24">
        <f t="shared" ca="1" si="5"/>
        <v>45928</v>
      </c>
      <c r="K203" s="21">
        <f>K122</f>
        <v>0.87219000000000002</v>
      </c>
      <c r="M203" t="s">
        <v>15</v>
      </c>
      <c r="N203" s="24">
        <f t="shared" ca="1" si="6"/>
        <v>45928</v>
      </c>
      <c r="O203" s="21">
        <f>O122</f>
        <v>0.79070300000000004</v>
      </c>
      <c r="Q203" t="s">
        <v>16</v>
      </c>
      <c r="R203" s="24">
        <f t="shared" ca="1" si="7"/>
        <v>45928</v>
      </c>
      <c r="S203" s="21">
        <f>S122</f>
        <v>1.063545</v>
      </c>
      <c r="U203" t="s">
        <v>17</v>
      </c>
      <c r="V203" s="24">
        <f t="shared" ca="1" si="8"/>
        <v>45928</v>
      </c>
      <c r="W203" s="21">
        <f>W122</f>
        <v>0.92773399999999995</v>
      </c>
    </row>
    <row r="204" spans="1:23">
      <c r="A204" t="s">
        <v>3</v>
      </c>
      <c r="B204" s="18">
        <f t="shared" ca="1" si="3"/>
        <v>45929</v>
      </c>
      <c r="C204" s="23">
        <f t="shared" ref="C204:C230" ca="1" si="33">C203+(C$231-C203)/(B$231-B204)</f>
        <v>1.1731968148148149</v>
      </c>
      <c r="E204" s="22" t="s">
        <v>13</v>
      </c>
      <c r="F204" s="18">
        <f t="shared" ca="1" si="4"/>
        <v>45929</v>
      </c>
      <c r="G204" s="23">
        <f t="shared" ref="G204:G230" ca="1" si="34">G203+(G$231-G203)/(F$231-F204)</f>
        <v>1.3448895925925926</v>
      </c>
      <c r="I204" t="s">
        <v>14</v>
      </c>
      <c r="J204" s="18">
        <f t="shared" ca="1" si="5"/>
        <v>45929</v>
      </c>
      <c r="K204" s="23">
        <f t="shared" ref="K204:K230" ca="1" si="35">K203+(K$231-K203)/(J$231-J204)</f>
        <v>0.87224814814814822</v>
      </c>
      <c r="M204" t="s">
        <v>15</v>
      </c>
      <c r="N204" s="18">
        <f t="shared" ca="1" si="6"/>
        <v>45929</v>
      </c>
      <c r="O204" s="23">
        <f t="shared" ref="O204:O230" ca="1" si="36">O203+(O$231-O203)/(N$231-N204)</f>
        <v>0.79059522222222223</v>
      </c>
      <c r="Q204" t="s">
        <v>16</v>
      </c>
      <c r="R204" s="18">
        <f t="shared" ca="1" si="7"/>
        <v>45929</v>
      </c>
      <c r="S204" s="23">
        <f t="shared" ref="S204:S230" ca="1" si="37">S203+(S$231-S203)/(R$231-R204)</f>
        <v>1.0634054814814815</v>
      </c>
      <c r="U204" t="s">
        <v>17</v>
      </c>
      <c r="V204" s="18">
        <f t="shared" ca="1" si="8"/>
        <v>45929</v>
      </c>
      <c r="W204" s="23">
        <f t="shared" ref="W204:W230" ca="1" si="38">W203+(W$231-W203)/(V$231-V204)</f>
        <v>0.92767062962962954</v>
      </c>
    </row>
    <row r="205" spans="1:23">
      <c r="A205" t="s">
        <v>3</v>
      </c>
      <c r="B205" s="18">
        <f t="shared" ca="1" si="3"/>
        <v>45930</v>
      </c>
      <c r="C205" s="23">
        <f t="shared" ca="1" si="33"/>
        <v>1.1732846296296298</v>
      </c>
      <c r="E205" s="22" t="s">
        <v>13</v>
      </c>
      <c r="F205" s="18">
        <f t="shared" ca="1" si="4"/>
        <v>45930</v>
      </c>
      <c r="G205" s="23">
        <f t="shared" ca="1" si="34"/>
        <v>1.3448951851851851</v>
      </c>
      <c r="I205" t="s">
        <v>14</v>
      </c>
      <c r="J205" s="18">
        <f t="shared" ca="1" si="5"/>
        <v>45930</v>
      </c>
      <c r="K205" s="23">
        <f t="shared" ca="1" si="35"/>
        <v>0.87230629629629641</v>
      </c>
      <c r="M205" t="s">
        <v>15</v>
      </c>
      <c r="N205" s="18">
        <f t="shared" ca="1" si="6"/>
        <v>45930</v>
      </c>
      <c r="O205" s="23">
        <f t="shared" ca="1" si="36"/>
        <v>0.79048744444444441</v>
      </c>
      <c r="Q205" t="s">
        <v>16</v>
      </c>
      <c r="R205" s="18">
        <f t="shared" ca="1" si="7"/>
        <v>45930</v>
      </c>
      <c r="S205" s="23">
        <f t="shared" ca="1" si="37"/>
        <v>1.0632659629629631</v>
      </c>
      <c r="U205" t="s">
        <v>17</v>
      </c>
      <c r="V205" s="18">
        <f t="shared" ca="1" si="8"/>
        <v>45930</v>
      </c>
      <c r="W205" s="23">
        <f t="shared" ca="1" si="38"/>
        <v>0.92760725925925913</v>
      </c>
    </row>
    <row r="206" spans="1:23">
      <c r="A206" t="s">
        <v>3</v>
      </c>
      <c r="B206" s="18">
        <f t="shared" ref="B206:B269" ca="1" si="39">+B205+1</f>
        <v>45931</v>
      </c>
      <c r="C206" s="23">
        <f t="shared" ca="1" si="33"/>
        <v>1.1733724444444447</v>
      </c>
      <c r="E206" s="22" t="s">
        <v>13</v>
      </c>
      <c r="F206" s="18">
        <f t="shared" ref="F206:F269" ca="1" si="40">+F205+1</f>
        <v>45931</v>
      </c>
      <c r="G206" s="23">
        <f t="shared" ca="1" si="34"/>
        <v>1.3449007777777777</v>
      </c>
      <c r="I206" t="s">
        <v>14</v>
      </c>
      <c r="J206" s="18">
        <f t="shared" ref="J206:J269" ca="1" si="41">+J205+1</f>
        <v>45931</v>
      </c>
      <c r="K206" s="23">
        <f t="shared" ca="1" si="35"/>
        <v>0.87236444444444461</v>
      </c>
      <c r="M206" t="s">
        <v>15</v>
      </c>
      <c r="N206" s="18">
        <f t="shared" ref="N206:N269" ca="1" si="42">+N205+1</f>
        <v>45931</v>
      </c>
      <c r="O206" s="23">
        <f t="shared" ca="1" si="36"/>
        <v>0.79037966666666659</v>
      </c>
      <c r="Q206" t="s">
        <v>16</v>
      </c>
      <c r="R206" s="18">
        <f t="shared" ref="R206:R269" ca="1" si="43">+R205+1</f>
        <v>45931</v>
      </c>
      <c r="S206" s="23">
        <f t="shared" ca="1" si="37"/>
        <v>1.0631264444444446</v>
      </c>
      <c r="U206" t="s">
        <v>17</v>
      </c>
      <c r="V206" s="18">
        <f t="shared" ref="V206:V269" ca="1" si="44">+V205+1</f>
        <v>45931</v>
      </c>
      <c r="W206" s="23">
        <f t="shared" ca="1" si="38"/>
        <v>0.92754388888888872</v>
      </c>
    </row>
    <row r="207" spans="1:23">
      <c r="A207" t="s">
        <v>3</v>
      </c>
      <c r="B207" s="18">
        <f t="shared" ca="1" si="39"/>
        <v>45932</v>
      </c>
      <c r="C207" s="23">
        <f t="shared" ca="1" si="33"/>
        <v>1.1734602592592596</v>
      </c>
      <c r="E207" s="22" t="s">
        <v>13</v>
      </c>
      <c r="F207" s="18">
        <f t="shared" ca="1" si="40"/>
        <v>45932</v>
      </c>
      <c r="G207" s="23">
        <f t="shared" ca="1" si="34"/>
        <v>1.3449063703703703</v>
      </c>
      <c r="I207" t="s">
        <v>14</v>
      </c>
      <c r="J207" s="18">
        <f t="shared" ca="1" si="41"/>
        <v>45932</v>
      </c>
      <c r="K207" s="23">
        <f t="shared" ca="1" si="35"/>
        <v>0.8724225925925928</v>
      </c>
      <c r="M207" t="s">
        <v>15</v>
      </c>
      <c r="N207" s="18">
        <f t="shared" ca="1" si="42"/>
        <v>45932</v>
      </c>
      <c r="O207" s="23">
        <f t="shared" ca="1" si="36"/>
        <v>0.79027188888888877</v>
      </c>
      <c r="Q207" t="s">
        <v>16</v>
      </c>
      <c r="R207" s="18">
        <f t="shared" ca="1" si="43"/>
        <v>45932</v>
      </c>
      <c r="S207" s="23">
        <f t="shared" ca="1" si="37"/>
        <v>1.0629869259259261</v>
      </c>
      <c r="U207" t="s">
        <v>17</v>
      </c>
      <c r="V207" s="18">
        <f t="shared" ca="1" si="44"/>
        <v>45932</v>
      </c>
      <c r="W207" s="23">
        <f t="shared" ca="1" si="38"/>
        <v>0.92748051851851832</v>
      </c>
    </row>
    <row r="208" spans="1:23">
      <c r="A208" t="s">
        <v>3</v>
      </c>
      <c r="B208" s="18">
        <f t="shared" ca="1" si="39"/>
        <v>45933</v>
      </c>
      <c r="C208" s="23">
        <f t="shared" ca="1" si="33"/>
        <v>1.1735480740740745</v>
      </c>
      <c r="E208" s="22" t="s">
        <v>13</v>
      </c>
      <c r="F208" s="18">
        <f t="shared" ca="1" si="40"/>
        <v>45933</v>
      </c>
      <c r="G208" s="23">
        <f t="shared" ca="1" si="34"/>
        <v>1.3449119629629629</v>
      </c>
      <c r="I208" t="s">
        <v>14</v>
      </c>
      <c r="J208" s="18">
        <f t="shared" ca="1" si="41"/>
        <v>45933</v>
      </c>
      <c r="K208" s="23">
        <f t="shared" ca="1" si="35"/>
        <v>0.87248074074074089</v>
      </c>
      <c r="M208" t="s">
        <v>15</v>
      </c>
      <c r="N208" s="18">
        <f t="shared" ca="1" si="42"/>
        <v>45933</v>
      </c>
      <c r="O208" s="23">
        <f t="shared" ca="1" si="36"/>
        <v>0.79016411111111096</v>
      </c>
      <c r="Q208" t="s">
        <v>16</v>
      </c>
      <c r="R208" s="18">
        <f t="shared" ca="1" si="43"/>
        <v>45933</v>
      </c>
      <c r="S208" s="23">
        <f t="shared" ca="1" si="37"/>
        <v>1.0628474074074077</v>
      </c>
      <c r="U208" t="s">
        <v>17</v>
      </c>
      <c r="V208" s="18">
        <f t="shared" ca="1" si="44"/>
        <v>45933</v>
      </c>
      <c r="W208" s="23">
        <f t="shared" ca="1" si="38"/>
        <v>0.92741714814814791</v>
      </c>
    </row>
    <row r="209" spans="1:23">
      <c r="A209" t="s">
        <v>3</v>
      </c>
      <c r="B209" s="18">
        <f t="shared" ca="1" si="39"/>
        <v>45934</v>
      </c>
      <c r="C209" s="23">
        <f t="shared" ca="1" si="33"/>
        <v>1.1736358888888894</v>
      </c>
      <c r="E209" s="22" t="s">
        <v>13</v>
      </c>
      <c r="F209" s="18">
        <f t="shared" ca="1" si="40"/>
        <v>45934</v>
      </c>
      <c r="G209" s="23">
        <f t="shared" ca="1" si="34"/>
        <v>1.3449175555555555</v>
      </c>
      <c r="I209" t="s">
        <v>14</v>
      </c>
      <c r="J209" s="18">
        <f t="shared" ca="1" si="41"/>
        <v>45934</v>
      </c>
      <c r="K209" s="23">
        <f t="shared" ca="1" si="35"/>
        <v>0.87253888888888897</v>
      </c>
      <c r="M209" t="s">
        <v>15</v>
      </c>
      <c r="N209" s="18">
        <f t="shared" ca="1" si="42"/>
        <v>45934</v>
      </c>
      <c r="O209" s="23">
        <f t="shared" ca="1" si="36"/>
        <v>0.79005633333333314</v>
      </c>
      <c r="Q209" t="s">
        <v>16</v>
      </c>
      <c r="R209" s="18">
        <f t="shared" ca="1" si="43"/>
        <v>45934</v>
      </c>
      <c r="S209" s="23">
        <f t="shared" ca="1" si="37"/>
        <v>1.0627078888888892</v>
      </c>
      <c r="U209" t="s">
        <v>17</v>
      </c>
      <c r="V209" s="18">
        <f t="shared" ca="1" si="44"/>
        <v>45934</v>
      </c>
      <c r="W209" s="23">
        <f t="shared" ca="1" si="38"/>
        <v>0.9273537777777775</v>
      </c>
    </row>
    <row r="210" spans="1:23">
      <c r="A210" t="s">
        <v>3</v>
      </c>
      <c r="B210" s="18">
        <f t="shared" ca="1" si="39"/>
        <v>45935</v>
      </c>
      <c r="C210" s="23">
        <f t="shared" ca="1" si="33"/>
        <v>1.1737237037037043</v>
      </c>
      <c r="E210" s="22" t="s">
        <v>13</v>
      </c>
      <c r="F210" s="18">
        <f t="shared" ca="1" si="40"/>
        <v>45935</v>
      </c>
      <c r="G210" s="23">
        <f t="shared" ca="1" si="34"/>
        <v>1.3449231481481481</v>
      </c>
      <c r="I210" t="s">
        <v>14</v>
      </c>
      <c r="J210" s="18">
        <f t="shared" ca="1" si="41"/>
        <v>45935</v>
      </c>
      <c r="K210" s="23">
        <f t="shared" ca="1" si="35"/>
        <v>0.87259703703703717</v>
      </c>
      <c r="M210" t="s">
        <v>15</v>
      </c>
      <c r="N210" s="18">
        <f t="shared" ca="1" si="42"/>
        <v>45935</v>
      </c>
      <c r="O210" s="23">
        <f t="shared" ca="1" si="36"/>
        <v>0.78994855555555532</v>
      </c>
      <c r="Q210" t="s">
        <v>16</v>
      </c>
      <c r="R210" s="18">
        <f t="shared" ca="1" si="43"/>
        <v>45935</v>
      </c>
      <c r="S210" s="23">
        <f t="shared" ca="1" si="37"/>
        <v>1.0625683703703708</v>
      </c>
      <c r="U210" t="s">
        <v>17</v>
      </c>
      <c r="V210" s="18">
        <f t="shared" ca="1" si="44"/>
        <v>45935</v>
      </c>
      <c r="W210" s="23">
        <f t="shared" ca="1" si="38"/>
        <v>0.92729040740740709</v>
      </c>
    </row>
    <row r="211" spans="1:23">
      <c r="A211" t="s">
        <v>3</v>
      </c>
      <c r="B211" s="18">
        <f t="shared" ca="1" si="39"/>
        <v>45936</v>
      </c>
      <c r="C211" s="23">
        <f t="shared" ca="1" si="33"/>
        <v>1.1738115185185189</v>
      </c>
      <c r="E211" s="22" t="s">
        <v>13</v>
      </c>
      <c r="F211" s="18">
        <f t="shared" ca="1" si="40"/>
        <v>45936</v>
      </c>
      <c r="G211" s="23">
        <f t="shared" ca="1" si="34"/>
        <v>1.3449287407407406</v>
      </c>
      <c r="I211" t="s">
        <v>14</v>
      </c>
      <c r="J211" s="18">
        <f t="shared" ca="1" si="41"/>
        <v>45936</v>
      </c>
      <c r="K211" s="23">
        <f t="shared" ca="1" si="35"/>
        <v>0.87265518518518537</v>
      </c>
      <c r="M211" t="s">
        <v>15</v>
      </c>
      <c r="N211" s="18">
        <f t="shared" ca="1" si="42"/>
        <v>45936</v>
      </c>
      <c r="O211" s="23">
        <f t="shared" ca="1" si="36"/>
        <v>0.7898407777777775</v>
      </c>
      <c r="Q211" t="s">
        <v>16</v>
      </c>
      <c r="R211" s="18">
        <f t="shared" ca="1" si="43"/>
        <v>45936</v>
      </c>
      <c r="S211" s="23">
        <f t="shared" ca="1" si="37"/>
        <v>1.0624288518518523</v>
      </c>
      <c r="U211" t="s">
        <v>17</v>
      </c>
      <c r="V211" s="18">
        <f t="shared" ca="1" si="44"/>
        <v>45936</v>
      </c>
      <c r="W211" s="23">
        <f t="shared" ca="1" si="38"/>
        <v>0.92722703703703679</v>
      </c>
    </row>
    <row r="212" spans="1:23">
      <c r="A212" t="s">
        <v>3</v>
      </c>
      <c r="B212" s="18">
        <f t="shared" ca="1" si="39"/>
        <v>45937</v>
      </c>
      <c r="C212" s="23">
        <f t="shared" ca="1" si="33"/>
        <v>1.1738993333333338</v>
      </c>
      <c r="E212" s="22" t="s">
        <v>13</v>
      </c>
      <c r="F212" s="18">
        <f t="shared" ca="1" si="40"/>
        <v>45937</v>
      </c>
      <c r="G212" s="23">
        <f t="shared" ca="1" si="34"/>
        <v>1.3449343333333332</v>
      </c>
      <c r="I212" t="s">
        <v>14</v>
      </c>
      <c r="J212" s="18">
        <f t="shared" ca="1" si="41"/>
        <v>45937</v>
      </c>
      <c r="K212" s="23">
        <f t="shared" ca="1" si="35"/>
        <v>0.87271333333333345</v>
      </c>
      <c r="M212" t="s">
        <v>15</v>
      </c>
      <c r="N212" s="18">
        <f t="shared" ca="1" si="42"/>
        <v>45937</v>
      </c>
      <c r="O212" s="23">
        <f t="shared" ca="1" si="36"/>
        <v>0.78973299999999969</v>
      </c>
      <c r="Q212" t="s">
        <v>16</v>
      </c>
      <c r="R212" s="18">
        <f t="shared" ca="1" si="43"/>
        <v>45937</v>
      </c>
      <c r="S212" s="23">
        <f t="shared" ca="1" si="37"/>
        <v>1.0622893333333339</v>
      </c>
      <c r="U212" t="s">
        <v>17</v>
      </c>
      <c r="V212" s="18">
        <f t="shared" ca="1" si="44"/>
        <v>45937</v>
      </c>
      <c r="W212" s="23">
        <f t="shared" ca="1" si="38"/>
        <v>0.92716366666666639</v>
      </c>
    </row>
    <row r="213" spans="1:23">
      <c r="A213" t="s">
        <v>3</v>
      </c>
      <c r="B213" s="18">
        <f t="shared" ca="1" si="39"/>
        <v>45938</v>
      </c>
      <c r="C213" s="23">
        <f t="shared" ca="1" si="33"/>
        <v>1.1739871481481488</v>
      </c>
      <c r="E213" s="22" t="s">
        <v>13</v>
      </c>
      <c r="F213" s="18">
        <f t="shared" ca="1" si="40"/>
        <v>45938</v>
      </c>
      <c r="G213" s="23">
        <f t="shared" ca="1" si="34"/>
        <v>1.3449399259259258</v>
      </c>
      <c r="I213" t="s">
        <v>14</v>
      </c>
      <c r="J213" s="18">
        <f t="shared" ca="1" si="41"/>
        <v>45938</v>
      </c>
      <c r="K213" s="23">
        <f t="shared" ca="1" si="35"/>
        <v>0.87277148148148154</v>
      </c>
      <c r="M213" t="s">
        <v>15</v>
      </c>
      <c r="N213" s="18">
        <f t="shared" ca="1" si="42"/>
        <v>45938</v>
      </c>
      <c r="O213" s="23">
        <f t="shared" ca="1" si="36"/>
        <v>0.78962522222222198</v>
      </c>
      <c r="Q213" t="s">
        <v>16</v>
      </c>
      <c r="R213" s="18">
        <f t="shared" ca="1" si="43"/>
        <v>45938</v>
      </c>
      <c r="S213" s="23">
        <f t="shared" ca="1" si="37"/>
        <v>1.0621498148148154</v>
      </c>
      <c r="U213" t="s">
        <v>17</v>
      </c>
      <c r="V213" s="18">
        <f t="shared" ca="1" si="44"/>
        <v>45938</v>
      </c>
      <c r="W213" s="23">
        <f t="shared" ca="1" si="38"/>
        <v>0.92710029629629598</v>
      </c>
    </row>
    <row r="214" spans="1:23">
      <c r="A214" t="s">
        <v>3</v>
      </c>
      <c r="B214" s="18">
        <f t="shared" ca="1" si="39"/>
        <v>45939</v>
      </c>
      <c r="C214" s="23">
        <f t="shared" ca="1" si="33"/>
        <v>1.1740749629629634</v>
      </c>
      <c r="E214" s="22" t="s">
        <v>13</v>
      </c>
      <c r="F214" s="18">
        <f t="shared" ca="1" si="40"/>
        <v>45939</v>
      </c>
      <c r="G214" s="23">
        <f t="shared" ca="1" si="34"/>
        <v>1.3449455185185184</v>
      </c>
      <c r="I214" t="s">
        <v>14</v>
      </c>
      <c r="J214" s="18">
        <f t="shared" ca="1" si="41"/>
        <v>45939</v>
      </c>
      <c r="K214" s="23">
        <f t="shared" ca="1" si="35"/>
        <v>0.87282962962962973</v>
      </c>
      <c r="M214" t="s">
        <v>15</v>
      </c>
      <c r="N214" s="18">
        <f t="shared" ca="1" si="42"/>
        <v>45939</v>
      </c>
      <c r="O214" s="23">
        <f t="shared" ca="1" si="36"/>
        <v>0.78951744444444416</v>
      </c>
      <c r="Q214" t="s">
        <v>16</v>
      </c>
      <c r="R214" s="18">
        <f t="shared" ca="1" si="43"/>
        <v>45939</v>
      </c>
      <c r="S214" s="23">
        <f t="shared" ca="1" si="37"/>
        <v>1.062010296296297</v>
      </c>
      <c r="U214" t="s">
        <v>17</v>
      </c>
      <c r="V214" s="18">
        <f t="shared" ca="1" si="44"/>
        <v>45939</v>
      </c>
      <c r="W214" s="23">
        <f t="shared" ca="1" si="38"/>
        <v>0.92703692592592568</v>
      </c>
    </row>
    <row r="215" spans="1:23">
      <c r="A215" t="s">
        <v>3</v>
      </c>
      <c r="B215" s="18">
        <f t="shared" ca="1" si="39"/>
        <v>45940</v>
      </c>
      <c r="C215" s="23">
        <f t="shared" ca="1" si="33"/>
        <v>1.1741627777777781</v>
      </c>
      <c r="E215" s="22" t="s">
        <v>13</v>
      </c>
      <c r="F215" s="18">
        <f t="shared" ca="1" si="40"/>
        <v>45940</v>
      </c>
      <c r="G215" s="23">
        <f t="shared" ca="1" si="34"/>
        <v>1.344951111111111</v>
      </c>
      <c r="I215" t="s">
        <v>14</v>
      </c>
      <c r="J215" s="18">
        <f t="shared" ca="1" si="41"/>
        <v>45940</v>
      </c>
      <c r="K215" s="23">
        <f t="shared" ca="1" si="35"/>
        <v>0.87288777777777793</v>
      </c>
      <c r="M215" t="s">
        <v>15</v>
      </c>
      <c r="N215" s="18">
        <f t="shared" ca="1" si="42"/>
        <v>45940</v>
      </c>
      <c r="O215" s="23">
        <f t="shared" ca="1" si="36"/>
        <v>0.78940966666666634</v>
      </c>
      <c r="Q215" t="s">
        <v>16</v>
      </c>
      <c r="R215" s="18">
        <f t="shared" ca="1" si="43"/>
        <v>45940</v>
      </c>
      <c r="S215" s="23">
        <f t="shared" ca="1" si="37"/>
        <v>1.0618707777777785</v>
      </c>
      <c r="U215" t="s">
        <v>17</v>
      </c>
      <c r="V215" s="18">
        <f t="shared" ca="1" si="44"/>
        <v>45940</v>
      </c>
      <c r="W215" s="23">
        <f t="shared" ca="1" si="38"/>
        <v>0.92697355555555538</v>
      </c>
    </row>
    <row r="216" spans="1:23">
      <c r="A216" t="s">
        <v>3</v>
      </c>
      <c r="B216" s="18">
        <f t="shared" ca="1" si="39"/>
        <v>45941</v>
      </c>
      <c r="C216" s="23">
        <f t="shared" ca="1" si="33"/>
        <v>1.174250592592593</v>
      </c>
      <c r="E216" s="22" t="s">
        <v>13</v>
      </c>
      <c r="F216" s="18">
        <f t="shared" ca="1" si="40"/>
        <v>45941</v>
      </c>
      <c r="G216" s="23">
        <f t="shared" ca="1" si="34"/>
        <v>1.3449567037037036</v>
      </c>
      <c r="I216" t="s">
        <v>14</v>
      </c>
      <c r="J216" s="18">
        <f t="shared" ca="1" si="41"/>
        <v>45941</v>
      </c>
      <c r="K216" s="23">
        <f t="shared" ca="1" si="35"/>
        <v>0.87294592592592601</v>
      </c>
      <c r="M216" t="s">
        <v>15</v>
      </c>
      <c r="N216" s="18">
        <f t="shared" ca="1" si="42"/>
        <v>45941</v>
      </c>
      <c r="O216" s="23">
        <f t="shared" ca="1" si="36"/>
        <v>0.78930188888888864</v>
      </c>
      <c r="Q216" t="s">
        <v>16</v>
      </c>
      <c r="R216" s="18">
        <f t="shared" ca="1" si="43"/>
        <v>45941</v>
      </c>
      <c r="S216" s="23">
        <f t="shared" ca="1" si="37"/>
        <v>1.06173125925926</v>
      </c>
      <c r="U216" t="s">
        <v>17</v>
      </c>
      <c r="V216" s="18">
        <f t="shared" ca="1" si="44"/>
        <v>45941</v>
      </c>
      <c r="W216" s="23">
        <f t="shared" ca="1" si="38"/>
        <v>0.92691018518518498</v>
      </c>
    </row>
    <row r="217" spans="1:23">
      <c r="A217" t="s">
        <v>3</v>
      </c>
      <c r="B217" s="18">
        <f t="shared" ca="1" si="39"/>
        <v>45942</v>
      </c>
      <c r="C217" s="23">
        <f t="shared" ca="1" si="33"/>
        <v>1.1743384074074079</v>
      </c>
      <c r="E217" s="22" t="s">
        <v>13</v>
      </c>
      <c r="F217" s="18">
        <f t="shared" ca="1" si="40"/>
        <v>45942</v>
      </c>
      <c r="G217" s="23">
        <f t="shared" ca="1" si="34"/>
        <v>1.3449622962962962</v>
      </c>
      <c r="I217" t="s">
        <v>14</v>
      </c>
      <c r="J217" s="18">
        <f t="shared" ca="1" si="41"/>
        <v>45942</v>
      </c>
      <c r="K217" s="23">
        <f t="shared" ca="1" si="35"/>
        <v>0.8730040740740741</v>
      </c>
      <c r="M217" t="s">
        <v>15</v>
      </c>
      <c r="N217" s="18">
        <f t="shared" ca="1" si="42"/>
        <v>45942</v>
      </c>
      <c r="O217" s="23">
        <f t="shared" ca="1" si="36"/>
        <v>0.78919411111111093</v>
      </c>
      <c r="Q217" t="s">
        <v>16</v>
      </c>
      <c r="R217" s="18">
        <f t="shared" ca="1" si="43"/>
        <v>45942</v>
      </c>
      <c r="S217" s="23">
        <f t="shared" ca="1" si="37"/>
        <v>1.0615917407407416</v>
      </c>
      <c r="U217" t="s">
        <v>17</v>
      </c>
      <c r="V217" s="18">
        <f t="shared" ca="1" si="44"/>
        <v>45942</v>
      </c>
      <c r="W217" s="23">
        <f t="shared" ca="1" si="38"/>
        <v>0.92684681481481457</v>
      </c>
    </row>
    <row r="218" spans="1:23">
      <c r="A218" t="s">
        <v>3</v>
      </c>
      <c r="B218" s="18">
        <f t="shared" ca="1" si="39"/>
        <v>45943</v>
      </c>
      <c r="C218" s="23">
        <f t="shared" ca="1" si="33"/>
        <v>1.1744262222222226</v>
      </c>
      <c r="E218" s="22" t="s">
        <v>13</v>
      </c>
      <c r="F218" s="18">
        <f t="shared" ca="1" si="40"/>
        <v>45943</v>
      </c>
      <c r="G218" s="23">
        <f t="shared" ca="1" si="34"/>
        <v>1.3449678888888887</v>
      </c>
      <c r="I218" t="s">
        <v>14</v>
      </c>
      <c r="J218" s="18">
        <f t="shared" ca="1" si="41"/>
        <v>45943</v>
      </c>
      <c r="K218" s="23">
        <f t="shared" ca="1" si="35"/>
        <v>0.8730622222222223</v>
      </c>
      <c r="M218" t="s">
        <v>15</v>
      </c>
      <c r="N218" s="18">
        <f t="shared" ca="1" si="42"/>
        <v>45943</v>
      </c>
      <c r="O218" s="23">
        <f t="shared" ca="1" si="36"/>
        <v>0.78908633333333311</v>
      </c>
      <c r="Q218" t="s">
        <v>16</v>
      </c>
      <c r="R218" s="18">
        <f t="shared" ca="1" si="43"/>
        <v>45943</v>
      </c>
      <c r="S218" s="23">
        <f t="shared" ca="1" si="37"/>
        <v>1.0614522222222229</v>
      </c>
      <c r="U218" t="s">
        <v>17</v>
      </c>
      <c r="V218" s="18">
        <f t="shared" ca="1" si="44"/>
        <v>45943</v>
      </c>
      <c r="W218" s="23">
        <f t="shared" ca="1" si="38"/>
        <v>0.92678344444444427</v>
      </c>
    </row>
    <row r="219" spans="1:23">
      <c r="A219" t="s">
        <v>3</v>
      </c>
      <c r="B219" s="18">
        <f t="shared" ca="1" si="39"/>
        <v>45944</v>
      </c>
      <c r="C219" s="23">
        <f t="shared" ca="1" si="33"/>
        <v>1.1745140370370373</v>
      </c>
      <c r="E219" s="22" t="s">
        <v>13</v>
      </c>
      <c r="F219" s="18">
        <f t="shared" ca="1" si="40"/>
        <v>45944</v>
      </c>
      <c r="G219" s="23">
        <f t="shared" ca="1" si="34"/>
        <v>1.3449734814814813</v>
      </c>
      <c r="I219" t="s">
        <v>14</v>
      </c>
      <c r="J219" s="18">
        <f t="shared" ca="1" si="41"/>
        <v>45944</v>
      </c>
      <c r="K219" s="23">
        <f t="shared" ca="1" si="35"/>
        <v>0.87312037037037049</v>
      </c>
      <c r="M219" t="s">
        <v>15</v>
      </c>
      <c r="N219" s="18">
        <f t="shared" ca="1" si="42"/>
        <v>45944</v>
      </c>
      <c r="O219" s="23">
        <f t="shared" ca="1" si="36"/>
        <v>0.78897855555555529</v>
      </c>
      <c r="Q219" t="s">
        <v>16</v>
      </c>
      <c r="R219" s="18">
        <f t="shared" ca="1" si="43"/>
        <v>45944</v>
      </c>
      <c r="S219" s="23">
        <f t="shared" ca="1" si="37"/>
        <v>1.0613127037037042</v>
      </c>
      <c r="U219" t="s">
        <v>17</v>
      </c>
      <c r="V219" s="18">
        <f t="shared" ca="1" si="44"/>
        <v>45944</v>
      </c>
      <c r="W219" s="23">
        <f t="shared" ca="1" si="38"/>
        <v>0.92672007407407397</v>
      </c>
    </row>
    <row r="220" spans="1:23">
      <c r="A220" t="s">
        <v>3</v>
      </c>
      <c r="B220" s="18">
        <f t="shared" ca="1" si="39"/>
        <v>45945</v>
      </c>
      <c r="C220" s="23">
        <f t="shared" ca="1" si="33"/>
        <v>1.1746018518518522</v>
      </c>
      <c r="E220" s="22" t="s">
        <v>13</v>
      </c>
      <c r="F220" s="18">
        <f t="shared" ca="1" si="40"/>
        <v>45945</v>
      </c>
      <c r="G220" s="23">
        <f t="shared" ca="1" si="34"/>
        <v>1.3449790740740739</v>
      </c>
      <c r="I220" t="s">
        <v>14</v>
      </c>
      <c r="J220" s="18">
        <f t="shared" ca="1" si="41"/>
        <v>45945</v>
      </c>
      <c r="K220" s="23">
        <f t="shared" ca="1" si="35"/>
        <v>0.87317851851851858</v>
      </c>
      <c r="M220" t="s">
        <v>15</v>
      </c>
      <c r="N220" s="18">
        <f t="shared" ca="1" si="42"/>
        <v>45945</v>
      </c>
      <c r="O220" s="23">
        <f t="shared" ca="1" si="36"/>
        <v>0.78887077777777759</v>
      </c>
      <c r="Q220" t="s">
        <v>16</v>
      </c>
      <c r="R220" s="18">
        <f t="shared" ca="1" si="43"/>
        <v>45945</v>
      </c>
      <c r="S220" s="23">
        <f t="shared" ca="1" si="37"/>
        <v>1.0611731851851858</v>
      </c>
      <c r="U220" t="s">
        <v>17</v>
      </c>
      <c r="V220" s="18">
        <f t="shared" ca="1" si="44"/>
        <v>45945</v>
      </c>
      <c r="W220" s="23">
        <f t="shared" ca="1" si="38"/>
        <v>0.92665670370370357</v>
      </c>
    </row>
    <row r="221" spans="1:23">
      <c r="A221" t="s">
        <v>3</v>
      </c>
      <c r="B221" s="18">
        <f t="shared" ca="1" si="39"/>
        <v>45946</v>
      </c>
      <c r="C221" s="23">
        <f t="shared" ca="1" si="33"/>
        <v>1.1746896666666671</v>
      </c>
      <c r="E221" s="22" t="s">
        <v>13</v>
      </c>
      <c r="F221" s="18">
        <f t="shared" ca="1" si="40"/>
        <v>45946</v>
      </c>
      <c r="G221" s="23">
        <f t="shared" ca="1" si="34"/>
        <v>1.3449846666666665</v>
      </c>
      <c r="I221" t="s">
        <v>14</v>
      </c>
      <c r="J221" s="18">
        <f t="shared" ca="1" si="41"/>
        <v>45946</v>
      </c>
      <c r="K221" s="23">
        <f t="shared" ca="1" si="35"/>
        <v>0.87323666666666666</v>
      </c>
      <c r="M221" t="s">
        <v>15</v>
      </c>
      <c r="N221" s="18">
        <f t="shared" ca="1" si="42"/>
        <v>45946</v>
      </c>
      <c r="O221" s="23">
        <f t="shared" ca="1" si="36"/>
        <v>0.78876299999999988</v>
      </c>
      <c r="Q221" t="s">
        <v>16</v>
      </c>
      <c r="R221" s="18">
        <f t="shared" ca="1" si="43"/>
        <v>45946</v>
      </c>
      <c r="S221" s="23">
        <f t="shared" ca="1" si="37"/>
        <v>1.0610336666666673</v>
      </c>
      <c r="U221" t="s">
        <v>17</v>
      </c>
      <c r="V221" s="18">
        <f t="shared" ca="1" si="44"/>
        <v>45946</v>
      </c>
      <c r="W221" s="23">
        <f t="shared" ca="1" si="38"/>
        <v>0.92659333333333316</v>
      </c>
    </row>
    <row r="222" spans="1:23">
      <c r="A222" t="s">
        <v>3</v>
      </c>
      <c r="B222" s="18">
        <f t="shared" ca="1" si="39"/>
        <v>45947</v>
      </c>
      <c r="C222" s="23">
        <f t="shared" ca="1" si="33"/>
        <v>1.1747774814814818</v>
      </c>
      <c r="E222" s="22" t="s">
        <v>13</v>
      </c>
      <c r="F222" s="18">
        <f t="shared" ca="1" si="40"/>
        <v>45947</v>
      </c>
      <c r="G222" s="23">
        <f t="shared" ca="1" si="34"/>
        <v>1.3449902592592591</v>
      </c>
      <c r="I222" t="s">
        <v>14</v>
      </c>
      <c r="J222" s="18">
        <f t="shared" ca="1" si="41"/>
        <v>45947</v>
      </c>
      <c r="K222" s="23">
        <f t="shared" ca="1" si="35"/>
        <v>0.87329481481481486</v>
      </c>
      <c r="M222" t="s">
        <v>15</v>
      </c>
      <c r="N222" s="18">
        <f t="shared" ca="1" si="42"/>
        <v>45947</v>
      </c>
      <c r="O222" s="23">
        <f t="shared" ca="1" si="36"/>
        <v>0.78865522222222206</v>
      </c>
      <c r="Q222" t="s">
        <v>16</v>
      </c>
      <c r="R222" s="18">
        <f t="shared" ca="1" si="43"/>
        <v>45947</v>
      </c>
      <c r="S222" s="23">
        <f t="shared" ca="1" si="37"/>
        <v>1.0608941481481486</v>
      </c>
      <c r="U222" t="s">
        <v>17</v>
      </c>
      <c r="V222" s="18">
        <f t="shared" ca="1" si="44"/>
        <v>45947</v>
      </c>
      <c r="W222" s="23">
        <f t="shared" ca="1" si="38"/>
        <v>0.92652996296296286</v>
      </c>
    </row>
    <row r="223" spans="1:23">
      <c r="A223" t="s">
        <v>3</v>
      </c>
      <c r="B223" s="18">
        <f t="shared" ca="1" si="39"/>
        <v>45948</v>
      </c>
      <c r="C223" s="23">
        <f t="shared" ca="1" si="33"/>
        <v>1.1748652962962964</v>
      </c>
      <c r="E223" s="22" t="s">
        <v>13</v>
      </c>
      <c r="F223" s="18">
        <f t="shared" ca="1" si="40"/>
        <v>45948</v>
      </c>
      <c r="G223" s="23">
        <f t="shared" ca="1" si="34"/>
        <v>1.3449958518518517</v>
      </c>
      <c r="I223" t="s">
        <v>14</v>
      </c>
      <c r="J223" s="18">
        <f t="shared" ca="1" si="41"/>
        <v>45948</v>
      </c>
      <c r="K223" s="23">
        <f t="shared" ca="1" si="35"/>
        <v>0.87335296296296305</v>
      </c>
      <c r="M223" t="s">
        <v>15</v>
      </c>
      <c r="N223" s="18">
        <f t="shared" ca="1" si="42"/>
        <v>45948</v>
      </c>
      <c r="O223" s="23">
        <f t="shared" ca="1" si="36"/>
        <v>0.78854744444444425</v>
      </c>
      <c r="Q223" t="s">
        <v>16</v>
      </c>
      <c r="R223" s="18">
        <f t="shared" ca="1" si="43"/>
        <v>45948</v>
      </c>
      <c r="S223" s="23">
        <f t="shared" ca="1" si="37"/>
        <v>1.06075462962963</v>
      </c>
      <c r="U223" t="s">
        <v>17</v>
      </c>
      <c r="V223" s="18">
        <f t="shared" ca="1" si="44"/>
        <v>45948</v>
      </c>
      <c r="W223" s="23">
        <f t="shared" ca="1" si="38"/>
        <v>0.92646659259259256</v>
      </c>
    </row>
    <row r="224" spans="1:23">
      <c r="A224" t="s">
        <v>3</v>
      </c>
      <c r="B224" s="18">
        <f t="shared" ca="1" si="39"/>
        <v>45949</v>
      </c>
      <c r="C224" s="23">
        <f t="shared" ca="1" si="33"/>
        <v>1.1749531111111113</v>
      </c>
      <c r="E224" s="22" t="s">
        <v>13</v>
      </c>
      <c r="F224" s="18">
        <f t="shared" ca="1" si="40"/>
        <v>45949</v>
      </c>
      <c r="G224" s="23">
        <f t="shared" ca="1" si="34"/>
        <v>1.3450014444444442</v>
      </c>
      <c r="I224" t="s">
        <v>14</v>
      </c>
      <c r="J224" s="18">
        <f t="shared" ca="1" si="41"/>
        <v>45949</v>
      </c>
      <c r="K224" s="23">
        <f t="shared" ca="1" si="35"/>
        <v>0.87341111111111114</v>
      </c>
      <c r="M224" t="s">
        <v>15</v>
      </c>
      <c r="N224" s="18">
        <f t="shared" ca="1" si="42"/>
        <v>45949</v>
      </c>
      <c r="O224" s="23">
        <f t="shared" ca="1" si="36"/>
        <v>0.78843966666666654</v>
      </c>
      <c r="Q224" t="s">
        <v>16</v>
      </c>
      <c r="R224" s="18">
        <f t="shared" ca="1" si="43"/>
        <v>45949</v>
      </c>
      <c r="S224" s="23">
        <f t="shared" ca="1" si="37"/>
        <v>1.0606151111111115</v>
      </c>
      <c r="U224" t="s">
        <v>17</v>
      </c>
      <c r="V224" s="18">
        <f t="shared" ca="1" si="44"/>
        <v>45949</v>
      </c>
      <c r="W224" s="23">
        <f t="shared" ca="1" si="38"/>
        <v>0.92640322222222216</v>
      </c>
    </row>
    <row r="225" spans="1:23">
      <c r="A225" t="s">
        <v>3</v>
      </c>
      <c r="B225" s="18">
        <f t="shared" ca="1" si="39"/>
        <v>45950</v>
      </c>
      <c r="C225" s="23">
        <f t="shared" ca="1" si="33"/>
        <v>1.1750409259259262</v>
      </c>
      <c r="E225" s="22" t="s">
        <v>13</v>
      </c>
      <c r="F225" s="18">
        <f t="shared" ca="1" si="40"/>
        <v>45950</v>
      </c>
      <c r="G225" s="23">
        <f t="shared" ca="1" si="34"/>
        <v>1.3450070370370368</v>
      </c>
      <c r="I225" t="s">
        <v>14</v>
      </c>
      <c r="J225" s="18">
        <f t="shared" ca="1" si="41"/>
        <v>45950</v>
      </c>
      <c r="K225" s="23">
        <f t="shared" ca="1" si="35"/>
        <v>0.87346925925925922</v>
      </c>
      <c r="M225" t="s">
        <v>15</v>
      </c>
      <c r="N225" s="18">
        <f t="shared" ca="1" si="42"/>
        <v>45950</v>
      </c>
      <c r="O225" s="23">
        <f t="shared" ca="1" si="36"/>
        <v>0.78833188888888883</v>
      </c>
      <c r="Q225" t="s">
        <v>16</v>
      </c>
      <c r="R225" s="18">
        <f t="shared" ca="1" si="43"/>
        <v>45950</v>
      </c>
      <c r="S225" s="23">
        <f t="shared" ca="1" si="37"/>
        <v>1.0604755925925931</v>
      </c>
      <c r="U225" t="s">
        <v>17</v>
      </c>
      <c r="V225" s="18">
        <f t="shared" ca="1" si="44"/>
        <v>45950</v>
      </c>
      <c r="W225" s="23">
        <f t="shared" ca="1" si="38"/>
        <v>0.92633985185185175</v>
      </c>
    </row>
    <row r="226" spans="1:23">
      <c r="A226" t="s">
        <v>3</v>
      </c>
      <c r="B226" s="18">
        <f t="shared" ca="1" si="39"/>
        <v>45951</v>
      </c>
      <c r="C226" s="23">
        <f t="shared" ca="1" si="33"/>
        <v>1.1751287407407409</v>
      </c>
      <c r="E226" s="22" t="s">
        <v>13</v>
      </c>
      <c r="F226" s="18">
        <f t="shared" ca="1" si="40"/>
        <v>45951</v>
      </c>
      <c r="G226" s="23">
        <f t="shared" ca="1" si="34"/>
        <v>1.3450126296296294</v>
      </c>
      <c r="I226" t="s">
        <v>14</v>
      </c>
      <c r="J226" s="18">
        <f t="shared" ca="1" si="41"/>
        <v>45951</v>
      </c>
      <c r="K226" s="23">
        <f t="shared" ca="1" si="35"/>
        <v>0.87352740740740742</v>
      </c>
      <c r="M226" t="s">
        <v>15</v>
      </c>
      <c r="N226" s="18">
        <f t="shared" ca="1" si="42"/>
        <v>45951</v>
      </c>
      <c r="O226" s="23">
        <f t="shared" ca="1" si="36"/>
        <v>0.78822411111111101</v>
      </c>
      <c r="Q226" t="s">
        <v>16</v>
      </c>
      <c r="R226" s="18">
        <f t="shared" ca="1" si="43"/>
        <v>45951</v>
      </c>
      <c r="S226" s="23">
        <f t="shared" ca="1" si="37"/>
        <v>1.0603360740740744</v>
      </c>
      <c r="U226" t="s">
        <v>17</v>
      </c>
      <c r="V226" s="18">
        <f t="shared" ca="1" si="44"/>
        <v>45951</v>
      </c>
      <c r="W226" s="23">
        <f t="shared" ca="1" si="38"/>
        <v>0.92627648148148145</v>
      </c>
    </row>
    <row r="227" spans="1:23">
      <c r="A227" t="s">
        <v>3</v>
      </c>
      <c r="B227" s="18">
        <f t="shared" ca="1" si="39"/>
        <v>45952</v>
      </c>
      <c r="C227" s="23">
        <f t="shared" ca="1" si="33"/>
        <v>1.1752165555555556</v>
      </c>
      <c r="E227" s="22" t="s">
        <v>13</v>
      </c>
      <c r="F227" s="18">
        <f t="shared" ca="1" si="40"/>
        <v>45952</v>
      </c>
      <c r="G227" s="23">
        <f t="shared" ca="1" si="34"/>
        <v>1.345018222222222</v>
      </c>
      <c r="I227" t="s">
        <v>14</v>
      </c>
      <c r="J227" s="18">
        <f t="shared" ca="1" si="41"/>
        <v>45952</v>
      </c>
      <c r="K227" s="23">
        <f t="shared" ca="1" si="35"/>
        <v>0.87358555555555562</v>
      </c>
      <c r="M227" t="s">
        <v>15</v>
      </c>
      <c r="N227" s="18">
        <f t="shared" ca="1" si="42"/>
        <v>45952</v>
      </c>
      <c r="O227" s="23">
        <f t="shared" ca="1" si="36"/>
        <v>0.7881163333333332</v>
      </c>
      <c r="Q227" t="s">
        <v>16</v>
      </c>
      <c r="R227" s="18">
        <f t="shared" ca="1" si="43"/>
        <v>45952</v>
      </c>
      <c r="S227" s="23">
        <f t="shared" ca="1" si="37"/>
        <v>1.0601965555555557</v>
      </c>
      <c r="U227" t="s">
        <v>17</v>
      </c>
      <c r="V227" s="18">
        <f t="shared" ca="1" si="44"/>
        <v>45952</v>
      </c>
      <c r="W227" s="23">
        <f t="shared" ca="1" si="38"/>
        <v>0.92621311111111115</v>
      </c>
    </row>
    <row r="228" spans="1:23">
      <c r="A228" t="s">
        <v>3</v>
      </c>
      <c r="B228" s="18">
        <f t="shared" ca="1" si="39"/>
        <v>45953</v>
      </c>
      <c r="C228" s="23">
        <f t="shared" ca="1" si="33"/>
        <v>1.1753043703703705</v>
      </c>
      <c r="E228" s="22" t="s">
        <v>13</v>
      </c>
      <c r="F228" s="18">
        <f t="shared" ca="1" si="40"/>
        <v>45953</v>
      </c>
      <c r="G228" s="23">
        <f t="shared" ca="1" si="34"/>
        <v>1.3450238148148146</v>
      </c>
      <c r="I228" t="s">
        <v>14</v>
      </c>
      <c r="J228" s="18">
        <f t="shared" ca="1" si="41"/>
        <v>45953</v>
      </c>
      <c r="K228" s="23">
        <f t="shared" ca="1" si="35"/>
        <v>0.8736437037037037</v>
      </c>
      <c r="M228" t="s">
        <v>15</v>
      </c>
      <c r="N228" s="18">
        <f t="shared" ca="1" si="42"/>
        <v>45953</v>
      </c>
      <c r="O228" s="23">
        <f t="shared" ca="1" si="36"/>
        <v>0.78800855555555549</v>
      </c>
      <c r="Q228" t="s">
        <v>16</v>
      </c>
      <c r="R228" s="18">
        <f t="shared" ca="1" si="43"/>
        <v>45953</v>
      </c>
      <c r="S228" s="23">
        <f t="shared" ca="1" si="37"/>
        <v>1.0600570370370372</v>
      </c>
      <c r="U228" t="s">
        <v>17</v>
      </c>
      <c r="V228" s="18">
        <f t="shared" ca="1" si="44"/>
        <v>45953</v>
      </c>
      <c r="W228" s="23">
        <f t="shared" ca="1" si="38"/>
        <v>0.92614974074074075</v>
      </c>
    </row>
    <row r="229" spans="1:23">
      <c r="A229" t="s">
        <v>3</v>
      </c>
      <c r="B229" s="18">
        <f t="shared" ca="1" si="39"/>
        <v>45954</v>
      </c>
      <c r="C229" s="23">
        <f t="shared" ca="1" si="33"/>
        <v>1.1753921851851854</v>
      </c>
      <c r="E229" s="22" t="s">
        <v>13</v>
      </c>
      <c r="F229" s="18">
        <f t="shared" ca="1" si="40"/>
        <v>45954</v>
      </c>
      <c r="G229" s="23">
        <f t="shared" ca="1" si="34"/>
        <v>1.3450294074074072</v>
      </c>
      <c r="I229" t="s">
        <v>14</v>
      </c>
      <c r="J229" s="18">
        <f t="shared" ca="1" si="41"/>
        <v>45954</v>
      </c>
      <c r="K229" s="23">
        <f t="shared" ca="1" si="35"/>
        <v>0.87370185185185179</v>
      </c>
      <c r="M229" t="s">
        <v>15</v>
      </c>
      <c r="N229" s="18">
        <f t="shared" ca="1" si="42"/>
        <v>45954</v>
      </c>
      <c r="O229" s="23">
        <f t="shared" ca="1" si="36"/>
        <v>0.78790077777777778</v>
      </c>
      <c r="Q229" t="s">
        <v>16</v>
      </c>
      <c r="R229" s="18">
        <f t="shared" ca="1" si="43"/>
        <v>45954</v>
      </c>
      <c r="S229" s="23">
        <f t="shared" ca="1" si="37"/>
        <v>1.0599175185185188</v>
      </c>
      <c r="U229" t="s">
        <v>17</v>
      </c>
      <c r="V229" s="18">
        <f t="shared" ca="1" si="44"/>
        <v>45954</v>
      </c>
      <c r="W229" s="23">
        <f t="shared" ca="1" si="38"/>
        <v>0.92608637037037034</v>
      </c>
    </row>
    <row r="230" spans="1:23">
      <c r="A230" t="s">
        <v>3</v>
      </c>
      <c r="B230" s="18">
        <f t="shared" ca="1" si="39"/>
        <v>45955</v>
      </c>
      <c r="C230" s="23">
        <f t="shared" ca="1" si="33"/>
        <v>1.1754800000000001</v>
      </c>
      <c r="E230" s="22" t="s">
        <v>13</v>
      </c>
      <c r="F230" s="18">
        <f t="shared" ca="1" si="40"/>
        <v>45955</v>
      </c>
      <c r="G230" s="23">
        <f t="shared" ca="1" si="34"/>
        <v>1.345035</v>
      </c>
      <c r="I230" t="s">
        <v>14</v>
      </c>
      <c r="J230" s="18">
        <f t="shared" ca="1" si="41"/>
        <v>45955</v>
      </c>
      <c r="K230" s="23">
        <f t="shared" ca="1" si="35"/>
        <v>0.87375999999999998</v>
      </c>
      <c r="M230" t="s">
        <v>15</v>
      </c>
      <c r="N230" s="18">
        <f t="shared" ca="1" si="42"/>
        <v>45955</v>
      </c>
      <c r="O230" s="23">
        <f t="shared" ca="1" si="36"/>
        <v>0.78779299999999997</v>
      </c>
      <c r="Q230" t="s">
        <v>16</v>
      </c>
      <c r="R230" s="18">
        <f t="shared" ca="1" si="43"/>
        <v>45955</v>
      </c>
      <c r="S230" s="23">
        <f t="shared" ca="1" si="37"/>
        <v>1.0597780000000001</v>
      </c>
      <c r="U230" t="s">
        <v>17</v>
      </c>
      <c r="V230" s="18">
        <f t="shared" ca="1" si="44"/>
        <v>45955</v>
      </c>
      <c r="W230" s="23">
        <f t="shared" ca="1" si="38"/>
        <v>0.92602300000000004</v>
      </c>
    </row>
    <row r="231" spans="1:23">
      <c r="A231" t="s">
        <v>3</v>
      </c>
      <c r="B231" s="24">
        <f t="shared" ca="1" si="39"/>
        <v>45956</v>
      </c>
      <c r="C231" s="21">
        <f>C123</f>
        <v>1.1754800000000001</v>
      </c>
      <c r="E231" s="22" t="s">
        <v>13</v>
      </c>
      <c r="F231" s="24">
        <f t="shared" ca="1" si="40"/>
        <v>45956</v>
      </c>
      <c r="G231" s="21">
        <f>G123</f>
        <v>1.345035</v>
      </c>
      <c r="I231" t="s">
        <v>14</v>
      </c>
      <c r="J231" s="24">
        <f t="shared" ca="1" si="41"/>
        <v>45956</v>
      </c>
      <c r="K231" s="21">
        <f>K123</f>
        <v>0.87375999999999998</v>
      </c>
      <c r="M231" t="s">
        <v>15</v>
      </c>
      <c r="N231" s="24">
        <f t="shared" ca="1" si="42"/>
        <v>45956</v>
      </c>
      <c r="O231" s="21">
        <f>O123</f>
        <v>0.78779299999999997</v>
      </c>
      <c r="Q231" t="s">
        <v>16</v>
      </c>
      <c r="R231" s="24">
        <f t="shared" ca="1" si="43"/>
        <v>45956</v>
      </c>
      <c r="S231" s="21">
        <f>S123</f>
        <v>1.0597780000000001</v>
      </c>
      <c r="U231" t="s">
        <v>17</v>
      </c>
      <c r="V231" s="24">
        <f t="shared" ca="1" si="44"/>
        <v>45956</v>
      </c>
      <c r="W231" s="21">
        <f>W123</f>
        <v>0.92602300000000004</v>
      </c>
    </row>
    <row r="232" spans="1:23">
      <c r="A232" t="s">
        <v>3</v>
      </c>
      <c r="B232" s="18">
        <f t="shared" ca="1" si="39"/>
        <v>45957</v>
      </c>
      <c r="C232" s="23">
        <f t="shared" ref="C232:C261" ca="1" si="45">C231+(C$262-C231)/(B$262-B232)</f>
        <v>1.1755608666666668</v>
      </c>
      <c r="E232" s="22" t="s">
        <v>13</v>
      </c>
      <c r="F232" s="18">
        <f t="shared" ca="1" si="40"/>
        <v>45957</v>
      </c>
      <c r="G232" s="23">
        <f t="shared" ref="G232:G261" ca="1" si="46">G231+(G$262-G231)/(F$262-F232)</f>
        <v>1.3450523333333333</v>
      </c>
      <c r="I232" t="s">
        <v>14</v>
      </c>
      <c r="J232" s="18">
        <f t="shared" ca="1" si="41"/>
        <v>45957</v>
      </c>
      <c r="K232" s="23">
        <f t="shared" ref="K232:K261" ca="1" si="47">K231+(K$262-K231)/(J$262-J232)</f>
        <v>0.8738094666666667</v>
      </c>
      <c r="M232" t="s">
        <v>15</v>
      </c>
      <c r="N232" s="18">
        <f t="shared" ca="1" si="42"/>
        <v>45957</v>
      </c>
      <c r="O232" s="23">
        <f t="shared" ref="O232:O261" ca="1" si="48">O231+(O$262-O231)/(N$262-N232)</f>
        <v>0.78769089999999997</v>
      </c>
      <c r="Q232" t="s">
        <v>16</v>
      </c>
      <c r="R232" s="18">
        <f t="shared" ca="1" si="43"/>
        <v>45957</v>
      </c>
      <c r="S232" s="23">
        <f t="shared" ref="S232:S261" ca="1" si="49">S231+(S$262-S231)/(R$262-R232)</f>
        <v>1.0596505000000001</v>
      </c>
      <c r="U232" t="s">
        <v>17</v>
      </c>
      <c r="V232" s="18">
        <f t="shared" ca="1" si="44"/>
        <v>45957</v>
      </c>
      <c r="W232" s="23">
        <f t="shared" ref="W232:W261" ca="1" si="50">W231+(W$262-W231)/(V$262-V232)</f>
        <v>0.9259679666666667</v>
      </c>
    </row>
    <row r="233" spans="1:23">
      <c r="A233" t="s">
        <v>3</v>
      </c>
      <c r="B233" s="18">
        <f t="shared" ca="1" si="39"/>
        <v>45958</v>
      </c>
      <c r="C233" s="23">
        <f t="shared" ca="1" si="45"/>
        <v>1.1756417333333335</v>
      </c>
      <c r="E233" s="22" t="s">
        <v>13</v>
      </c>
      <c r="F233" s="18">
        <f t="shared" ca="1" si="40"/>
        <v>45958</v>
      </c>
      <c r="G233" s="23">
        <f t="shared" ca="1" si="46"/>
        <v>1.3450696666666666</v>
      </c>
      <c r="I233" t="s">
        <v>14</v>
      </c>
      <c r="J233" s="18">
        <f t="shared" ca="1" si="41"/>
        <v>45958</v>
      </c>
      <c r="K233" s="23">
        <f t="shared" ca="1" si="47"/>
        <v>0.87385893333333342</v>
      </c>
      <c r="M233" t="s">
        <v>15</v>
      </c>
      <c r="N233" s="18">
        <f t="shared" ca="1" si="42"/>
        <v>45958</v>
      </c>
      <c r="O233" s="23">
        <f t="shared" ca="1" si="48"/>
        <v>0.78758879999999998</v>
      </c>
      <c r="Q233" t="s">
        <v>16</v>
      </c>
      <c r="R233" s="18">
        <f t="shared" ca="1" si="43"/>
        <v>45958</v>
      </c>
      <c r="S233" s="23">
        <f t="shared" ca="1" si="49"/>
        <v>1.059523</v>
      </c>
      <c r="U233" t="s">
        <v>17</v>
      </c>
      <c r="V233" s="18">
        <f t="shared" ca="1" si="44"/>
        <v>45958</v>
      </c>
      <c r="W233" s="23">
        <f t="shared" ca="1" si="50"/>
        <v>0.92591293333333335</v>
      </c>
    </row>
    <row r="234" spans="1:23">
      <c r="A234" t="s">
        <v>3</v>
      </c>
      <c r="B234" s="18">
        <f t="shared" ca="1" si="39"/>
        <v>45959</v>
      </c>
      <c r="C234" s="23">
        <f t="shared" ca="1" si="45"/>
        <v>1.1757226000000003</v>
      </c>
      <c r="E234" s="22" t="s">
        <v>13</v>
      </c>
      <c r="F234" s="18">
        <f t="shared" ca="1" si="40"/>
        <v>45959</v>
      </c>
      <c r="G234" s="23">
        <f t="shared" ca="1" si="46"/>
        <v>1.3450869999999999</v>
      </c>
      <c r="I234" t="s">
        <v>14</v>
      </c>
      <c r="J234" s="18">
        <f t="shared" ca="1" si="41"/>
        <v>45959</v>
      </c>
      <c r="K234" s="23">
        <f t="shared" ca="1" si="47"/>
        <v>0.87390840000000014</v>
      </c>
      <c r="M234" t="s">
        <v>15</v>
      </c>
      <c r="N234" s="18">
        <f t="shared" ca="1" si="42"/>
        <v>45959</v>
      </c>
      <c r="O234" s="23">
        <f t="shared" ca="1" si="48"/>
        <v>0.78748669999999998</v>
      </c>
      <c r="Q234" t="s">
        <v>16</v>
      </c>
      <c r="R234" s="18">
        <f t="shared" ca="1" si="43"/>
        <v>45959</v>
      </c>
      <c r="S234" s="23">
        <f t="shared" ca="1" si="49"/>
        <v>1.0593954999999999</v>
      </c>
      <c r="U234" t="s">
        <v>17</v>
      </c>
      <c r="V234" s="18">
        <f t="shared" ca="1" si="44"/>
        <v>45959</v>
      </c>
      <c r="W234" s="23">
        <f t="shared" ca="1" si="50"/>
        <v>0.92585790000000001</v>
      </c>
    </row>
    <row r="235" spans="1:23">
      <c r="A235" t="s">
        <v>3</v>
      </c>
      <c r="B235" s="18">
        <f t="shared" ca="1" si="39"/>
        <v>45960</v>
      </c>
      <c r="C235" s="23">
        <f t="shared" ca="1" si="45"/>
        <v>1.175803466666667</v>
      </c>
      <c r="E235" s="22" t="s">
        <v>13</v>
      </c>
      <c r="F235" s="18">
        <f t="shared" ca="1" si="40"/>
        <v>45960</v>
      </c>
      <c r="G235" s="23">
        <f t="shared" ca="1" si="46"/>
        <v>1.3451043333333332</v>
      </c>
      <c r="I235" t="s">
        <v>14</v>
      </c>
      <c r="J235" s="18">
        <f t="shared" ca="1" si="41"/>
        <v>45960</v>
      </c>
      <c r="K235" s="23">
        <f t="shared" ca="1" si="47"/>
        <v>0.87395786666666675</v>
      </c>
      <c r="M235" t="s">
        <v>15</v>
      </c>
      <c r="N235" s="18">
        <f t="shared" ca="1" si="42"/>
        <v>45960</v>
      </c>
      <c r="O235" s="23">
        <f t="shared" ca="1" si="48"/>
        <v>0.78738459999999999</v>
      </c>
      <c r="Q235" t="s">
        <v>16</v>
      </c>
      <c r="R235" s="18">
        <f t="shared" ca="1" si="43"/>
        <v>45960</v>
      </c>
      <c r="S235" s="23">
        <f t="shared" ca="1" si="49"/>
        <v>1.0592679999999999</v>
      </c>
      <c r="U235" t="s">
        <v>17</v>
      </c>
      <c r="V235" s="18">
        <f t="shared" ca="1" si="44"/>
        <v>45960</v>
      </c>
      <c r="W235" s="23">
        <f t="shared" ca="1" si="50"/>
        <v>0.92580286666666667</v>
      </c>
    </row>
    <row r="236" spans="1:23">
      <c r="A236" t="s">
        <v>3</v>
      </c>
      <c r="B236" s="18">
        <f t="shared" ca="1" si="39"/>
        <v>45961</v>
      </c>
      <c r="C236" s="23">
        <f t="shared" ca="1" si="45"/>
        <v>1.1758843333333338</v>
      </c>
      <c r="E236" s="22" t="s">
        <v>13</v>
      </c>
      <c r="F236" s="18">
        <f t="shared" ca="1" si="40"/>
        <v>45961</v>
      </c>
      <c r="G236" s="23">
        <f t="shared" ca="1" si="46"/>
        <v>1.3451216666666665</v>
      </c>
      <c r="I236" t="s">
        <v>14</v>
      </c>
      <c r="J236" s="18">
        <f t="shared" ca="1" si="41"/>
        <v>45961</v>
      </c>
      <c r="K236" s="23">
        <f t="shared" ca="1" si="47"/>
        <v>0.87400733333333336</v>
      </c>
      <c r="M236" t="s">
        <v>15</v>
      </c>
      <c r="N236" s="18">
        <f t="shared" ca="1" si="42"/>
        <v>45961</v>
      </c>
      <c r="O236" s="23">
        <f t="shared" ca="1" si="48"/>
        <v>0.7872825</v>
      </c>
      <c r="Q236" t="s">
        <v>16</v>
      </c>
      <c r="R236" s="18">
        <f t="shared" ca="1" si="43"/>
        <v>45961</v>
      </c>
      <c r="S236" s="23">
        <f t="shared" ca="1" si="49"/>
        <v>1.0591404999999998</v>
      </c>
      <c r="U236" t="s">
        <v>17</v>
      </c>
      <c r="V236" s="18">
        <f t="shared" ca="1" si="44"/>
        <v>45961</v>
      </c>
      <c r="W236" s="23">
        <f t="shared" ca="1" si="50"/>
        <v>0.92574783333333333</v>
      </c>
    </row>
    <row r="237" spans="1:23">
      <c r="A237" t="s">
        <v>3</v>
      </c>
      <c r="B237" s="18">
        <f t="shared" ca="1" si="39"/>
        <v>45962</v>
      </c>
      <c r="C237" s="23">
        <f t="shared" ca="1" si="45"/>
        <v>1.1759652000000005</v>
      </c>
      <c r="E237" s="22" t="s">
        <v>13</v>
      </c>
      <c r="F237" s="18">
        <f t="shared" ca="1" si="40"/>
        <v>45962</v>
      </c>
      <c r="G237" s="23">
        <f t="shared" ca="1" si="46"/>
        <v>1.3451389999999999</v>
      </c>
      <c r="I237" t="s">
        <v>14</v>
      </c>
      <c r="J237" s="18">
        <f t="shared" ca="1" si="41"/>
        <v>45962</v>
      </c>
      <c r="K237" s="23">
        <f t="shared" ca="1" si="47"/>
        <v>0.87405680000000008</v>
      </c>
      <c r="M237" t="s">
        <v>15</v>
      </c>
      <c r="N237" s="18">
        <f t="shared" ca="1" si="42"/>
        <v>45962</v>
      </c>
      <c r="O237" s="23">
        <f t="shared" ca="1" si="48"/>
        <v>0.7871804</v>
      </c>
      <c r="Q237" t="s">
        <v>16</v>
      </c>
      <c r="R237" s="18">
        <f t="shared" ca="1" si="43"/>
        <v>45962</v>
      </c>
      <c r="S237" s="23">
        <f t="shared" ca="1" si="49"/>
        <v>1.0590129999999998</v>
      </c>
      <c r="U237" t="s">
        <v>17</v>
      </c>
      <c r="V237" s="18">
        <f t="shared" ca="1" si="44"/>
        <v>45962</v>
      </c>
      <c r="W237" s="23">
        <f t="shared" ca="1" si="50"/>
        <v>0.92569279999999998</v>
      </c>
    </row>
    <row r="238" spans="1:23">
      <c r="A238" t="s">
        <v>3</v>
      </c>
      <c r="B238" s="18">
        <f t="shared" ca="1" si="39"/>
        <v>45963</v>
      </c>
      <c r="C238" s="23">
        <f t="shared" ca="1" si="45"/>
        <v>1.1760460666666672</v>
      </c>
      <c r="E238" s="22" t="s">
        <v>13</v>
      </c>
      <c r="F238" s="18">
        <f t="shared" ca="1" si="40"/>
        <v>45963</v>
      </c>
      <c r="G238" s="23">
        <f t="shared" ca="1" si="46"/>
        <v>1.3451563333333332</v>
      </c>
      <c r="I238" t="s">
        <v>14</v>
      </c>
      <c r="J238" s="18">
        <f t="shared" ca="1" si="41"/>
        <v>45963</v>
      </c>
      <c r="K238" s="23">
        <f t="shared" ca="1" si="47"/>
        <v>0.8741062666666668</v>
      </c>
      <c r="M238" t="s">
        <v>15</v>
      </c>
      <c r="N238" s="18">
        <f t="shared" ca="1" si="42"/>
        <v>45963</v>
      </c>
      <c r="O238" s="23">
        <f t="shared" ca="1" si="48"/>
        <v>0.78707830000000001</v>
      </c>
      <c r="Q238" t="s">
        <v>16</v>
      </c>
      <c r="R238" s="18">
        <f t="shared" ca="1" si="43"/>
        <v>45963</v>
      </c>
      <c r="S238" s="23">
        <f t="shared" ca="1" si="49"/>
        <v>1.0588854999999997</v>
      </c>
      <c r="U238" t="s">
        <v>17</v>
      </c>
      <c r="V238" s="18">
        <f t="shared" ca="1" si="44"/>
        <v>45963</v>
      </c>
      <c r="W238" s="23">
        <f t="shared" ca="1" si="50"/>
        <v>0.92563776666666664</v>
      </c>
    </row>
    <row r="239" spans="1:23">
      <c r="A239" t="s">
        <v>3</v>
      </c>
      <c r="B239" s="18">
        <f t="shared" ca="1" si="39"/>
        <v>45964</v>
      </c>
      <c r="C239" s="23">
        <f t="shared" ca="1" si="45"/>
        <v>1.176126933333334</v>
      </c>
      <c r="E239" s="22" t="s">
        <v>13</v>
      </c>
      <c r="F239" s="18">
        <f t="shared" ca="1" si="40"/>
        <v>45964</v>
      </c>
      <c r="G239" s="23">
        <f t="shared" ca="1" si="46"/>
        <v>1.3451736666666665</v>
      </c>
      <c r="I239" t="s">
        <v>14</v>
      </c>
      <c r="J239" s="18">
        <f t="shared" ca="1" si="41"/>
        <v>45964</v>
      </c>
      <c r="K239" s="23">
        <f t="shared" ca="1" si="47"/>
        <v>0.87415573333333341</v>
      </c>
      <c r="M239" t="s">
        <v>15</v>
      </c>
      <c r="N239" s="18">
        <f t="shared" ca="1" si="42"/>
        <v>45964</v>
      </c>
      <c r="O239" s="23">
        <f t="shared" ca="1" si="48"/>
        <v>0.78697620000000001</v>
      </c>
      <c r="Q239" t="s">
        <v>16</v>
      </c>
      <c r="R239" s="18">
        <f t="shared" ca="1" si="43"/>
        <v>45964</v>
      </c>
      <c r="S239" s="23">
        <f t="shared" ca="1" si="49"/>
        <v>1.0587579999999996</v>
      </c>
      <c r="U239" t="s">
        <v>17</v>
      </c>
      <c r="V239" s="18">
        <f t="shared" ca="1" si="44"/>
        <v>45964</v>
      </c>
      <c r="W239" s="23">
        <f t="shared" ca="1" si="50"/>
        <v>0.9255827333333333</v>
      </c>
    </row>
    <row r="240" spans="1:23">
      <c r="A240" t="s">
        <v>3</v>
      </c>
      <c r="B240" s="18">
        <f t="shared" ca="1" si="39"/>
        <v>45965</v>
      </c>
      <c r="C240" s="23">
        <f t="shared" ca="1" si="45"/>
        <v>1.1762078000000007</v>
      </c>
      <c r="E240" s="22" t="s">
        <v>13</v>
      </c>
      <c r="F240" s="18">
        <f t="shared" ca="1" si="40"/>
        <v>45965</v>
      </c>
      <c r="G240" s="23">
        <f t="shared" ca="1" si="46"/>
        <v>1.3451909999999998</v>
      </c>
      <c r="I240" t="s">
        <v>14</v>
      </c>
      <c r="J240" s="18">
        <f t="shared" ca="1" si="41"/>
        <v>45965</v>
      </c>
      <c r="K240" s="23">
        <f t="shared" ca="1" si="47"/>
        <v>0.87420520000000002</v>
      </c>
      <c r="M240" t="s">
        <v>15</v>
      </c>
      <c r="N240" s="18">
        <f t="shared" ca="1" si="42"/>
        <v>45965</v>
      </c>
      <c r="O240" s="23">
        <f t="shared" ca="1" si="48"/>
        <v>0.78687410000000002</v>
      </c>
      <c r="Q240" t="s">
        <v>16</v>
      </c>
      <c r="R240" s="18">
        <f t="shared" ca="1" si="43"/>
        <v>45965</v>
      </c>
      <c r="S240" s="23">
        <f t="shared" ca="1" si="49"/>
        <v>1.0586304999999996</v>
      </c>
      <c r="U240" t="s">
        <v>17</v>
      </c>
      <c r="V240" s="18">
        <f t="shared" ca="1" si="44"/>
        <v>45965</v>
      </c>
      <c r="W240" s="23">
        <f t="shared" ca="1" si="50"/>
        <v>0.92552769999999995</v>
      </c>
    </row>
    <row r="241" spans="1:23">
      <c r="A241" t="s">
        <v>3</v>
      </c>
      <c r="B241" s="18">
        <f t="shared" ca="1" si="39"/>
        <v>45966</v>
      </c>
      <c r="C241" s="23">
        <f t="shared" ca="1" si="45"/>
        <v>1.1762886666666674</v>
      </c>
      <c r="E241" s="22" t="s">
        <v>13</v>
      </c>
      <c r="F241" s="18">
        <f t="shared" ca="1" si="40"/>
        <v>45966</v>
      </c>
      <c r="G241" s="23">
        <f t="shared" ca="1" si="46"/>
        <v>1.3452083333333331</v>
      </c>
      <c r="I241" t="s">
        <v>14</v>
      </c>
      <c r="J241" s="18">
        <f t="shared" ca="1" si="41"/>
        <v>45966</v>
      </c>
      <c r="K241" s="23">
        <f t="shared" ca="1" si="47"/>
        <v>0.87425466666666674</v>
      </c>
      <c r="M241" t="s">
        <v>15</v>
      </c>
      <c r="N241" s="18">
        <f t="shared" ca="1" si="42"/>
        <v>45966</v>
      </c>
      <c r="O241" s="23">
        <f t="shared" ca="1" si="48"/>
        <v>0.78677200000000003</v>
      </c>
      <c r="Q241" t="s">
        <v>16</v>
      </c>
      <c r="R241" s="18">
        <f t="shared" ca="1" si="43"/>
        <v>45966</v>
      </c>
      <c r="S241" s="23">
        <f t="shared" ca="1" si="49"/>
        <v>1.0585029999999995</v>
      </c>
      <c r="U241" t="s">
        <v>17</v>
      </c>
      <c r="V241" s="18">
        <f t="shared" ca="1" si="44"/>
        <v>45966</v>
      </c>
      <c r="W241" s="23">
        <f t="shared" ca="1" si="50"/>
        <v>0.92547266666666661</v>
      </c>
    </row>
    <row r="242" spans="1:23">
      <c r="A242" t="s">
        <v>3</v>
      </c>
      <c r="B242" s="18">
        <f t="shared" ca="1" si="39"/>
        <v>45967</v>
      </c>
      <c r="C242" s="23">
        <f t="shared" ca="1" si="45"/>
        <v>1.1763695333333342</v>
      </c>
      <c r="E242" s="22" t="s">
        <v>13</v>
      </c>
      <c r="F242" s="18">
        <f t="shared" ca="1" si="40"/>
        <v>45967</v>
      </c>
      <c r="G242" s="23">
        <f t="shared" ca="1" si="46"/>
        <v>1.3452256666666664</v>
      </c>
      <c r="I242" t="s">
        <v>14</v>
      </c>
      <c r="J242" s="18">
        <f t="shared" ca="1" si="41"/>
        <v>45967</v>
      </c>
      <c r="K242" s="23">
        <f t="shared" ca="1" si="47"/>
        <v>0.87430413333333346</v>
      </c>
      <c r="M242" t="s">
        <v>15</v>
      </c>
      <c r="N242" s="18">
        <f t="shared" ca="1" si="42"/>
        <v>45967</v>
      </c>
      <c r="O242" s="23">
        <f t="shared" ca="1" si="48"/>
        <v>0.78666990000000003</v>
      </c>
      <c r="Q242" t="s">
        <v>16</v>
      </c>
      <c r="R242" s="18">
        <f t="shared" ca="1" si="43"/>
        <v>45967</v>
      </c>
      <c r="S242" s="23">
        <f t="shared" ca="1" si="49"/>
        <v>1.0583754999999995</v>
      </c>
      <c r="U242" t="s">
        <v>17</v>
      </c>
      <c r="V242" s="18">
        <f t="shared" ca="1" si="44"/>
        <v>45967</v>
      </c>
      <c r="W242" s="23">
        <f t="shared" ca="1" si="50"/>
        <v>0.92541763333333327</v>
      </c>
    </row>
    <row r="243" spans="1:23">
      <c r="A243" t="s">
        <v>3</v>
      </c>
      <c r="B243" s="18">
        <f t="shared" ca="1" si="39"/>
        <v>45968</v>
      </c>
      <c r="C243" s="23">
        <f t="shared" ca="1" si="45"/>
        <v>1.1764504000000007</v>
      </c>
      <c r="E243" s="22" t="s">
        <v>13</v>
      </c>
      <c r="F243" s="18">
        <f t="shared" ca="1" si="40"/>
        <v>45968</v>
      </c>
      <c r="G243" s="23">
        <f t="shared" ca="1" si="46"/>
        <v>1.3452429999999997</v>
      </c>
      <c r="I243" t="s">
        <v>14</v>
      </c>
      <c r="J243" s="18">
        <f t="shared" ca="1" si="41"/>
        <v>45968</v>
      </c>
      <c r="K243" s="23">
        <f t="shared" ca="1" si="47"/>
        <v>0.87435360000000006</v>
      </c>
      <c r="M243" t="s">
        <v>15</v>
      </c>
      <c r="N243" s="18">
        <f t="shared" ca="1" si="42"/>
        <v>45968</v>
      </c>
      <c r="O243" s="23">
        <f t="shared" ca="1" si="48"/>
        <v>0.78656780000000004</v>
      </c>
      <c r="Q243" t="s">
        <v>16</v>
      </c>
      <c r="R243" s="18">
        <f t="shared" ca="1" si="43"/>
        <v>45968</v>
      </c>
      <c r="S243" s="23">
        <f t="shared" ca="1" si="49"/>
        <v>1.0582479999999994</v>
      </c>
      <c r="U243" t="s">
        <v>17</v>
      </c>
      <c r="V243" s="18">
        <f t="shared" ca="1" si="44"/>
        <v>45968</v>
      </c>
      <c r="W243" s="23">
        <f t="shared" ca="1" si="50"/>
        <v>0.92536259999999992</v>
      </c>
    </row>
    <row r="244" spans="1:23">
      <c r="A244" t="s">
        <v>3</v>
      </c>
      <c r="B244" s="18">
        <f t="shared" ca="1" si="39"/>
        <v>45969</v>
      </c>
      <c r="C244" s="23">
        <f t="shared" ca="1" si="45"/>
        <v>1.1765312666666672</v>
      </c>
      <c r="E244" s="22" t="s">
        <v>13</v>
      </c>
      <c r="F244" s="18">
        <f t="shared" ca="1" si="40"/>
        <v>45969</v>
      </c>
      <c r="G244" s="23">
        <f t="shared" ca="1" si="46"/>
        <v>1.3452603333333331</v>
      </c>
      <c r="I244" t="s">
        <v>14</v>
      </c>
      <c r="J244" s="18">
        <f t="shared" ca="1" si="41"/>
        <v>45969</v>
      </c>
      <c r="K244" s="23">
        <f t="shared" ca="1" si="47"/>
        <v>0.87440306666666667</v>
      </c>
      <c r="M244" t="s">
        <v>15</v>
      </c>
      <c r="N244" s="18">
        <f t="shared" ca="1" si="42"/>
        <v>45969</v>
      </c>
      <c r="O244" s="23">
        <f t="shared" ca="1" si="48"/>
        <v>0.78646570000000005</v>
      </c>
      <c r="Q244" t="s">
        <v>16</v>
      </c>
      <c r="R244" s="18">
        <f t="shared" ca="1" si="43"/>
        <v>45969</v>
      </c>
      <c r="S244" s="23">
        <f t="shared" ca="1" si="49"/>
        <v>1.0581204999999994</v>
      </c>
      <c r="U244" t="s">
        <v>17</v>
      </c>
      <c r="V244" s="18">
        <f t="shared" ca="1" si="44"/>
        <v>45969</v>
      </c>
      <c r="W244" s="23">
        <f t="shared" ca="1" si="50"/>
        <v>0.92530756666666658</v>
      </c>
    </row>
    <row r="245" spans="1:23">
      <c r="A245" t="s">
        <v>3</v>
      </c>
      <c r="B245" s="18">
        <f t="shared" ca="1" si="39"/>
        <v>45970</v>
      </c>
      <c r="C245" s="23">
        <f t="shared" ca="1" si="45"/>
        <v>1.1766121333333339</v>
      </c>
      <c r="E245" s="22" t="s">
        <v>13</v>
      </c>
      <c r="F245" s="18">
        <f t="shared" ca="1" si="40"/>
        <v>45970</v>
      </c>
      <c r="G245" s="23">
        <f t="shared" ca="1" si="46"/>
        <v>1.3452776666666664</v>
      </c>
      <c r="I245" t="s">
        <v>14</v>
      </c>
      <c r="J245" s="18">
        <f t="shared" ca="1" si="41"/>
        <v>45970</v>
      </c>
      <c r="K245" s="23">
        <f t="shared" ca="1" si="47"/>
        <v>0.87445253333333339</v>
      </c>
      <c r="M245" t="s">
        <v>15</v>
      </c>
      <c r="N245" s="18">
        <f t="shared" ca="1" si="42"/>
        <v>45970</v>
      </c>
      <c r="O245" s="23">
        <f t="shared" ca="1" si="48"/>
        <v>0.78636360000000005</v>
      </c>
      <c r="Q245" t="s">
        <v>16</v>
      </c>
      <c r="R245" s="18">
        <f t="shared" ca="1" si="43"/>
        <v>45970</v>
      </c>
      <c r="S245" s="23">
        <f t="shared" ca="1" si="49"/>
        <v>1.0579929999999993</v>
      </c>
      <c r="U245" t="s">
        <v>17</v>
      </c>
      <c r="V245" s="18">
        <f t="shared" ca="1" si="44"/>
        <v>45970</v>
      </c>
      <c r="W245" s="23">
        <f t="shared" ca="1" si="50"/>
        <v>0.92525253333333324</v>
      </c>
    </row>
    <row r="246" spans="1:23">
      <c r="A246" t="s">
        <v>3</v>
      </c>
      <c r="B246" s="18">
        <f t="shared" ca="1" si="39"/>
        <v>45971</v>
      </c>
      <c r="C246" s="23">
        <f t="shared" ca="1" si="45"/>
        <v>1.1766930000000007</v>
      </c>
      <c r="E246" s="22" t="s">
        <v>13</v>
      </c>
      <c r="F246" s="18">
        <f t="shared" ca="1" si="40"/>
        <v>45971</v>
      </c>
      <c r="G246" s="23">
        <f t="shared" ca="1" si="46"/>
        <v>1.3452949999999997</v>
      </c>
      <c r="I246" t="s">
        <v>14</v>
      </c>
      <c r="J246" s="18">
        <f t="shared" ca="1" si="41"/>
        <v>45971</v>
      </c>
      <c r="K246" s="23">
        <f t="shared" ca="1" si="47"/>
        <v>0.87450200000000011</v>
      </c>
      <c r="M246" t="s">
        <v>15</v>
      </c>
      <c r="N246" s="18">
        <f t="shared" ca="1" si="42"/>
        <v>45971</v>
      </c>
      <c r="O246" s="23">
        <f t="shared" ca="1" si="48"/>
        <v>0.78626150000000006</v>
      </c>
      <c r="Q246" t="s">
        <v>16</v>
      </c>
      <c r="R246" s="18">
        <f t="shared" ca="1" si="43"/>
        <v>45971</v>
      </c>
      <c r="S246" s="23">
        <f t="shared" ca="1" si="49"/>
        <v>1.0578654999999992</v>
      </c>
      <c r="U246" t="s">
        <v>17</v>
      </c>
      <c r="V246" s="18">
        <f t="shared" ca="1" si="44"/>
        <v>45971</v>
      </c>
      <c r="W246" s="23">
        <f t="shared" ca="1" si="50"/>
        <v>0.92519749999999989</v>
      </c>
    </row>
    <row r="247" spans="1:23">
      <c r="A247" t="s">
        <v>3</v>
      </c>
      <c r="B247" s="18">
        <f t="shared" ca="1" si="39"/>
        <v>45972</v>
      </c>
      <c r="C247" s="23">
        <f t="shared" ca="1" si="45"/>
        <v>1.1767738666666672</v>
      </c>
      <c r="E247" s="22" t="s">
        <v>13</v>
      </c>
      <c r="F247" s="18">
        <f t="shared" ca="1" si="40"/>
        <v>45972</v>
      </c>
      <c r="G247" s="23">
        <f t="shared" ca="1" si="46"/>
        <v>1.345312333333333</v>
      </c>
      <c r="I247" t="s">
        <v>14</v>
      </c>
      <c r="J247" s="18">
        <f t="shared" ca="1" si="41"/>
        <v>45972</v>
      </c>
      <c r="K247" s="23">
        <f t="shared" ca="1" si="47"/>
        <v>0.87455146666666672</v>
      </c>
      <c r="M247" t="s">
        <v>15</v>
      </c>
      <c r="N247" s="18">
        <f t="shared" ca="1" si="42"/>
        <v>45972</v>
      </c>
      <c r="O247" s="23">
        <f t="shared" ca="1" si="48"/>
        <v>0.78615940000000006</v>
      </c>
      <c r="Q247" t="s">
        <v>16</v>
      </c>
      <c r="R247" s="18">
        <f t="shared" ca="1" si="43"/>
        <v>45972</v>
      </c>
      <c r="S247" s="23">
        <f t="shared" ca="1" si="49"/>
        <v>1.0577379999999992</v>
      </c>
      <c r="U247" t="s">
        <v>17</v>
      </c>
      <c r="V247" s="18">
        <f t="shared" ca="1" si="44"/>
        <v>45972</v>
      </c>
      <c r="W247" s="23">
        <f t="shared" ca="1" si="50"/>
        <v>0.92514246666666655</v>
      </c>
    </row>
    <row r="248" spans="1:23">
      <c r="A248" t="s">
        <v>3</v>
      </c>
      <c r="B248" s="18">
        <f t="shared" ca="1" si="39"/>
        <v>45973</v>
      </c>
      <c r="C248" s="23">
        <f t="shared" ca="1" si="45"/>
        <v>1.1768547333333337</v>
      </c>
      <c r="E248" s="22" t="s">
        <v>13</v>
      </c>
      <c r="F248" s="18">
        <f t="shared" ca="1" si="40"/>
        <v>45973</v>
      </c>
      <c r="G248" s="23">
        <f t="shared" ca="1" si="46"/>
        <v>1.3453296666666663</v>
      </c>
      <c r="I248" t="s">
        <v>14</v>
      </c>
      <c r="J248" s="18">
        <f t="shared" ca="1" si="41"/>
        <v>45973</v>
      </c>
      <c r="K248" s="23">
        <f t="shared" ca="1" si="47"/>
        <v>0.87460093333333333</v>
      </c>
      <c r="M248" t="s">
        <v>15</v>
      </c>
      <c r="N248" s="18">
        <f t="shared" ca="1" si="42"/>
        <v>45973</v>
      </c>
      <c r="O248" s="23">
        <f t="shared" ca="1" si="48"/>
        <v>0.78605730000000007</v>
      </c>
      <c r="Q248" t="s">
        <v>16</v>
      </c>
      <c r="R248" s="18">
        <f t="shared" ca="1" si="43"/>
        <v>45973</v>
      </c>
      <c r="S248" s="23">
        <f t="shared" ca="1" si="49"/>
        <v>1.0576104999999991</v>
      </c>
      <c r="U248" t="s">
        <v>17</v>
      </c>
      <c r="V248" s="18">
        <f t="shared" ca="1" si="44"/>
        <v>45973</v>
      </c>
      <c r="W248" s="23">
        <f t="shared" ca="1" si="50"/>
        <v>0.92508743333333321</v>
      </c>
    </row>
    <row r="249" spans="1:23">
      <c r="A249" t="s">
        <v>3</v>
      </c>
      <c r="B249" s="18">
        <f t="shared" ca="1" si="39"/>
        <v>45974</v>
      </c>
      <c r="C249" s="23">
        <f t="shared" ca="1" si="45"/>
        <v>1.1769356000000004</v>
      </c>
      <c r="E249" s="22" t="s">
        <v>13</v>
      </c>
      <c r="F249" s="18">
        <f t="shared" ca="1" si="40"/>
        <v>45974</v>
      </c>
      <c r="G249" s="23">
        <f t="shared" ca="1" si="46"/>
        <v>1.3453469999999996</v>
      </c>
      <c r="I249" t="s">
        <v>14</v>
      </c>
      <c r="J249" s="18">
        <f t="shared" ca="1" si="41"/>
        <v>45974</v>
      </c>
      <c r="K249" s="23">
        <f t="shared" ca="1" si="47"/>
        <v>0.87465040000000005</v>
      </c>
      <c r="M249" t="s">
        <v>15</v>
      </c>
      <c r="N249" s="18">
        <f t="shared" ca="1" si="42"/>
        <v>45974</v>
      </c>
      <c r="O249" s="23">
        <f t="shared" ca="1" si="48"/>
        <v>0.78595520000000008</v>
      </c>
      <c r="Q249" t="s">
        <v>16</v>
      </c>
      <c r="R249" s="18">
        <f t="shared" ca="1" si="43"/>
        <v>45974</v>
      </c>
      <c r="S249" s="23">
        <f t="shared" ca="1" si="49"/>
        <v>1.0574829999999993</v>
      </c>
      <c r="U249" t="s">
        <v>17</v>
      </c>
      <c r="V249" s="18">
        <f t="shared" ca="1" si="44"/>
        <v>45974</v>
      </c>
      <c r="W249" s="23">
        <f t="shared" ca="1" si="50"/>
        <v>0.92503239999999987</v>
      </c>
    </row>
    <row r="250" spans="1:23">
      <c r="A250" t="s">
        <v>3</v>
      </c>
      <c r="B250" s="18">
        <f t="shared" ca="1" si="39"/>
        <v>45975</v>
      </c>
      <c r="C250" s="23">
        <f t="shared" ca="1" si="45"/>
        <v>1.1770164666666671</v>
      </c>
      <c r="E250" s="22" t="s">
        <v>13</v>
      </c>
      <c r="F250" s="18">
        <f t="shared" ca="1" si="40"/>
        <v>45975</v>
      </c>
      <c r="G250" s="23">
        <f t="shared" ca="1" si="46"/>
        <v>1.3453643333333329</v>
      </c>
      <c r="I250" t="s">
        <v>14</v>
      </c>
      <c r="J250" s="18">
        <f t="shared" ca="1" si="41"/>
        <v>45975</v>
      </c>
      <c r="K250" s="23">
        <f t="shared" ca="1" si="47"/>
        <v>0.87469986666666677</v>
      </c>
      <c r="M250" t="s">
        <v>15</v>
      </c>
      <c r="N250" s="18">
        <f t="shared" ca="1" si="42"/>
        <v>45975</v>
      </c>
      <c r="O250" s="23">
        <f t="shared" ca="1" si="48"/>
        <v>0.78585310000000008</v>
      </c>
      <c r="Q250" t="s">
        <v>16</v>
      </c>
      <c r="R250" s="18">
        <f t="shared" ca="1" si="43"/>
        <v>45975</v>
      </c>
      <c r="S250" s="23">
        <f t="shared" ca="1" si="49"/>
        <v>1.0573554999999994</v>
      </c>
      <c r="U250" t="s">
        <v>17</v>
      </c>
      <c r="V250" s="18">
        <f t="shared" ca="1" si="44"/>
        <v>45975</v>
      </c>
      <c r="W250" s="23">
        <f t="shared" ca="1" si="50"/>
        <v>0.92497736666666652</v>
      </c>
    </row>
    <row r="251" spans="1:23">
      <c r="A251" t="s">
        <v>3</v>
      </c>
      <c r="B251" s="18">
        <f t="shared" ca="1" si="39"/>
        <v>45976</v>
      </c>
      <c r="C251" s="23">
        <f t="shared" ca="1" si="45"/>
        <v>1.1770973333333337</v>
      </c>
      <c r="E251" s="22" t="s">
        <v>13</v>
      </c>
      <c r="F251" s="18">
        <f t="shared" ca="1" si="40"/>
        <v>45976</v>
      </c>
      <c r="G251" s="23">
        <f t="shared" ca="1" si="46"/>
        <v>1.3453816666666663</v>
      </c>
      <c r="I251" t="s">
        <v>14</v>
      </c>
      <c r="J251" s="18">
        <f t="shared" ca="1" si="41"/>
        <v>45976</v>
      </c>
      <c r="K251" s="23">
        <f t="shared" ca="1" si="47"/>
        <v>0.87474933333333338</v>
      </c>
      <c r="M251" t="s">
        <v>15</v>
      </c>
      <c r="N251" s="18">
        <f t="shared" ca="1" si="42"/>
        <v>45976</v>
      </c>
      <c r="O251" s="23">
        <f t="shared" ca="1" si="48"/>
        <v>0.78575100000000009</v>
      </c>
      <c r="Q251" t="s">
        <v>16</v>
      </c>
      <c r="R251" s="18">
        <f t="shared" ca="1" si="43"/>
        <v>45976</v>
      </c>
      <c r="S251" s="23">
        <f t="shared" ca="1" si="49"/>
        <v>1.0572279999999994</v>
      </c>
      <c r="U251" t="s">
        <v>17</v>
      </c>
      <c r="V251" s="18">
        <f t="shared" ca="1" si="44"/>
        <v>45976</v>
      </c>
      <c r="W251" s="23">
        <f t="shared" ca="1" si="50"/>
        <v>0.92492233333333318</v>
      </c>
    </row>
    <row r="252" spans="1:23">
      <c r="A252" t="s">
        <v>3</v>
      </c>
      <c r="B252" s="18">
        <f t="shared" ca="1" si="39"/>
        <v>45977</v>
      </c>
      <c r="C252" s="23">
        <f t="shared" ca="1" si="45"/>
        <v>1.1771782000000002</v>
      </c>
      <c r="E252" s="22" t="s">
        <v>13</v>
      </c>
      <c r="F252" s="18">
        <f t="shared" ca="1" si="40"/>
        <v>45977</v>
      </c>
      <c r="G252" s="23">
        <f t="shared" ca="1" si="46"/>
        <v>1.3453989999999996</v>
      </c>
      <c r="I252" t="s">
        <v>14</v>
      </c>
      <c r="J252" s="18">
        <f t="shared" ca="1" si="41"/>
        <v>45977</v>
      </c>
      <c r="K252" s="23">
        <f t="shared" ca="1" si="47"/>
        <v>0.87479879999999999</v>
      </c>
      <c r="M252" t="s">
        <v>15</v>
      </c>
      <c r="N252" s="18">
        <f t="shared" ca="1" si="42"/>
        <v>45977</v>
      </c>
      <c r="O252" s="23">
        <f t="shared" ca="1" si="48"/>
        <v>0.78564890000000009</v>
      </c>
      <c r="Q252" t="s">
        <v>16</v>
      </c>
      <c r="R252" s="18">
        <f t="shared" ca="1" si="43"/>
        <v>45977</v>
      </c>
      <c r="S252" s="23">
        <f t="shared" ca="1" si="49"/>
        <v>1.0571004999999993</v>
      </c>
      <c r="U252" t="s">
        <v>17</v>
      </c>
      <c r="V252" s="18">
        <f t="shared" ca="1" si="44"/>
        <v>45977</v>
      </c>
      <c r="W252" s="23">
        <f t="shared" ca="1" si="50"/>
        <v>0.92486729999999984</v>
      </c>
    </row>
    <row r="253" spans="1:23">
      <c r="A253" t="s">
        <v>3</v>
      </c>
      <c r="B253" s="18">
        <f t="shared" ca="1" si="39"/>
        <v>45978</v>
      </c>
      <c r="C253" s="23">
        <f t="shared" ca="1" si="45"/>
        <v>1.1772590666666669</v>
      </c>
      <c r="E253" s="22" t="s">
        <v>13</v>
      </c>
      <c r="F253" s="18">
        <f t="shared" ca="1" si="40"/>
        <v>45978</v>
      </c>
      <c r="G253" s="23">
        <f t="shared" ca="1" si="46"/>
        <v>1.3454163333333329</v>
      </c>
      <c r="I253" t="s">
        <v>14</v>
      </c>
      <c r="J253" s="18">
        <f t="shared" ca="1" si="41"/>
        <v>45978</v>
      </c>
      <c r="K253" s="23">
        <f t="shared" ca="1" si="47"/>
        <v>0.87484826666666671</v>
      </c>
      <c r="M253" t="s">
        <v>15</v>
      </c>
      <c r="N253" s="18">
        <f t="shared" ca="1" si="42"/>
        <v>45978</v>
      </c>
      <c r="O253" s="23">
        <f t="shared" ca="1" si="48"/>
        <v>0.7855468000000001</v>
      </c>
      <c r="Q253" t="s">
        <v>16</v>
      </c>
      <c r="R253" s="18">
        <f t="shared" ca="1" si="43"/>
        <v>45978</v>
      </c>
      <c r="S253" s="23">
        <f t="shared" ca="1" si="49"/>
        <v>1.0569729999999995</v>
      </c>
      <c r="U253" t="s">
        <v>17</v>
      </c>
      <c r="V253" s="18">
        <f t="shared" ca="1" si="44"/>
        <v>45978</v>
      </c>
      <c r="W253" s="23">
        <f t="shared" ca="1" si="50"/>
        <v>0.92481226666666649</v>
      </c>
    </row>
    <row r="254" spans="1:23">
      <c r="A254" t="s">
        <v>3</v>
      </c>
      <c r="B254" s="18">
        <f t="shared" ca="1" si="39"/>
        <v>45979</v>
      </c>
      <c r="C254" s="23">
        <f t="shared" ca="1" si="45"/>
        <v>1.1773399333333336</v>
      </c>
      <c r="E254" s="22" t="s">
        <v>13</v>
      </c>
      <c r="F254" s="18">
        <f t="shared" ca="1" si="40"/>
        <v>45979</v>
      </c>
      <c r="G254" s="23">
        <f t="shared" ca="1" si="46"/>
        <v>1.3454336666666662</v>
      </c>
      <c r="I254" t="s">
        <v>14</v>
      </c>
      <c r="J254" s="18">
        <f t="shared" ca="1" si="41"/>
        <v>45979</v>
      </c>
      <c r="K254" s="23">
        <f t="shared" ca="1" si="47"/>
        <v>0.87489773333333343</v>
      </c>
      <c r="M254" t="s">
        <v>15</v>
      </c>
      <c r="N254" s="18">
        <f t="shared" ca="1" si="42"/>
        <v>45979</v>
      </c>
      <c r="O254" s="23">
        <f t="shared" ca="1" si="48"/>
        <v>0.78544470000000011</v>
      </c>
      <c r="Q254" t="s">
        <v>16</v>
      </c>
      <c r="R254" s="18">
        <f t="shared" ca="1" si="43"/>
        <v>45979</v>
      </c>
      <c r="S254" s="23">
        <f t="shared" ca="1" si="49"/>
        <v>1.0568454999999997</v>
      </c>
      <c r="U254" t="s">
        <v>17</v>
      </c>
      <c r="V254" s="18">
        <f t="shared" ca="1" si="44"/>
        <v>45979</v>
      </c>
      <c r="W254" s="23">
        <f t="shared" ca="1" si="50"/>
        <v>0.92475723333333315</v>
      </c>
    </row>
    <row r="255" spans="1:23">
      <c r="A255" t="s">
        <v>3</v>
      </c>
      <c r="B255" s="18">
        <f t="shared" ca="1" si="39"/>
        <v>45980</v>
      </c>
      <c r="C255" s="23">
        <f t="shared" ca="1" si="45"/>
        <v>1.1774208000000002</v>
      </c>
      <c r="E255" s="22" t="s">
        <v>13</v>
      </c>
      <c r="F255" s="18">
        <f t="shared" ca="1" si="40"/>
        <v>45980</v>
      </c>
      <c r="G255" s="23">
        <f t="shared" ca="1" si="46"/>
        <v>1.3454509999999995</v>
      </c>
      <c r="I255" t="s">
        <v>14</v>
      </c>
      <c r="J255" s="18">
        <f t="shared" ca="1" si="41"/>
        <v>45980</v>
      </c>
      <c r="K255" s="23">
        <f t="shared" ca="1" si="47"/>
        <v>0.87494720000000004</v>
      </c>
      <c r="M255" t="s">
        <v>15</v>
      </c>
      <c r="N255" s="18">
        <f t="shared" ca="1" si="42"/>
        <v>45980</v>
      </c>
      <c r="O255" s="23">
        <f t="shared" ca="1" si="48"/>
        <v>0.78534260000000011</v>
      </c>
      <c r="Q255" t="s">
        <v>16</v>
      </c>
      <c r="R255" s="18">
        <f t="shared" ca="1" si="43"/>
        <v>45980</v>
      </c>
      <c r="S255" s="23">
        <f t="shared" ca="1" si="49"/>
        <v>1.0567179999999996</v>
      </c>
      <c r="U255" t="s">
        <v>17</v>
      </c>
      <c r="V255" s="18">
        <f t="shared" ca="1" si="44"/>
        <v>45980</v>
      </c>
      <c r="W255" s="23">
        <f t="shared" ca="1" si="50"/>
        <v>0.92470219999999981</v>
      </c>
    </row>
    <row r="256" spans="1:23">
      <c r="A256" t="s">
        <v>3</v>
      </c>
      <c r="B256" s="18">
        <f t="shared" ca="1" si="39"/>
        <v>45981</v>
      </c>
      <c r="C256" s="23">
        <f t="shared" ca="1" si="45"/>
        <v>1.1775016666666667</v>
      </c>
      <c r="E256" s="22" t="s">
        <v>13</v>
      </c>
      <c r="F256" s="18">
        <f t="shared" ca="1" si="40"/>
        <v>45981</v>
      </c>
      <c r="G256" s="23">
        <f t="shared" ca="1" si="46"/>
        <v>1.3454683333333328</v>
      </c>
      <c r="I256" t="s">
        <v>14</v>
      </c>
      <c r="J256" s="18">
        <f t="shared" ca="1" si="41"/>
        <v>45981</v>
      </c>
      <c r="K256" s="23">
        <f t="shared" ca="1" si="47"/>
        <v>0.87499666666666664</v>
      </c>
      <c r="M256" t="s">
        <v>15</v>
      </c>
      <c r="N256" s="18">
        <f t="shared" ca="1" si="42"/>
        <v>45981</v>
      </c>
      <c r="O256" s="23">
        <f t="shared" ca="1" si="48"/>
        <v>0.78524050000000012</v>
      </c>
      <c r="Q256" t="s">
        <v>16</v>
      </c>
      <c r="R256" s="18">
        <f t="shared" ca="1" si="43"/>
        <v>45981</v>
      </c>
      <c r="S256" s="23">
        <f t="shared" ca="1" si="49"/>
        <v>1.0565904999999995</v>
      </c>
      <c r="U256" t="s">
        <v>17</v>
      </c>
      <c r="V256" s="18">
        <f t="shared" ca="1" si="44"/>
        <v>45981</v>
      </c>
      <c r="W256" s="23">
        <f t="shared" ca="1" si="50"/>
        <v>0.92464716666666646</v>
      </c>
    </row>
    <row r="257" spans="1:23">
      <c r="A257" t="s">
        <v>3</v>
      </c>
      <c r="B257" s="18">
        <f t="shared" ca="1" si="39"/>
        <v>45982</v>
      </c>
      <c r="C257" s="23">
        <f t="shared" ca="1" si="45"/>
        <v>1.1775825333333334</v>
      </c>
      <c r="E257" s="22" t="s">
        <v>13</v>
      </c>
      <c r="F257" s="18">
        <f t="shared" ca="1" si="40"/>
        <v>45982</v>
      </c>
      <c r="G257" s="23">
        <f t="shared" ca="1" si="46"/>
        <v>1.3454856666666664</v>
      </c>
      <c r="I257" t="s">
        <v>14</v>
      </c>
      <c r="J257" s="18">
        <f t="shared" ca="1" si="41"/>
        <v>45982</v>
      </c>
      <c r="K257" s="23">
        <f t="shared" ca="1" si="47"/>
        <v>0.87504613333333336</v>
      </c>
      <c r="M257" t="s">
        <v>15</v>
      </c>
      <c r="N257" s="18">
        <f t="shared" ca="1" si="42"/>
        <v>45982</v>
      </c>
      <c r="O257" s="23">
        <f t="shared" ca="1" si="48"/>
        <v>0.78513840000000013</v>
      </c>
      <c r="Q257" t="s">
        <v>16</v>
      </c>
      <c r="R257" s="18">
        <f t="shared" ca="1" si="43"/>
        <v>45982</v>
      </c>
      <c r="S257" s="23">
        <f t="shared" ca="1" si="49"/>
        <v>1.0564629999999997</v>
      </c>
      <c r="U257" t="s">
        <v>17</v>
      </c>
      <c r="V257" s="18">
        <f t="shared" ca="1" si="44"/>
        <v>45982</v>
      </c>
      <c r="W257" s="23">
        <f t="shared" ca="1" si="50"/>
        <v>0.92459213333333312</v>
      </c>
    </row>
    <row r="258" spans="1:23">
      <c r="A258" t="s">
        <v>3</v>
      </c>
      <c r="B258" s="18">
        <f t="shared" ca="1" si="39"/>
        <v>45983</v>
      </c>
      <c r="C258" s="23">
        <f t="shared" ca="1" si="45"/>
        <v>1.1776634000000001</v>
      </c>
      <c r="E258" s="22" t="s">
        <v>13</v>
      </c>
      <c r="F258" s="18">
        <f t="shared" ca="1" si="40"/>
        <v>45983</v>
      </c>
      <c r="G258" s="23">
        <f t="shared" ca="1" si="46"/>
        <v>1.3455029999999999</v>
      </c>
      <c r="I258" t="s">
        <v>14</v>
      </c>
      <c r="J258" s="18">
        <f t="shared" ca="1" si="41"/>
        <v>45983</v>
      </c>
      <c r="K258" s="23">
        <f t="shared" ca="1" si="47"/>
        <v>0.87509560000000008</v>
      </c>
      <c r="M258" t="s">
        <v>15</v>
      </c>
      <c r="N258" s="18">
        <f t="shared" ca="1" si="42"/>
        <v>45983</v>
      </c>
      <c r="O258" s="23">
        <f t="shared" ca="1" si="48"/>
        <v>0.78503630000000013</v>
      </c>
      <c r="Q258" t="s">
        <v>16</v>
      </c>
      <c r="R258" s="18">
        <f t="shared" ca="1" si="43"/>
        <v>45983</v>
      </c>
      <c r="S258" s="23">
        <f t="shared" ca="1" si="49"/>
        <v>1.0563354999999999</v>
      </c>
      <c r="U258" t="s">
        <v>17</v>
      </c>
      <c r="V258" s="18">
        <f t="shared" ca="1" si="44"/>
        <v>45983</v>
      </c>
      <c r="W258" s="23">
        <f t="shared" ca="1" si="50"/>
        <v>0.92453709999999978</v>
      </c>
    </row>
    <row r="259" spans="1:23">
      <c r="A259" t="s">
        <v>3</v>
      </c>
      <c r="B259" s="18">
        <f t="shared" ca="1" si="39"/>
        <v>45984</v>
      </c>
      <c r="C259" s="23">
        <f t="shared" ca="1" si="45"/>
        <v>1.1777442666666667</v>
      </c>
      <c r="E259" s="22" t="s">
        <v>13</v>
      </c>
      <c r="F259" s="18">
        <f t="shared" ca="1" si="40"/>
        <v>45984</v>
      </c>
      <c r="G259" s="23">
        <f t="shared" ca="1" si="46"/>
        <v>1.3455203333333332</v>
      </c>
      <c r="I259" t="s">
        <v>14</v>
      </c>
      <c r="J259" s="18">
        <f t="shared" ca="1" si="41"/>
        <v>45984</v>
      </c>
      <c r="K259" s="23">
        <f t="shared" ca="1" si="47"/>
        <v>0.87514506666666669</v>
      </c>
      <c r="M259" t="s">
        <v>15</v>
      </c>
      <c r="N259" s="18">
        <f t="shared" ca="1" si="42"/>
        <v>45984</v>
      </c>
      <c r="O259" s="23">
        <f t="shared" ca="1" si="48"/>
        <v>0.78493420000000014</v>
      </c>
      <c r="Q259" t="s">
        <v>16</v>
      </c>
      <c r="R259" s="18">
        <f t="shared" ca="1" si="43"/>
        <v>45984</v>
      </c>
      <c r="S259" s="23">
        <f t="shared" ca="1" si="49"/>
        <v>1.0562079999999998</v>
      </c>
      <c r="U259" t="s">
        <v>17</v>
      </c>
      <c r="V259" s="18">
        <f t="shared" ca="1" si="44"/>
        <v>45984</v>
      </c>
      <c r="W259" s="23">
        <f t="shared" ca="1" si="50"/>
        <v>0.92448206666666655</v>
      </c>
    </row>
    <row r="260" spans="1:23">
      <c r="A260" t="s">
        <v>3</v>
      </c>
      <c r="B260" s="18">
        <f t="shared" ca="1" si="39"/>
        <v>45985</v>
      </c>
      <c r="C260" s="23">
        <f t="shared" ca="1" si="45"/>
        <v>1.1778251333333332</v>
      </c>
      <c r="E260" s="22" t="s">
        <v>13</v>
      </c>
      <c r="F260" s="18">
        <f t="shared" ca="1" si="40"/>
        <v>45985</v>
      </c>
      <c r="G260" s="23">
        <f t="shared" ca="1" si="46"/>
        <v>1.3455376666666665</v>
      </c>
      <c r="I260" t="s">
        <v>14</v>
      </c>
      <c r="J260" s="18">
        <f t="shared" ca="1" si="41"/>
        <v>45985</v>
      </c>
      <c r="K260" s="23">
        <f t="shared" ca="1" si="47"/>
        <v>0.8751945333333333</v>
      </c>
      <c r="M260" t="s">
        <v>15</v>
      </c>
      <c r="N260" s="18">
        <f t="shared" ca="1" si="42"/>
        <v>45985</v>
      </c>
      <c r="O260" s="23">
        <f t="shared" ca="1" si="48"/>
        <v>0.78483210000000003</v>
      </c>
      <c r="Q260" t="s">
        <v>16</v>
      </c>
      <c r="R260" s="18">
        <f t="shared" ca="1" si="43"/>
        <v>45985</v>
      </c>
      <c r="S260" s="23">
        <f t="shared" ca="1" si="49"/>
        <v>1.0560804999999998</v>
      </c>
      <c r="U260" t="s">
        <v>17</v>
      </c>
      <c r="V260" s="18">
        <f t="shared" ca="1" si="44"/>
        <v>45985</v>
      </c>
      <c r="W260" s="23">
        <f t="shared" ca="1" si="50"/>
        <v>0.92442703333333331</v>
      </c>
    </row>
    <row r="261" spans="1:23">
      <c r="A261" t="s">
        <v>3</v>
      </c>
      <c r="B261" s="18">
        <f t="shared" ca="1" si="39"/>
        <v>45986</v>
      </c>
      <c r="C261" s="23">
        <f t="shared" ca="1" si="45"/>
        <v>1.1779059999999999</v>
      </c>
      <c r="E261" s="22" t="s">
        <v>13</v>
      </c>
      <c r="F261" s="18">
        <f t="shared" ca="1" si="40"/>
        <v>45986</v>
      </c>
      <c r="G261" s="23">
        <f t="shared" ca="1" si="46"/>
        <v>1.3455550000000001</v>
      </c>
      <c r="I261" t="s">
        <v>14</v>
      </c>
      <c r="J261" s="18">
        <f t="shared" ca="1" si="41"/>
        <v>45986</v>
      </c>
      <c r="K261" s="23">
        <f t="shared" ca="1" si="47"/>
        <v>0.87524400000000002</v>
      </c>
      <c r="M261" t="s">
        <v>15</v>
      </c>
      <c r="N261" s="18">
        <f t="shared" ca="1" si="42"/>
        <v>45986</v>
      </c>
      <c r="O261" s="23">
        <f t="shared" ca="1" si="48"/>
        <v>0.78473000000000004</v>
      </c>
      <c r="Q261" t="s">
        <v>16</v>
      </c>
      <c r="R261" s="18">
        <f t="shared" ca="1" si="43"/>
        <v>45986</v>
      </c>
      <c r="S261" s="23">
        <f t="shared" ca="1" si="49"/>
        <v>1.0559529999999999</v>
      </c>
      <c r="U261" t="s">
        <v>17</v>
      </c>
      <c r="V261" s="18">
        <f t="shared" ca="1" si="44"/>
        <v>45986</v>
      </c>
      <c r="W261" s="23">
        <f t="shared" ca="1" si="50"/>
        <v>0.92437199999999997</v>
      </c>
    </row>
    <row r="262" spans="1:23">
      <c r="A262" t="s">
        <v>3</v>
      </c>
      <c r="B262" s="24">
        <f t="shared" ca="1" si="39"/>
        <v>45987</v>
      </c>
      <c r="C262" s="21">
        <f>C124</f>
        <v>1.1779059999999999</v>
      </c>
      <c r="E262" s="22" t="s">
        <v>13</v>
      </c>
      <c r="F262" s="24">
        <f t="shared" ca="1" si="40"/>
        <v>45987</v>
      </c>
      <c r="G262" s="21">
        <f>G124</f>
        <v>1.3455550000000001</v>
      </c>
      <c r="I262" t="s">
        <v>14</v>
      </c>
      <c r="J262" s="24">
        <f t="shared" ca="1" si="41"/>
        <v>45987</v>
      </c>
      <c r="K262" s="21">
        <f>K124</f>
        <v>0.87524400000000002</v>
      </c>
      <c r="M262" t="s">
        <v>15</v>
      </c>
      <c r="N262" s="24">
        <f t="shared" ca="1" si="42"/>
        <v>45987</v>
      </c>
      <c r="O262" s="21">
        <f>O124</f>
        <v>0.78473000000000004</v>
      </c>
      <c r="Q262" t="s">
        <v>16</v>
      </c>
      <c r="R262" s="24">
        <f t="shared" ca="1" si="43"/>
        <v>45987</v>
      </c>
      <c r="S262" s="21">
        <f>S124</f>
        <v>1.0559529999999999</v>
      </c>
      <c r="U262" t="s">
        <v>17</v>
      </c>
      <c r="V262" s="24">
        <f t="shared" ca="1" si="44"/>
        <v>45987</v>
      </c>
      <c r="W262" s="21">
        <f>W124</f>
        <v>0.92437199999999997</v>
      </c>
    </row>
    <row r="263" spans="1:23">
      <c r="A263" t="s">
        <v>3</v>
      </c>
      <c r="B263" s="18">
        <f t="shared" ca="1" si="39"/>
        <v>45988</v>
      </c>
      <c r="C263" s="23">
        <f t="shared" ref="C263:C291" ca="1" si="51">C262+(C$292-C262)/(B$292-B263)</f>
        <v>1.1779795862068965</v>
      </c>
      <c r="E263" s="22" t="s">
        <v>13</v>
      </c>
      <c r="F263" s="18">
        <f t="shared" ca="1" si="40"/>
        <v>45988</v>
      </c>
      <c r="G263" s="23">
        <f t="shared" ref="G263:G291" ca="1" si="52">G262+(G$292-G262)/(F$292-F263)</f>
        <v>1.345566379310345</v>
      </c>
      <c r="I263" t="s">
        <v>14</v>
      </c>
      <c r="J263" s="18">
        <f t="shared" ca="1" si="41"/>
        <v>45988</v>
      </c>
      <c r="K263" s="23">
        <f t="shared" ref="K263:K291" ca="1" si="53">K262+(K$292-K262)/(J$292-J263)</f>
        <v>0.8752924827586207</v>
      </c>
      <c r="M263" t="s">
        <v>15</v>
      </c>
      <c r="N263" s="18">
        <f t="shared" ca="1" si="42"/>
        <v>45988</v>
      </c>
      <c r="O263" s="23">
        <f t="shared" ref="O263:O291" ca="1" si="54">O262+(O$292-O262)/(N$292-N263)</f>
        <v>0.78463551724137937</v>
      </c>
      <c r="Q263" t="s">
        <v>16</v>
      </c>
      <c r="R263" s="18">
        <f t="shared" ca="1" si="43"/>
        <v>45988</v>
      </c>
      <c r="S263" s="23">
        <f t="shared" ref="S263:S291" ca="1" si="55">S262+(S$292-S262)/(R$292-R263)</f>
        <v>1.0558375172413792</v>
      </c>
      <c r="U263" t="s">
        <v>17</v>
      </c>
      <c r="V263" s="18">
        <f t="shared" ca="1" si="44"/>
        <v>45988</v>
      </c>
      <c r="W263" s="23">
        <f t="shared" ref="W263:W291" ca="1" si="56">W262+(W$292-W262)/(V$292-V263)</f>
        <v>0.92431979310344825</v>
      </c>
    </row>
    <row r="264" spans="1:23">
      <c r="A264" t="s">
        <v>3</v>
      </c>
      <c r="B264" s="18">
        <f t="shared" ca="1" si="39"/>
        <v>45989</v>
      </c>
      <c r="C264" s="23">
        <f t="shared" ca="1" si="51"/>
        <v>1.178053172413793</v>
      </c>
      <c r="E264" s="22" t="s">
        <v>13</v>
      </c>
      <c r="F264" s="18">
        <f t="shared" ca="1" si="40"/>
        <v>45989</v>
      </c>
      <c r="G264" s="23">
        <f t="shared" ca="1" si="52"/>
        <v>1.3455777586206898</v>
      </c>
      <c r="I264" t="s">
        <v>14</v>
      </c>
      <c r="J264" s="18">
        <f t="shared" ca="1" si="41"/>
        <v>45989</v>
      </c>
      <c r="K264" s="23">
        <f t="shared" ca="1" si="53"/>
        <v>0.87534096551724139</v>
      </c>
      <c r="M264" t="s">
        <v>15</v>
      </c>
      <c r="N264" s="18">
        <f t="shared" ca="1" si="42"/>
        <v>45989</v>
      </c>
      <c r="O264" s="23">
        <f t="shared" ca="1" si="54"/>
        <v>0.78454103448275869</v>
      </c>
      <c r="Q264" t="s">
        <v>16</v>
      </c>
      <c r="R264" s="18">
        <f t="shared" ca="1" si="43"/>
        <v>45989</v>
      </c>
      <c r="S264" s="23">
        <f t="shared" ca="1" si="55"/>
        <v>1.0557220344827585</v>
      </c>
      <c r="U264" t="s">
        <v>17</v>
      </c>
      <c r="V264" s="18">
        <f t="shared" ca="1" si="44"/>
        <v>45989</v>
      </c>
      <c r="W264" s="23">
        <f t="shared" ca="1" si="56"/>
        <v>0.92426758620689653</v>
      </c>
    </row>
    <row r="265" spans="1:23">
      <c r="A265" t="s">
        <v>3</v>
      </c>
      <c r="B265" s="18">
        <f t="shared" ca="1" si="39"/>
        <v>45990</v>
      </c>
      <c r="C265" s="23">
        <f t="shared" ca="1" si="51"/>
        <v>1.1781267586206896</v>
      </c>
      <c r="E265" s="22" t="s">
        <v>13</v>
      </c>
      <c r="F265" s="18">
        <f t="shared" ca="1" si="40"/>
        <v>45990</v>
      </c>
      <c r="G265" s="23">
        <f t="shared" ca="1" si="52"/>
        <v>1.3455891379310347</v>
      </c>
      <c r="I265" t="s">
        <v>14</v>
      </c>
      <c r="J265" s="18">
        <f t="shared" ca="1" si="41"/>
        <v>45990</v>
      </c>
      <c r="K265" s="23">
        <f t="shared" ca="1" si="53"/>
        <v>0.87538944827586207</v>
      </c>
      <c r="M265" t="s">
        <v>15</v>
      </c>
      <c r="N265" s="18">
        <f t="shared" ca="1" si="42"/>
        <v>45990</v>
      </c>
      <c r="O265" s="23">
        <f t="shared" ca="1" si="54"/>
        <v>0.78444655172413802</v>
      </c>
      <c r="Q265" t="s">
        <v>16</v>
      </c>
      <c r="R265" s="18">
        <f t="shared" ca="1" si="43"/>
        <v>45990</v>
      </c>
      <c r="S265" s="23">
        <f t="shared" ca="1" si="55"/>
        <v>1.0556065517241378</v>
      </c>
      <c r="U265" t="s">
        <v>17</v>
      </c>
      <c r="V265" s="18">
        <f t="shared" ca="1" si="44"/>
        <v>45990</v>
      </c>
      <c r="W265" s="23">
        <f t="shared" ca="1" si="56"/>
        <v>0.92421537931034481</v>
      </c>
    </row>
    <row r="266" spans="1:23">
      <c r="A266" t="s">
        <v>3</v>
      </c>
      <c r="B266" s="18">
        <f t="shared" ca="1" si="39"/>
        <v>45991</v>
      </c>
      <c r="C266" s="23">
        <f t="shared" ca="1" si="51"/>
        <v>1.1782003448275862</v>
      </c>
      <c r="E266" s="22" t="s">
        <v>13</v>
      </c>
      <c r="F266" s="18">
        <f t="shared" ca="1" si="40"/>
        <v>45991</v>
      </c>
      <c r="G266" s="23">
        <f t="shared" ca="1" si="52"/>
        <v>1.3456005172413796</v>
      </c>
      <c r="I266" t="s">
        <v>14</v>
      </c>
      <c r="J266" s="18">
        <f t="shared" ca="1" si="41"/>
        <v>45991</v>
      </c>
      <c r="K266" s="23">
        <f t="shared" ca="1" si="53"/>
        <v>0.87543793103448275</v>
      </c>
      <c r="M266" t="s">
        <v>15</v>
      </c>
      <c r="N266" s="18">
        <f t="shared" ca="1" si="42"/>
        <v>45991</v>
      </c>
      <c r="O266" s="23">
        <f t="shared" ca="1" si="54"/>
        <v>0.78435206896551735</v>
      </c>
      <c r="Q266" t="s">
        <v>16</v>
      </c>
      <c r="R266" s="18">
        <f t="shared" ca="1" si="43"/>
        <v>45991</v>
      </c>
      <c r="S266" s="23">
        <f t="shared" ca="1" si="55"/>
        <v>1.055491068965517</v>
      </c>
      <c r="U266" t="s">
        <v>17</v>
      </c>
      <c r="V266" s="18">
        <f t="shared" ca="1" si="44"/>
        <v>45991</v>
      </c>
      <c r="W266" s="23">
        <f t="shared" ca="1" si="56"/>
        <v>0.92416317241379309</v>
      </c>
    </row>
    <row r="267" spans="1:23">
      <c r="A267" t="s">
        <v>3</v>
      </c>
      <c r="B267" s="18">
        <f t="shared" ca="1" si="39"/>
        <v>45992</v>
      </c>
      <c r="C267" s="23">
        <f t="shared" ca="1" si="51"/>
        <v>1.1782739310344827</v>
      </c>
      <c r="E267" s="22" t="s">
        <v>13</v>
      </c>
      <c r="F267" s="18">
        <f t="shared" ca="1" si="40"/>
        <v>45992</v>
      </c>
      <c r="G267" s="23">
        <f t="shared" ca="1" si="52"/>
        <v>1.3456118965517245</v>
      </c>
      <c r="I267" t="s">
        <v>14</v>
      </c>
      <c r="J267" s="18">
        <f t="shared" ca="1" si="41"/>
        <v>45992</v>
      </c>
      <c r="K267" s="23">
        <f t="shared" ca="1" si="53"/>
        <v>0.87548641379310344</v>
      </c>
      <c r="M267" t="s">
        <v>15</v>
      </c>
      <c r="N267" s="18">
        <f t="shared" ca="1" si="42"/>
        <v>45992</v>
      </c>
      <c r="O267" s="23">
        <f t="shared" ca="1" si="54"/>
        <v>0.78425758620689667</v>
      </c>
      <c r="Q267" t="s">
        <v>16</v>
      </c>
      <c r="R267" s="18">
        <f t="shared" ca="1" si="43"/>
        <v>45992</v>
      </c>
      <c r="S267" s="23">
        <f t="shared" ca="1" si="55"/>
        <v>1.0553755862068963</v>
      </c>
      <c r="U267" t="s">
        <v>17</v>
      </c>
      <c r="V267" s="18">
        <f t="shared" ca="1" si="44"/>
        <v>45992</v>
      </c>
      <c r="W267" s="23">
        <f t="shared" ca="1" si="56"/>
        <v>0.92411096551724137</v>
      </c>
    </row>
    <row r="268" spans="1:23">
      <c r="A268" t="s">
        <v>3</v>
      </c>
      <c r="B268" s="18">
        <f t="shared" ca="1" si="39"/>
        <v>45993</v>
      </c>
      <c r="C268" s="23">
        <f t="shared" ca="1" si="51"/>
        <v>1.1783475172413793</v>
      </c>
      <c r="E268" s="22" t="s">
        <v>13</v>
      </c>
      <c r="F268" s="18">
        <f t="shared" ca="1" si="40"/>
        <v>45993</v>
      </c>
      <c r="G268" s="23">
        <f t="shared" ca="1" si="52"/>
        <v>1.3456232758620694</v>
      </c>
      <c r="I268" t="s">
        <v>14</v>
      </c>
      <c r="J268" s="18">
        <f t="shared" ca="1" si="41"/>
        <v>45993</v>
      </c>
      <c r="K268" s="23">
        <f t="shared" ca="1" si="53"/>
        <v>0.87553489655172412</v>
      </c>
      <c r="M268" t="s">
        <v>15</v>
      </c>
      <c r="N268" s="18">
        <f t="shared" ca="1" si="42"/>
        <v>45993</v>
      </c>
      <c r="O268" s="23">
        <f t="shared" ca="1" si="54"/>
        <v>0.784163103448276</v>
      </c>
      <c r="Q268" t="s">
        <v>16</v>
      </c>
      <c r="R268" s="18">
        <f t="shared" ca="1" si="43"/>
        <v>45993</v>
      </c>
      <c r="S268" s="23">
        <f t="shared" ca="1" si="55"/>
        <v>1.0552601034482756</v>
      </c>
      <c r="U268" t="s">
        <v>17</v>
      </c>
      <c r="V268" s="18">
        <f t="shared" ca="1" si="44"/>
        <v>45993</v>
      </c>
      <c r="W268" s="23">
        <f t="shared" ca="1" si="56"/>
        <v>0.92405875862068965</v>
      </c>
    </row>
    <row r="269" spans="1:23">
      <c r="A269" t="s">
        <v>3</v>
      </c>
      <c r="B269" s="18">
        <f t="shared" ca="1" si="39"/>
        <v>45994</v>
      </c>
      <c r="C269" s="23">
        <f t="shared" ca="1" si="51"/>
        <v>1.1784211034482759</v>
      </c>
      <c r="E269" s="22" t="s">
        <v>13</v>
      </c>
      <c r="F269" s="18">
        <f t="shared" ca="1" si="40"/>
        <v>45994</v>
      </c>
      <c r="G269" s="23">
        <f t="shared" ca="1" si="52"/>
        <v>1.3456346551724143</v>
      </c>
      <c r="I269" t="s">
        <v>14</v>
      </c>
      <c r="J269" s="18">
        <f t="shared" ca="1" si="41"/>
        <v>45994</v>
      </c>
      <c r="K269" s="23">
        <f t="shared" ca="1" si="53"/>
        <v>0.8755833793103448</v>
      </c>
      <c r="M269" t="s">
        <v>15</v>
      </c>
      <c r="N269" s="18">
        <f t="shared" ca="1" si="42"/>
        <v>45994</v>
      </c>
      <c r="O269" s="23">
        <f t="shared" ca="1" si="54"/>
        <v>0.78406862068965533</v>
      </c>
      <c r="Q269" t="s">
        <v>16</v>
      </c>
      <c r="R269" s="18">
        <f t="shared" ca="1" si="43"/>
        <v>45994</v>
      </c>
      <c r="S269" s="23">
        <f t="shared" ca="1" si="55"/>
        <v>1.0551446206896549</v>
      </c>
      <c r="U269" t="s">
        <v>17</v>
      </c>
      <c r="V269" s="18">
        <f t="shared" ca="1" si="44"/>
        <v>45994</v>
      </c>
      <c r="W269" s="23">
        <f t="shared" ca="1" si="56"/>
        <v>0.92400655172413793</v>
      </c>
    </row>
    <row r="270" spans="1:23">
      <c r="A270" t="s">
        <v>3</v>
      </c>
      <c r="B270" s="18">
        <f t="shared" ref="B270:B333" ca="1" si="57">+B269+1</f>
        <v>45995</v>
      </c>
      <c r="C270" s="23">
        <f t="shared" ca="1" si="51"/>
        <v>1.1784946896551725</v>
      </c>
      <c r="E270" s="22" t="s">
        <v>13</v>
      </c>
      <c r="F270" s="18">
        <f t="shared" ref="F270:F333" ca="1" si="58">+F269+1</f>
        <v>45995</v>
      </c>
      <c r="G270" s="23">
        <f t="shared" ca="1" si="52"/>
        <v>1.3456460344827592</v>
      </c>
      <c r="I270" t="s">
        <v>14</v>
      </c>
      <c r="J270" s="18">
        <f t="shared" ref="J270:J333" ca="1" si="59">+J269+1</f>
        <v>45995</v>
      </c>
      <c r="K270" s="23">
        <f t="shared" ca="1" si="53"/>
        <v>0.87563186206896548</v>
      </c>
      <c r="M270" t="s">
        <v>15</v>
      </c>
      <c r="N270" s="18">
        <f t="shared" ref="N270:N333" ca="1" si="60">+N269+1</f>
        <v>45995</v>
      </c>
      <c r="O270" s="23">
        <f t="shared" ca="1" si="54"/>
        <v>0.78397413793103465</v>
      </c>
      <c r="Q270" t="s">
        <v>16</v>
      </c>
      <c r="R270" s="18">
        <f t="shared" ref="R270:R333" ca="1" si="61">+R269+1</f>
        <v>45995</v>
      </c>
      <c r="S270" s="23">
        <f t="shared" ca="1" si="55"/>
        <v>1.0550291379310341</v>
      </c>
      <c r="U270" t="s">
        <v>17</v>
      </c>
      <c r="V270" s="18">
        <f t="shared" ref="V270:V333" ca="1" si="62">+V269+1</f>
        <v>45995</v>
      </c>
      <c r="W270" s="23">
        <f t="shared" ca="1" si="56"/>
        <v>0.9239543448275862</v>
      </c>
    </row>
    <row r="271" spans="1:23">
      <c r="A271" t="s">
        <v>3</v>
      </c>
      <c r="B271" s="18">
        <f t="shared" ca="1" si="57"/>
        <v>45996</v>
      </c>
      <c r="C271" s="23">
        <f t="shared" ca="1" si="51"/>
        <v>1.178568275862069</v>
      </c>
      <c r="E271" s="22" t="s">
        <v>13</v>
      </c>
      <c r="F271" s="18">
        <f t="shared" ca="1" si="58"/>
        <v>45996</v>
      </c>
      <c r="G271" s="23">
        <f t="shared" ca="1" si="52"/>
        <v>1.3456574137931041</v>
      </c>
      <c r="I271" t="s">
        <v>14</v>
      </c>
      <c r="J271" s="18">
        <f t="shared" ca="1" si="59"/>
        <v>45996</v>
      </c>
      <c r="K271" s="23">
        <f t="shared" ca="1" si="53"/>
        <v>0.87568034482758617</v>
      </c>
      <c r="M271" t="s">
        <v>15</v>
      </c>
      <c r="N271" s="18">
        <f t="shared" ca="1" si="60"/>
        <v>45996</v>
      </c>
      <c r="O271" s="23">
        <f t="shared" ca="1" si="54"/>
        <v>0.78387965517241398</v>
      </c>
      <c r="Q271" t="s">
        <v>16</v>
      </c>
      <c r="R271" s="18">
        <f t="shared" ca="1" si="61"/>
        <v>45996</v>
      </c>
      <c r="S271" s="23">
        <f t="shared" ca="1" si="55"/>
        <v>1.0549136551724134</v>
      </c>
      <c r="U271" t="s">
        <v>17</v>
      </c>
      <c r="V271" s="18">
        <f t="shared" ca="1" si="62"/>
        <v>45996</v>
      </c>
      <c r="W271" s="23">
        <f t="shared" ca="1" si="56"/>
        <v>0.92390213793103448</v>
      </c>
    </row>
    <row r="272" spans="1:23">
      <c r="A272" t="s">
        <v>3</v>
      </c>
      <c r="B272" s="18">
        <f t="shared" ca="1" si="57"/>
        <v>45997</v>
      </c>
      <c r="C272" s="23">
        <f t="shared" ca="1" si="51"/>
        <v>1.1786418620689656</v>
      </c>
      <c r="E272" s="22" t="s">
        <v>13</v>
      </c>
      <c r="F272" s="18">
        <f t="shared" ca="1" si="58"/>
        <v>45997</v>
      </c>
      <c r="G272" s="23">
        <f t="shared" ca="1" si="52"/>
        <v>1.345668793103449</v>
      </c>
      <c r="I272" t="s">
        <v>14</v>
      </c>
      <c r="J272" s="18">
        <f t="shared" ca="1" si="59"/>
        <v>45997</v>
      </c>
      <c r="K272" s="23">
        <f t="shared" ca="1" si="53"/>
        <v>0.87572882758620685</v>
      </c>
      <c r="M272" t="s">
        <v>15</v>
      </c>
      <c r="N272" s="18">
        <f t="shared" ca="1" si="60"/>
        <v>45997</v>
      </c>
      <c r="O272" s="23">
        <f t="shared" ca="1" si="54"/>
        <v>0.78378517241379331</v>
      </c>
      <c r="Q272" t="s">
        <v>16</v>
      </c>
      <c r="R272" s="18">
        <f t="shared" ca="1" si="61"/>
        <v>45997</v>
      </c>
      <c r="S272" s="23">
        <f t="shared" ca="1" si="55"/>
        <v>1.0547981724137927</v>
      </c>
      <c r="U272" t="s">
        <v>17</v>
      </c>
      <c r="V272" s="18">
        <f t="shared" ca="1" si="62"/>
        <v>45997</v>
      </c>
      <c r="W272" s="23">
        <f t="shared" ca="1" si="56"/>
        <v>0.92384993103448276</v>
      </c>
    </row>
    <row r="273" spans="1:23">
      <c r="A273" t="s">
        <v>3</v>
      </c>
      <c r="B273" s="18">
        <f t="shared" ca="1" si="57"/>
        <v>45998</v>
      </c>
      <c r="C273" s="23">
        <f t="shared" ca="1" si="51"/>
        <v>1.1787154482758622</v>
      </c>
      <c r="E273" s="22" t="s">
        <v>13</v>
      </c>
      <c r="F273" s="18">
        <f t="shared" ca="1" si="58"/>
        <v>45998</v>
      </c>
      <c r="G273" s="23">
        <f t="shared" ca="1" si="52"/>
        <v>1.3456801724137939</v>
      </c>
      <c r="I273" t="s">
        <v>14</v>
      </c>
      <c r="J273" s="18">
        <f t="shared" ca="1" si="59"/>
        <v>45998</v>
      </c>
      <c r="K273" s="23">
        <f t="shared" ca="1" si="53"/>
        <v>0.87577731034482753</v>
      </c>
      <c r="M273" t="s">
        <v>15</v>
      </c>
      <c r="N273" s="18">
        <f t="shared" ca="1" si="60"/>
        <v>45998</v>
      </c>
      <c r="O273" s="23">
        <f t="shared" ca="1" si="54"/>
        <v>0.78369068965517263</v>
      </c>
      <c r="Q273" t="s">
        <v>16</v>
      </c>
      <c r="R273" s="18">
        <f t="shared" ca="1" si="61"/>
        <v>45998</v>
      </c>
      <c r="S273" s="23">
        <f t="shared" ca="1" si="55"/>
        <v>1.054682689655172</v>
      </c>
      <c r="U273" t="s">
        <v>17</v>
      </c>
      <c r="V273" s="18">
        <f t="shared" ca="1" si="62"/>
        <v>45998</v>
      </c>
      <c r="W273" s="23">
        <f t="shared" ca="1" si="56"/>
        <v>0.92379772413793104</v>
      </c>
    </row>
    <row r="274" spans="1:23">
      <c r="A274" t="s">
        <v>3</v>
      </c>
      <c r="B274" s="18">
        <f t="shared" ca="1" si="57"/>
        <v>45999</v>
      </c>
      <c r="C274" s="23">
        <f t="shared" ca="1" si="51"/>
        <v>1.1787890344827587</v>
      </c>
      <c r="E274" s="22" t="s">
        <v>13</v>
      </c>
      <c r="F274" s="18">
        <f t="shared" ca="1" si="58"/>
        <v>45999</v>
      </c>
      <c r="G274" s="23">
        <f t="shared" ca="1" si="52"/>
        <v>1.3456915517241388</v>
      </c>
      <c r="I274" t="s">
        <v>14</v>
      </c>
      <c r="J274" s="18">
        <f t="shared" ca="1" si="59"/>
        <v>45999</v>
      </c>
      <c r="K274" s="23">
        <f t="shared" ca="1" si="53"/>
        <v>0.87582579310344821</v>
      </c>
      <c r="M274" t="s">
        <v>15</v>
      </c>
      <c r="N274" s="18">
        <f t="shared" ca="1" si="60"/>
        <v>45999</v>
      </c>
      <c r="O274" s="23">
        <f t="shared" ca="1" si="54"/>
        <v>0.78359620689655196</v>
      </c>
      <c r="Q274" t="s">
        <v>16</v>
      </c>
      <c r="R274" s="18">
        <f t="shared" ca="1" si="61"/>
        <v>45999</v>
      </c>
      <c r="S274" s="23">
        <f t="shared" ca="1" si="55"/>
        <v>1.0545672068965513</v>
      </c>
      <c r="U274" t="s">
        <v>17</v>
      </c>
      <c r="V274" s="18">
        <f t="shared" ca="1" si="62"/>
        <v>45999</v>
      </c>
      <c r="W274" s="23">
        <f t="shared" ca="1" si="56"/>
        <v>0.92374551724137932</v>
      </c>
    </row>
    <row r="275" spans="1:23">
      <c r="A275" t="s">
        <v>3</v>
      </c>
      <c r="B275" s="18">
        <f t="shared" ca="1" si="57"/>
        <v>46000</v>
      </c>
      <c r="C275" s="23">
        <f t="shared" ca="1" si="51"/>
        <v>1.1788626206896553</v>
      </c>
      <c r="E275" s="22" t="s">
        <v>13</v>
      </c>
      <c r="F275" s="18">
        <f t="shared" ca="1" si="58"/>
        <v>46000</v>
      </c>
      <c r="G275" s="23">
        <f t="shared" ca="1" si="52"/>
        <v>1.3457029310344835</v>
      </c>
      <c r="I275" t="s">
        <v>14</v>
      </c>
      <c r="J275" s="18">
        <f t="shared" ca="1" si="59"/>
        <v>46000</v>
      </c>
      <c r="K275" s="23">
        <f t="shared" ca="1" si="53"/>
        <v>0.8758742758620689</v>
      </c>
      <c r="M275" t="s">
        <v>15</v>
      </c>
      <c r="N275" s="18">
        <f t="shared" ca="1" si="60"/>
        <v>46000</v>
      </c>
      <c r="O275" s="23">
        <f t="shared" ca="1" si="54"/>
        <v>0.78350172413793129</v>
      </c>
      <c r="Q275" t="s">
        <v>16</v>
      </c>
      <c r="R275" s="18">
        <f t="shared" ca="1" si="61"/>
        <v>46000</v>
      </c>
      <c r="S275" s="23">
        <f t="shared" ca="1" si="55"/>
        <v>1.0544517241379305</v>
      </c>
      <c r="U275" t="s">
        <v>17</v>
      </c>
      <c r="V275" s="18">
        <f t="shared" ca="1" si="62"/>
        <v>46000</v>
      </c>
      <c r="W275" s="23">
        <f t="shared" ca="1" si="56"/>
        <v>0.9236933103448276</v>
      </c>
    </row>
    <row r="276" spans="1:23">
      <c r="A276" t="s">
        <v>3</v>
      </c>
      <c r="B276" s="18">
        <f t="shared" ca="1" si="57"/>
        <v>46001</v>
      </c>
      <c r="C276" s="23">
        <f t="shared" ca="1" si="51"/>
        <v>1.1789362068965519</v>
      </c>
      <c r="E276" s="22" t="s">
        <v>13</v>
      </c>
      <c r="F276" s="18">
        <f t="shared" ca="1" si="58"/>
        <v>46001</v>
      </c>
      <c r="G276" s="23">
        <f t="shared" ca="1" si="52"/>
        <v>1.3457143103448281</v>
      </c>
      <c r="I276" t="s">
        <v>14</v>
      </c>
      <c r="J276" s="18">
        <f t="shared" ca="1" si="59"/>
        <v>46001</v>
      </c>
      <c r="K276" s="23">
        <f t="shared" ca="1" si="53"/>
        <v>0.87592275862068958</v>
      </c>
      <c r="M276" t="s">
        <v>15</v>
      </c>
      <c r="N276" s="18">
        <f t="shared" ca="1" si="60"/>
        <v>46001</v>
      </c>
      <c r="O276" s="23">
        <f t="shared" ca="1" si="54"/>
        <v>0.78340724137931061</v>
      </c>
      <c r="Q276" t="s">
        <v>16</v>
      </c>
      <c r="R276" s="18">
        <f t="shared" ca="1" si="61"/>
        <v>46001</v>
      </c>
      <c r="S276" s="23">
        <f t="shared" ca="1" si="55"/>
        <v>1.0543362413793098</v>
      </c>
      <c r="U276" t="s">
        <v>17</v>
      </c>
      <c r="V276" s="18">
        <f t="shared" ca="1" si="62"/>
        <v>46001</v>
      </c>
      <c r="W276" s="23">
        <f t="shared" ca="1" si="56"/>
        <v>0.92364110344827588</v>
      </c>
    </row>
    <row r="277" spans="1:23">
      <c r="A277" t="s">
        <v>3</v>
      </c>
      <c r="B277" s="18">
        <f t="shared" ca="1" si="57"/>
        <v>46002</v>
      </c>
      <c r="C277" s="23">
        <f t="shared" ca="1" si="51"/>
        <v>1.1790097931034484</v>
      </c>
      <c r="E277" s="22" t="s">
        <v>13</v>
      </c>
      <c r="F277" s="18">
        <f t="shared" ca="1" si="58"/>
        <v>46002</v>
      </c>
      <c r="G277" s="23">
        <f t="shared" ca="1" si="52"/>
        <v>1.345725689655173</v>
      </c>
      <c r="I277" t="s">
        <v>14</v>
      </c>
      <c r="J277" s="18">
        <f t="shared" ca="1" si="59"/>
        <v>46002</v>
      </c>
      <c r="K277" s="23">
        <f t="shared" ca="1" si="53"/>
        <v>0.87597124137931026</v>
      </c>
      <c r="M277" t="s">
        <v>15</v>
      </c>
      <c r="N277" s="18">
        <f t="shared" ca="1" si="60"/>
        <v>46002</v>
      </c>
      <c r="O277" s="23">
        <f t="shared" ca="1" si="54"/>
        <v>0.78331275862068994</v>
      </c>
      <c r="Q277" t="s">
        <v>16</v>
      </c>
      <c r="R277" s="18">
        <f t="shared" ca="1" si="61"/>
        <v>46002</v>
      </c>
      <c r="S277" s="23">
        <f t="shared" ca="1" si="55"/>
        <v>1.0542207586206891</v>
      </c>
      <c r="U277" t="s">
        <v>17</v>
      </c>
      <c r="V277" s="18">
        <f t="shared" ca="1" si="62"/>
        <v>46002</v>
      </c>
      <c r="W277" s="23">
        <f t="shared" ca="1" si="56"/>
        <v>0.92358889655172416</v>
      </c>
    </row>
    <row r="278" spans="1:23">
      <c r="A278" t="s">
        <v>3</v>
      </c>
      <c r="B278" s="18">
        <f t="shared" ca="1" si="57"/>
        <v>46003</v>
      </c>
      <c r="C278" s="23">
        <f t="shared" ca="1" si="51"/>
        <v>1.179083379310345</v>
      </c>
      <c r="E278" s="22" t="s">
        <v>13</v>
      </c>
      <c r="F278" s="18">
        <f t="shared" ca="1" si="58"/>
        <v>46003</v>
      </c>
      <c r="G278" s="23">
        <f t="shared" ca="1" si="52"/>
        <v>1.3457370689655179</v>
      </c>
      <c r="I278" t="s">
        <v>14</v>
      </c>
      <c r="J278" s="18">
        <f t="shared" ca="1" si="59"/>
        <v>46003</v>
      </c>
      <c r="K278" s="23">
        <f t="shared" ca="1" si="53"/>
        <v>0.87601972413793094</v>
      </c>
      <c r="M278" t="s">
        <v>15</v>
      </c>
      <c r="N278" s="18">
        <f t="shared" ca="1" si="60"/>
        <v>46003</v>
      </c>
      <c r="O278" s="23">
        <f t="shared" ca="1" si="54"/>
        <v>0.78321827586206927</v>
      </c>
      <c r="Q278" t="s">
        <v>16</v>
      </c>
      <c r="R278" s="18">
        <f t="shared" ca="1" si="61"/>
        <v>46003</v>
      </c>
      <c r="S278" s="23">
        <f t="shared" ca="1" si="55"/>
        <v>1.0541052758620684</v>
      </c>
      <c r="U278" t="s">
        <v>17</v>
      </c>
      <c r="V278" s="18">
        <f t="shared" ca="1" si="62"/>
        <v>46003</v>
      </c>
      <c r="W278" s="23">
        <f t="shared" ca="1" si="56"/>
        <v>0.92353668965517244</v>
      </c>
    </row>
    <row r="279" spans="1:23">
      <c r="A279" t="s">
        <v>3</v>
      </c>
      <c r="B279" s="18">
        <f t="shared" ca="1" si="57"/>
        <v>46004</v>
      </c>
      <c r="C279" s="23">
        <f t="shared" ca="1" si="51"/>
        <v>1.1791569655172416</v>
      </c>
      <c r="E279" s="22" t="s">
        <v>13</v>
      </c>
      <c r="F279" s="18">
        <f t="shared" ca="1" si="58"/>
        <v>46004</v>
      </c>
      <c r="G279" s="23">
        <f t="shared" ca="1" si="52"/>
        <v>1.3457484482758626</v>
      </c>
      <c r="I279" t="s">
        <v>14</v>
      </c>
      <c r="J279" s="18">
        <f t="shared" ca="1" si="59"/>
        <v>46004</v>
      </c>
      <c r="K279" s="23">
        <f t="shared" ca="1" si="53"/>
        <v>0.87606820689655163</v>
      </c>
      <c r="M279" t="s">
        <v>15</v>
      </c>
      <c r="N279" s="18">
        <f t="shared" ca="1" si="60"/>
        <v>46004</v>
      </c>
      <c r="O279" s="23">
        <f t="shared" ca="1" si="54"/>
        <v>0.7831237931034486</v>
      </c>
      <c r="Q279" t="s">
        <v>16</v>
      </c>
      <c r="R279" s="18">
        <f t="shared" ca="1" si="61"/>
        <v>46004</v>
      </c>
      <c r="S279" s="23">
        <f t="shared" ca="1" si="55"/>
        <v>1.0539897931034476</v>
      </c>
      <c r="U279" t="s">
        <v>17</v>
      </c>
      <c r="V279" s="18">
        <f t="shared" ca="1" si="62"/>
        <v>46004</v>
      </c>
      <c r="W279" s="23">
        <f t="shared" ca="1" si="56"/>
        <v>0.92348448275862072</v>
      </c>
    </row>
    <row r="280" spans="1:23">
      <c r="A280" t="s">
        <v>3</v>
      </c>
      <c r="B280" s="18">
        <f t="shared" ca="1" si="57"/>
        <v>46005</v>
      </c>
      <c r="C280" s="23">
        <f t="shared" ca="1" si="51"/>
        <v>1.1792305517241382</v>
      </c>
      <c r="E280" s="22" t="s">
        <v>13</v>
      </c>
      <c r="F280" s="18">
        <f t="shared" ca="1" si="58"/>
        <v>46005</v>
      </c>
      <c r="G280" s="23">
        <f t="shared" ca="1" si="52"/>
        <v>1.3457598275862073</v>
      </c>
      <c r="I280" t="s">
        <v>14</v>
      </c>
      <c r="J280" s="18">
        <f t="shared" ca="1" si="59"/>
        <v>46005</v>
      </c>
      <c r="K280" s="23">
        <f t="shared" ca="1" si="53"/>
        <v>0.87611668965517231</v>
      </c>
      <c r="M280" t="s">
        <v>15</v>
      </c>
      <c r="N280" s="18">
        <f t="shared" ca="1" si="60"/>
        <v>46005</v>
      </c>
      <c r="O280" s="23">
        <f t="shared" ca="1" si="54"/>
        <v>0.78302931034482792</v>
      </c>
      <c r="Q280" t="s">
        <v>16</v>
      </c>
      <c r="R280" s="18">
        <f t="shared" ca="1" si="61"/>
        <v>46005</v>
      </c>
      <c r="S280" s="23">
        <f t="shared" ca="1" si="55"/>
        <v>1.0538743103448269</v>
      </c>
      <c r="U280" t="s">
        <v>17</v>
      </c>
      <c r="V280" s="18">
        <f t="shared" ca="1" si="62"/>
        <v>46005</v>
      </c>
      <c r="W280" s="23">
        <f t="shared" ca="1" si="56"/>
        <v>0.923432275862069</v>
      </c>
    </row>
    <row r="281" spans="1:23">
      <c r="A281" t="s">
        <v>3</v>
      </c>
      <c r="B281" s="18">
        <f t="shared" ca="1" si="57"/>
        <v>46006</v>
      </c>
      <c r="C281" s="23">
        <f t="shared" ca="1" si="51"/>
        <v>1.1793041379310347</v>
      </c>
      <c r="E281" s="22" t="s">
        <v>13</v>
      </c>
      <c r="F281" s="18">
        <f t="shared" ca="1" si="58"/>
        <v>46006</v>
      </c>
      <c r="G281" s="23">
        <f t="shared" ca="1" si="52"/>
        <v>1.3457712068965522</v>
      </c>
      <c r="I281" t="s">
        <v>14</v>
      </c>
      <c r="J281" s="18">
        <f t="shared" ca="1" si="59"/>
        <v>46006</v>
      </c>
      <c r="K281" s="23">
        <f t="shared" ca="1" si="53"/>
        <v>0.87616517241379299</v>
      </c>
      <c r="M281" t="s">
        <v>15</v>
      </c>
      <c r="N281" s="18">
        <f t="shared" ca="1" si="60"/>
        <v>46006</v>
      </c>
      <c r="O281" s="23">
        <f t="shared" ca="1" si="54"/>
        <v>0.78293482758620725</v>
      </c>
      <c r="Q281" t="s">
        <v>16</v>
      </c>
      <c r="R281" s="18">
        <f t="shared" ca="1" si="61"/>
        <v>46006</v>
      </c>
      <c r="S281" s="23">
        <f t="shared" ca="1" si="55"/>
        <v>1.0537588275862062</v>
      </c>
      <c r="U281" t="s">
        <v>17</v>
      </c>
      <c r="V281" s="18">
        <f t="shared" ca="1" si="62"/>
        <v>46006</v>
      </c>
      <c r="W281" s="23">
        <f t="shared" ca="1" si="56"/>
        <v>0.92338006896551728</v>
      </c>
    </row>
    <row r="282" spans="1:23">
      <c r="A282" t="s">
        <v>3</v>
      </c>
      <c r="B282" s="18">
        <f t="shared" ca="1" si="57"/>
        <v>46007</v>
      </c>
      <c r="C282" s="23">
        <f t="shared" ca="1" si="51"/>
        <v>1.1793777241379313</v>
      </c>
      <c r="E282" s="22" t="s">
        <v>13</v>
      </c>
      <c r="F282" s="18">
        <f t="shared" ca="1" si="58"/>
        <v>46007</v>
      </c>
      <c r="G282" s="23">
        <f t="shared" ca="1" si="52"/>
        <v>1.3457825862068971</v>
      </c>
      <c r="I282" t="s">
        <v>14</v>
      </c>
      <c r="J282" s="18">
        <f t="shared" ca="1" si="59"/>
        <v>46007</v>
      </c>
      <c r="K282" s="23">
        <f t="shared" ca="1" si="53"/>
        <v>0.87621365517241367</v>
      </c>
      <c r="M282" t="s">
        <v>15</v>
      </c>
      <c r="N282" s="18">
        <f t="shared" ca="1" si="60"/>
        <v>46007</v>
      </c>
      <c r="O282" s="23">
        <f t="shared" ca="1" si="54"/>
        <v>0.78284034482758647</v>
      </c>
      <c r="Q282" t="s">
        <v>16</v>
      </c>
      <c r="R282" s="18">
        <f t="shared" ca="1" si="61"/>
        <v>46007</v>
      </c>
      <c r="S282" s="23">
        <f t="shared" ca="1" si="55"/>
        <v>1.0536433448275857</v>
      </c>
      <c r="U282" t="s">
        <v>17</v>
      </c>
      <c r="V282" s="18">
        <f t="shared" ca="1" si="62"/>
        <v>46007</v>
      </c>
      <c r="W282" s="23">
        <f t="shared" ca="1" si="56"/>
        <v>0.92332786206896555</v>
      </c>
    </row>
    <row r="283" spans="1:23">
      <c r="A283" t="s">
        <v>3</v>
      </c>
      <c r="B283" s="18">
        <f t="shared" ca="1" si="57"/>
        <v>46008</v>
      </c>
      <c r="C283" s="23">
        <f t="shared" ca="1" si="51"/>
        <v>1.1794513103448279</v>
      </c>
      <c r="E283" s="22" t="s">
        <v>13</v>
      </c>
      <c r="F283" s="18">
        <f t="shared" ca="1" si="58"/>
        <v>46008</v>
      </c>
      <c r="G283" s="23">
        <f t="shared" ca="1" si="52"/>
        <v>1.3457939655172417</v>
      </c>
      <c r="I283" t="s">
        <v>14</v>
      </c>
      <c r="J283" s="18">
        <f t="shared" ca="1" si="59"/>
        <v>46008</v>
      </c>
      <c r="K283" s="23">
        <f t="shared" ca="1" si="53"/>
        <v>0.87626213793103436</v>
      </c>
      <c r="M283" t="s">
        <v>15</v>
      </c>
      <c r="N283" s="18">
        <f t="shared" ca="1" si="60"/>
        <v>46008</v>
      </c>
      <c r="O283" s="23">
        <f t="shared" ca="1" si="54"/>
        <v>0.78274586206896579</v>
      </c>
      <c r="Q283" t="s">
        <v>16</v>
      </c>
      <c r="R283" s="18">
        <f t="shared" ca="1" si="61"/>
        <v>46008</v>
      </c>
      <c r="S283" s="23">
        <f t="shared" ca="1" si="55"/>
        <v>1.053527862068965</v>
      </c>
      <c r="U283" t="s">
        <v>17</v>
      </c>
      <c r="V283" s="18">
        <f t="shared" ca="1" si="62"/>
        <v>46008</v>
      </c>
      <c r="W283" s="23">
        <f t="shared" ca="1" si="56"/>
        <v>0.92327565517241383</v>
      </c>
    </row>
    <row r="284" spans="1:23">
      <c r="A284" t="s">
        <v>3</v>
      </c>
      <c r="B284" s="18">
        <f t="shared" ca="1" si="57"/>
        <v>46009</v>
      </c>
      <c r="C284" s="23">
        <f t="shared" ca="1" si="51"/>
        <v>1.1795248965517244</v>
      </c>
      <c r="E284" s="22" t="s">
        <v>13</v>
      </c>
      <c r="F284" s="18">
        <f t="shared" ca="1" si="58"/>
        <v>46009</v>
      </c>
      <c r="G284" s="23">
        <f t="shared" ca="1" si="52"/>
        <v>1.3458053448275864</v>
      </c>
      <c r="I284" t="s">
        <v>14</v>
      </c>
      <c r="J284" s="18">
        <f t="shared" ca="1" si="59"/>
        <v>46009</v>
      </c>
      <c r="K284" s="23">
        <f t="shared" ca="1" si="53"/>
        <v>0.87631062068965504</v>
      </c>
      <c r="M284" t="s">
        <v>15</v>
      </c>
      <c r="N284" s="18">
        <f t="shared" ca="1" si="60"/>
        <v>46009</v>
      </c>
      <c r="O284" s="23">
        <f t="shared" ca="1" si="54"/>
        <v>0.78265137931034512</v>
      </c>
      <c r="Q284" t="s">
        <v>16</v>
      </c>
      <c r="R284" s="18">
        <f t="shared" ca="1" si="61"/>
        <v>46009</v>
      </c>
      <c r="S284" s="23">
        <f t="shared" ca="1" si="55"/>
        <v>1.0534123793103443</v>
      </c>
      <c r="U284" t="s">
        <v>17</v>
      </c>
      <c r="V284" s="18">
        <f t="shared" ca="1" si="62"/>
        <v>46009</v>
      </c>
      <c r="W284" s="23">
        <f t="shared" ca="1" si="56"/>
        <v>0.92322344827586211</v>
      </c>
    </row>
    <row r="285" spans="1:23">
      <c r="A285" t="s">
        <v>3</v>
      </c>
      <c r="B285" s="18">
        <f t="shared" ca="1" si="57"/>
        <v>46010</v>
      </c>
      <c r="C285" s="23">
        <f t="shared" ca="1" si="51"/>
        <v>1.179598482758621</v>
      </c>
      <c r="E285" s="22" t="s">
        <v>13</v>
      </c>
      <c r="F285" s="18">
        <f t="shared" ca="1" si="58"/>
        <v>46010</v>
      </c>
      <c r="G285" s="23">
        <f t="shared" ca="1" si="52"/>
        <v>1.3458167241379313</v>
      </c>
      <c r="I285" t="s">
        <v>14</v>
      </c>
      <c r="J285" s="18">
        <f t="shared" ca="1" si="59"/>
        <v>46010</v>
      </c>
      <c r="K285" s="23">
        <f t="shared" ca="1" si="53"/>
        <v>0.87635910344827572</v>
      </c>
      <c r="M285" t="s">
        <v>15</v>
      </c>
      <c r="N285" s="18">
        <f t="shared" ca="1" si="60"/>
        <v>46010</v>
      </c>
      <c r="O285" s="23">
        <f t="shared" ca="1" si="54"/>
        <v>0.78255689655172433</v>
      </c>
      <c r="Q285" t="s">
        <v>16</v>
      </c>
      <c r="R285" s="18">
        <f t="shared" ca="1" si="61"/>
        <v>46010</v>
      </c>
      <c r="S285" s="23">
        <f t="shared" ca="1" si="55"/>
        <v>1.0532968965517238</v>
      </c>
      <c r="U285" t="s">
        <v>17</v>
      </c>
      <c r="V285" s="18">
        <f t="shared" ca="1" si="62"/>
        <v>46010</v>
      </c>
      <c r="W285" s="23">
        <f t="shared" ca="1" si="56"/>
        <v>0.92317124137931039</v>
      </c>
    </row>
    <row r="286" spans="1:23">
      <c r="A286" t="s">
        <v>3</v>
      </c>
      <c r="B286" s="18">
        <f t="shared" ca="1" si="57"/>
        <v>46011</v>
      </c>
      <c r="C286" s="23">
        <f t="shared" ca="1" si="51"/>
        <v>1.1796720689655176</v>
      </c>
      <c r="E286" s="22" t="s">
        <v>13</v>
      </c>
      <c r="F286" s="18">
        <f t="shared" ca="1" si="58"/>
        <v>46011</v>
      </c>
      <c r="G286" s="23">
        <f t="shared" ca="1" si="52"/>
        <v>1.3458281034482762</v>
      </c>
      <c r="I286" t="s">
        <v>14</v>
      </c>
      <c r="J286" s="18">
        <f t="shared" ca="1" si="59"/>
        <v>46011</v>
      </c>
      <c r="K286" s="23">
        <f t="shared" ca="1" si="53"/>
        <v>0.87640758620689641</v>
      </c>
      <c r="M286" t="s">
        <v>15</v>
      </c>
      <c r="N286" s="18">
        <f t="shared" ca="1" si="60"/>
        <v>46011</v>
      </c>
      <c r="O286" s="23">
        <f t="shared" ca="1" si="54"/>
        <v>0.78246241379310355</v>
      </c>
      <c r="Q286" t="s">
        <v>16</v>
      </c>
      <c r="R286" s="18">
        <f t="shared" ca="1" si="61"/>
        <v>46011</v>
      </c>
      <c r="S286" s="23">
        <f t="shared" ca="1" si="55"/>
        <v>1.0531814137931033</v>
      </c>
      <c r="U286" t="s">
        <v>17</v>
      </c>
      <c r="V286" s="18">
        <f t="shared" ca="1" si="62"/>
        <v>46011</v>
      </c>
      <c r="W286" s="23">
        <f t="shared" ca="1" si="56"/>
        <v>0.92311903448275867</v>
      </c>
    </row>
    <row r="287" spans="1:23">
      <c r="A287" t="s">
        <v>3</v>
      </c>
      <c r="B287" s="18">
        <f t="shared" ca="1" si="57"/>
        <v>46012</v>
      </c>
      <c r="C287" s="23">
        <f t="shared" ca="1" si="51"/>
        <v>1.1797456551724141</v>
      </c>
      <c r="E287" s="22" t="s">
        <v>13</v>
      </c>
      <c r="F287" s="18">
        <f t="shared" ca="1" si="58"/>
        <v>46012</v>
      </c>
      <c r="G287" s="23">
        <f t="shared" ca="1" si="52"/>
        <v>1.3458394827586209</v>
      </c>
      <c r="I287" t="s">
        <v>14</v>
      </c>
      <c r="J287" s="18">
        <f t="shared" ca="1" si="59"/>
        <v>46012</v>
      </c>
      <c r="K287" s="23">
        <f t="shared" ca="1" si="53"/>
        <v>0.87645606896551709</v>
      </c>
      <c r="M287" t="s">
        <v>15</v>
      </c>
      <c r="N287" s="18">
        <f t="shared" ca="1" si="60"/>
        <v>46012</v>
      </c>
      <c r="O287" s="23">
        <f t="shared" ca="1" si="54"/>
        <v>0.78236793103448288</v>
      </c>
      <c r="Q287" t="s">
        <v>16</v>
      </c>
      <c r="R287" s="18">
        <f t="shared" ca="1" si="61"/>
        <v>46012</v>
      </c>
      <c r="S287" s="23">
        <f t="shared" ca="1" si="55"/>
        <v>1.0530659310344825</v>
      </c>
      <c r="U287" t="s">
        <v>17</v>
      </c>
      <c r="V287" s="18">
        <f t="shared" ca="1" si="62"/>
        <v>46012</v>
      </c>
      <c r="W287" s="23">
        <f t="shared" ca="1" si="56"/>
        <v>0.92306682758620695</v>
      </c>
    </row>
    <row r="288" spans="1:23">
      <c r="A288" t="s">
        <v>3</v>
      </c>
      <c r="B288" s="18">
        <f t="shared" ca="1" si="57"/>
        <v>46013</v>
      </c>
      <c r="C288" s="23">
        <f t="shared" ca="1" si="51"/>
        <v>1.1798192413793105</v>
      </c>
      <c r="E288" s="22" t="s">
        <v>13</v>
      </c>
      <c r="F288" s="18">
        <f t="shared" ca="1" si="58"/>
        <v>46013</v>
      </c>
      <c r="G288" s="23">
        <f t="shared" ca="1" si="52"/>
        <v>1.3458508620689655</v>
      </c>
      <c r="I288" t="s">
        <v>14</v>
      </c>
      <c r="J288" s="18">
        <f t="shared" ca="1" si="59"/>
        <v>46013</v>
      </c>
      <c r="K288" s="23">
        <f t="shared" ca="1" si="53"/>
        <v>0.87650455172413788</v>
      </c>
      <c r="M288" t="s">
        <v>15</v>
      </c>
      <c r="N288" s="18">
        <f t="shared" ca="1" si="60"/>
        <v>46013</v>
      </c>
      <c r="O288" s="23">
        <f t="shared" ca="1" si="54"/>
        <v>0.7822734482758622</v>
      </c>
      <c r="Q288" t="s">
        <v>16</v>
      </c>
      <c r="R288" s="18">
        <f t="shared" ca="1" si="61"/>
        <v>46013</v>
      </c>
      <c r="S288" s="23">
        <f t="shared" ca="1" si="55"/>
        <v>1.0529504482758618</v>
      </c>
      <c r="U288" t="s">
        <v>17</v>
      </c>
      <c r="V288" s="18">
        <f t="shared" ca="1" si="62"/>
        <v>46013</v>
      </c>
      <c r="W288" s="23">
        <f t="shared" ca="1" si="56"/>
        <v>0.92301462068965523</v>
      </c>
    </row>
    <row r="289" spans="1:23">
      <c r="A289" t="s">
        <v>3</v>
      </c>
      <c r="B289" s="18">
        <f t="shared" ca="1" si="57"/>
        <v>46014</v>
      </c>
      <c r="C289" s="23">
        <f t="shared" ca="1" si="51"/>
        <v>1.1798928275862071</v>
      </c>
      <c r="E289" s="22" t="s">
        <v>13</v>
      </c>
      <c r="F289" s="18">
        <f t="shared" ca="1" si="58"/>
        <v>46014</v>
      </c>
      <c r="G289" s="23">
        <f t="shared" ca="1" si="52"/>
        <v>1.3458622413793104</v>
      </c>
      <c r="I289" t="s">
        <v>14</v>
      </c>
      <c r="J289" s="18">
        <f t="shared" ca="1" si="59"/>
        <v>46014</v>
      </c>
      <c r="K289" s="23">
        <f t="shared" ca="1" si="53"/>
        <v>0.87655303448275856</v>
      </c>
      <c r="M289" t="s">
        <v>15</v>
      </c>
      <c r="N289" s="18">
        <f t="shared" ca="1" si="60"/>
        <v>46014</v>
      </c>
      <c r="O289" s="23">
        <f t="shared" ca="1" si="54"/>
        <v>0.78217896551724142</v>
      </c>
      <c r="Q289" t="s">
        <v>16</v>
      </c>
      <c r="R289" s="18">
        <f t="shared" ca="1" si="61"/>
        <v>46014</v>
      </c>
      <c r="S289" s="23">
        <f t="shared" ca="1" si="55"/>
        <v>1.0528349655172413</v>
      </c>
      <c r="U289" t="s">
        <v>17</v>
      </c>
      <c r="V289" s="18">
        <f t="shared" ca="1" si="62"/>
        <v>46014</v>
      </c>
      <c r="W289" s="23">
        <f t="shared" ca="1" si="56"/>
        <v>0.92296241379310351</v>
      </c>
    </row>
    <row r="290" spans="1:23">
      <c r="A290" t="s">
        <v>3</v>
      </c>
      <c r="B290" s="18">
        <f t="shared" ca="1" si="57"/>
        <v>46015</v>
      </c>
      <c r="C290" s="23">
        <f t="shared" ca="1" si="51"/>
        <v>1.1799664137931036</v>
      </c>
      <c r="E290" s="22" t="s">
        <v>13</v>
      </c>
      <c r="F290" s="18">
        <f t="shared" ca="1" si="58"/>
        <v>46015</v>
      </c>
      <c r="G290" s="23">
        <f t="shared" ca="1" si="52"/>
        <v>1.3458736206896553</v>
      </c>
      <c r="I290" t="s">
        <v>14</v>
      </c>
      <c r="J290" s="18">
        <f t="shared" ca="1" si="59"/>
        <v>46015</v>
      </c>
      <c r="K290" s="23">
        <f t="shared" ca="1" si="53"/>
        <v>0.87660151724137925</v>
      </c>
      <c r="M290" t="s">
        <v>15</v>
      </c>
      <c r="N290" s="18">
        <f t="shared" ca="1" si="60"/>
        <v>46015</v>
      </c>
      <c r="O290" s="23">
        <f t="shared" ca="1" si="54"/>
        <v>0.78208448275862064</v>
      </c>
      <c r="Q290" t="s">
        <v>16</v>
      </c>
      <c r="R290" s="18">
        <f t="shared" ca="1" si="61"/>
        <v>46015</v>
      </c>
      <c r="S290" s="23">
        <f t="shared" ca="1" si="55"/>
        <v>1.0527194827586208</v>
      </c>
      <c r="U290" t="s">
        <v>17</v>
      </c>
      <c r="V290" s="18">
        <f t="shared" ca="1" si="62"/>
        <v>46015</v>
      </c>
      <c r="W290" s="23">
        <f t="shared" ca="1" si="56"/>
        <v>0.92291020689655179</v>
      </c>
    </row>
    <row r="291" spans="1:23">
      <c r="A291" t="s">
        <v>3</v>
      </c>
      <c r="B291" s="18">
        <f t="shared" ca="1" si="57"/>
        <v>46016</v>
      </c>
      <c r="C291" s="23">
        <f t="shared" ca="1" si="51"/>
        <v>1.18004</v>
      </c>
      <c r="E291" s="22" t="s">
        <v>13</v>
      </c>
      <c r="F291" s="18">
        <f t="shared" ca="1" si="58"/>
        <v>46016</v>
      </c>
      <c r="G291" s="23">
        <f t="shared" ca="1" si="52"/>
        <v>1.345885</v>
      </c>
      <c r="I291" t="s">
        <v>14</v>
      </c>
      <c r="J291" s="18">
        <f t="shared" ca="1" si="59"/>
        <v>46016</v>
      </c>
      <c r="K291" s="23">
        <f t="shared" ca="1" si="53"/>
        <v>0.87665000000000004</v>
      </c>
      <c r="M291" t="s">
        <v>15</v>
      </c>
      <c r="N291" s="18">
        <f t="shared" ca="1" si="60"/>
        <v>46016</v>
      </c>
      <c r="O291" s="23">
        <f t="shared" ca="1" si="54"/>
        <v>0.78198999999999996</v>
      </c>
      <c r="Q291" t="s">
        <v>16</v>
      </c>
      <c r="R291" s="18">
        <f t="shared" ca="1" si="61"/>
        <v>46016</v>
      </c>
      <c r="S291" s="23">
        <f t="shared" ca="1" si="55"/>
        <v>1.0526040000000001</v>
      </c>
      <c r="U291" t="s">
        <v>17</v>
      </c>
      <c r="V291" s="18">
        <f t="shared" ca="1" si="62"/>
        <v>46016</v>
      </c>
      <c r="W291" s="23">
        <f t="shared" ca="1" si="56"/>
        <v>0.92285799999999996</v>
      </c>
    </row>
    <row r="292" spans="1:23">
      <c r="A292" t="s">
        <v>3</v>
      </c>
      <c r="B292" s="24">
        <f t="shared" ca="1" si="57"/>
        <v>46017</v>
      </c>
      <c r="C292" s="21">
        <f>C125</f>
        <v>1.18004</v>
      </c>
      <c r="E292" s="22" t="s">
        <v>13</v>
      </c>
      <c r="F292" s="24">
        <f t="shared" ca="1" si="58"/>
        <v>46017</v>
      </c>
      <c r="G292" s="21">
        <f>G125</f>
        <v>1.345885</v>
      </c>
      <c r="I292" t="s">
        <v>14</v>
      </c>
      <c r="J292" s="24">
        <f t="shared" ca="1" si="59"/>
        <v>46017</v>
      </c>
      <c r="K292" s="21">
        <f>K125</f>
        <v>0.87665000000000004</v>
      </c>
      <c r="M292" t="s">
        <v>15</v>
      </c>
      <c r="N292" s="24">
        <f t="shared" ca="1" si="60"/>
        <v>46017</v>
      </c>
      <c r="O292" s="21">
        <f>O125</f>
        <v>0.78198999999999996</v>
      </c>
      <c r="Q292" t="s">
        <v>16</v>
      </c>
      <c r="R292" s="24">
        <f t="shared" ca="1" si="61"/>
        <v>46017</v>
      </c>
      <c r="S292" s="21">
        <f>S125</f>
        <v>1.0526040000000001</v>
      </c>
      <c r="U292" t="s">
        <v>17</v>
      </c>
      <c r="V292" s="24">
        <f t="shared" ca="1" si="62"/>
        <v>46017</v>
      </c>
      <c r="W292" s="21">
        <f>W125</f>
        <v>0.92285799999999996</v>
      </c>
    </row>
    <row r="293" spans="1:23">
      <c r="A293" t="s">
        <v>3</v>
      </c>
      <c r="B293" s="18">
        <f t="shared" ca="1" si="57"/>
        <v>46018</v>
      </c>
      <c r="C293" s="23">
        <f t="shared" ref="C293:C322" ca="1" si="63">C292+(C$323-C292)/(B$323-B293)</f>
        <v>1.1801201333333333</v>
      </c>
      <c r="E293" s="22" t="s">
        <v>13</v>
      </c>
      <c r="F293" s="18">
        <f t="shared" ca="1" si="58"/>
        <v>46018</v>
      </c>
      <c r="G293" s="23">
        <f t="shared" ref="G293:G322" ca="1" si="64">G292+(G$323-G292)/(F$323-F293)</f>
        <v>1.3458938333333332</v>
      </c>
      <c r="I293" t="s">
        <v>14</v>
      </c>
      <c r="J293" s="18">
        <f t="shared" ca="1" si="59"/>
        <v>46018</v>
      </c>
      <c r="K293" s="23">
        <f t="shared" ref="K293:K322" ca="1" si="65">K292+(K$323-K292)/(J$323-J293)</f>
        <v>0.87670253333333337</v>
      </c>
      <c r="M293" t="s">
        <v>15</v>
      </c>
      <c r="N293" s="18">
        <f t="shared" ca="1" si="60"/>
        <v>46018</v>
      </c>
      <c r="O293" s="23">
        <f t="shared" ref="O293:O322" ca="1" si="66">O292+(O$323-O292)/(N$323-N293)</f>
        <v>0.78189283333333326</v>
      </c>
      <c r="Q293" t="s">
        <v>16</v>
      </c>
      <c r="R293" s="18">
        <f t="shared" ca="1" si="61"/>
        <v>46018</v>
      </c>
      <c r="S293" s="23">
        <f t="shared" ref="S293:S322" ca="1" si="67">S292+(S$323-S292)/(R$323-R293)</f>
        <v>1.0524791</v>
      </c>
      <c r="U293" t="s">
        <v>17</v>
      </c>
      <c r="V293" s="18">
        <f t="shared" ca="1" si="62"/>
        <v>46018</v>
      </c>
      <c r="W293" s="23">
        <f t="shared" ref="W293:W322" ca="1" si="68">W292+(W$323-W292)/(V$323-V293)</f>
        <v>0.9228054</v>
      </c>
    </row>
    <row r="294" spans="1:23">
      <c r="A294" t="s">
        <v>3</v>
      </c>
      <c r="B294" s="18">
        <f t="shared" ca="1" si="57"/>
        <v>46019</v>
      </c>
      <c r="C294" s="23">
        <f t="shared" ca="1" si="63"/>
        <v>1.1802002666666667</v>
      </c>
      <c r="E294" s="22" t="s">
        <v>13</v>
      </c>
      <c r="F294" s="18">
        <f t="shared" ca="1" si="58"/>
        <v>46019</v>
      </c>
      <c r="G294" s="23">
        <f t="shared" ca="1" si="64"/>
        <v>1.3459026666666665</v>
      </c>
      <c r="I294" t="s">
        <v>14</v>
      </c>
      <c r="J294" s="18">
        <f t="shared" ca="1" si="59"/>
        <v>46019</v>
      </c>
      <c r="K294" s="23">
        <f t="shared" ca="1" si="65"/>
        <v>0.87675506666666669</v>
      </c>
      <c r="M294" t="s">
        <v>15</v>
      </c>
      <c r="N294" s="18">
        <f t="shared" ca="1" si="60"/>
        <v>46019</v>
      </c>
      <c r="O294" s="23">
        <f t="shared" ca="1" si="66"/>
        <v>0.78179566666666656</v>
      </c>
      <c r="Q294" t="s">
        <v>16</v>
      </c>
      <c r="R294" s="18">
        <f t="shared" ca="1" si="61"/>
        <v>46019</v>
      </c>
      <c r="S294" s="23">
        <f t="shared" ca="1" si="67"/>
        <v>1.0523541999999999</v>
      </c>
      <c r="U294" t="s">
        <v>17</v>
      </c>
      <c r="V294" s="18">
        <f t="shared" ca="1" si="62"/>
        <v>46019</v>
      </c>
      <c r="W294" s="23">
        <f t="shared" ca="1" si="68"/>
        <v>0.92275280000000004</v>
      </c>
    </row>
    <row r="295" spans="1:23">
      <c r="A295" t="s">
        <v>3</v>
      </c>
      <c r="B295" s="18">
        <f t="shared" ca="1" si="57"/>
        <v>46020</v>
      </c>
      <c r="C295" s="23">
        <f t="shared" ca="1" si="63"/>
        <v>1.1802804</v>
      </c>
      <c r="E295" s="22" t="s">
        <v>13</v>
      </c>
      <c r="F295" s="18">
        <f t="shared" ca="1" si="58"/>
        <v>46020</v>
      </c>
      <c r="G295" s="23">
        <f t="shared" ca="1" si="64"/>
        <v>1.3459114999999997</v>
      </c>
      <c r="I295" t="s">
        <v>14</v>
      </c>
      <c r="J295" s="18">
        <f t="shared" ca="1" si="59"/>
        <v>46020</v>
      </c>
      <c r="K295" s="23">
        <f t="shared" ca="1" si="65"/>
        <v>0.87680760000000002</v>
      </c>
      <c r="M295" t="s">
        <v>15</v>
      </c>
      <c r="N295" s="18">
        <f t="shared" ca="1" si="60"/>
        <v>46020</v>
      </c>
      <c r="O295" s="23">
        <f t="shared" ca="1" si="66"/>
        <v>0.78169849999999985</v>
      </c>
      <c r="Q295" t="s">
        <v>16</v>
      </c>
      <c r="R295" s="18">
        <f t="shared" ca="1" si="61"/>
        <v>46020</v>
      </c>
      <c r="S295" s="23">
        <f t="shared" ca="1" si="67"/>
        <v>1.0522292999999998</v>
      </c>
      <c r="U295" t="s">
        <v>17</v>
      </c>
      <c r="V295" s="18">
        <f t="shared" ca="1" si="62"/>
        <v>46020</v>
      </c>
      <c r="W295" s="23">
        <f t="shared" ca="1" si="68"/>
        <v>0.92270020000000008</v>
      </c>
    </row>
    <row r="296" spans="1:23">
      <c r="A296" t="s">
        <v>3</v>
      </c>
      <c r="B296" s="18">
        <f t="shared" ca="1" si="57"/>
        <v>46021</v>
      </c>
      <c r="C296" s="23">
        <f t="shared" ca="1" si="63"/>
        <v>1.1803605333333334</v>
      </c>
      <c r="E296" s="22" t="s">
        <v>13</v>
      </c>
      <c r="F296" s="18">
        <f t="shared" ca="1" si="58"/>
        <v>46021</v>
      </c>
      <c r="G296" s="23">
        <f t="shared" ca="1" si="64"/>
        <v>1.3459203333333329</v>
      </c>
      <c r="I296" t="s">
        <v>14</v>
      </c>
      <c r="J296" s="18">
        <f t="shared" ca="1" si="59"/>
        <v>46021</v>
      </c>
      <c r="K296" s="23">
        <f t="shared" ca="1" si="65"/>
        <v>0.87686013333333335</v>
      </c>
      <c r="M296" t="s">
        <v>15</v>
      </c>
      <c r="N296" s="18">
        <f t="shared" ca="1" si="60"/>
        <v>46021</v>
      </c>
      <c r="O296" s="23">
        <f t="shared" ca="1" si="66"/>
        <v>0.78160133333333315</v>
      </c>
      <c r="Q296" t="s">
        <v>16</v>
      </c>
      <c r="R296" s="18">
        <f t="shared" ca="1" si="61"/>
        <v>46021</v>
      </c>
      <c r="S296" s="23">
        <f t="shared" ca="1" si="67"/>
        <v>1.0521043999999997</v>
      </c>
      <c r="U296" t="s">
        <v>17</v>
      </c>
      <c r="V296" s="18">
        <f t="shared" ca="1" si="62"/>
        <v>46021</v>
      </c>
      <c r="W296" s="23">
        <f t="shared" ca="1" si="68"/>
        <v>0.92264760000000012</v>
      </c>
    </row>
    <row r="297" spans="1:23">
      <c r="A297" t="s">
        <v>3</v>
      </c>
      <c r="B297" s="18">
        <f t="shared" ca="1" si="57"/>
        <v>46022</v>
      </c>
      <c r="C297" s="23">
        <f t="shared" ca="1" si="63"/>
        <v>1.1804406666666667</v>
      </c>
      <c r="E297" s="22" t="s">
        <v>13</v>
      </c>
      <c r="F297" s="18">
        <f t="shared" ca="1" si="58"/>
        <v>46022</v>
      </c>
      <c r="G297" s="23">
        <f t="shared" ca="1" si="64"/>
        <v>1.3459291666666662</v>
      </c>
      <c r="I297" t="s">
        <v>14</v>
      </c>
      <c r="J297" s="18">
        <f t="shared" ca="1" si="59"/>
        <v>46022</v>
      </c>
      <c r="K297" s="23">
        <f t="shared" ca="1" si="65"/>
        <v>0.87691266666666667</v>
      </c>
      <c r="M297" t="s">
        <v>15</v>
      </c>
      <c r="N297" s="18">
        <f t="shared" ca="1" si="60"/>
        <v>46022</v>
      </c>
      <c r="O297" s="23">
        <f t="shared" ca="1" si="66"/>
        <v>0.78150416666666644</v>
      </c>
      <c r="Q297" t="s">
        <v>16</v>
      </c>
      <c r="R297" s="18">
        <f t="shared" ca="1" si="61"/>
        <v>46022</v>
      </c>
      <c r="S297" s="23">
        <f t="shared" ca="1" si="67"/>
        <v>1.0519794999999996</v>
      </c>
      <c r="U297" t="s">
        <v>17</v>
      </c>
      <c r="V297" s="18">
        <f t="shared" ca="1" si="62"/>
        <v>46022</v>
      </c>
      <c r="W297" s="23">
        <f t="shared" ca="1" si="68"/>
        <v>0.92259500000000016</v>
      </c>
    </row>
    <row r="298" spans="1:23">
      <c r="A298" t="s">
        <v>3</v>
      </c>
      <c r="B298" s="18">
        <f t="shared" ca="1" si="57"/>
        <v>46023</v>
      </c>
      <c r="C298" s="23">
        <f t="shared" ca="1" si="63"/>
        <v>1.1805208</v>
      </c>
      <c r="E298" s="22" t="s">
        <v>13</v>
      </c>
      <c r="F298" s="18">
        <f t="shared" ca="1" si="58"/>
        <v>46023</v>
      </c>
      <c r="G298" s="23">
        <f t="shared" ca="1" si="64"/>
        <v>1.3459379999999996</v>
      </c>
      <c r="I298" t="s">
        <v>14</v>
      </c>
      <c r="J298" s="18">
        <f t="shared" ca="1" si="59"/>
        <v>46023</v>
      </c>
      <c r="K298" s="23">
        <f t="shared" ca="1" si="65"/>
        <v>0.8769652</v>
      </c>
      <c r="M298" t="s">
        <v>15</v>
      </c>
      <c r="N298" s="18">
        <f t="shared" ca="1" si="60"/>
        <v>46023</v>
      </c>
      <c r="O298" s="23">
        <f t="shared" ca="1" si="66"/>
        <v>0.78140699999999974</v>
      </c>
      <c r="Q298" t="s">
        <v>16</v>
      </c>
      <c r="R298" s="18">
        <f t="shared" ca="1" si="61"/>
        <v>46023</v>
      </c>
      <c r="S298" s="23">
        <f t="shared" ca="1" si="67"/>
        <v>1.0518545999999995</v>
      </c>
      <c r="U298" t="s">
        <v>17</v>
      </c>
      <c r="V298" s="18">
        <f t="shared" ca="1" si="62"/>
        <v>46023</v>
      </c>
      <c r="W298" s="23">
        <f t="shared" ca="1" si="68"/>
        <v>0.92254240000000021</v>
      </c>
    </row>
    <row r="299" spans="1:23">
      <c r="A299" t="s">
        <v>3</v>
      </c>
      <c r="B299" s="18">
        <f t="shared" ca="1" si="57"/>
        <v>46024</v>
      </c>
      <c r="C299" s="23">
        <f t="shared" ca="1" si="63"/>
        <v>1.1806009333333334</v>
      </c>
      <c r="E299" s="22" t="s">
        <v>13</v>
      </c>
      <c r="F299" s="18">
        <f t="shared" ca="1" si="58"/>
        <v>46024</v>
      </c>
      <c r="G299" s="23">
        <f t="shared" ca="1" si="64"/>
        <v>1.3459468333333331</v>
      </c>
      <c r="I299" t="s">
        <v>14</v>
      </c>
      <c r="J299" s="18">
        <f t="shared" ca="1" si="59"/>
        <v>46024</v>
      </c>
      <c r="K299" s="23">
        <f t="shared" ca="1" si="65"/>
        <v>0.87701773333333333</v>
      </c>
      <c r="M299" t="s">
        <v>15</v>
      </c>
      <c r="N299" s="18">
        <f t="shared" ca="1" si="60"/>
        <v>46024</v>
      </c>
      <c r="O299" s="23">
        <f t="shared" ca="1" si="66"/>
        <v>0.78130983333333304</v>
      </c>
      <c r="Q299" t="s">
        <v>16</v>
      </c>
      <c r="R299" s="18">
        <f t="shared" ca="1" si="61"/>
        <v>46024</v>
      </c>
      <c r="S299" s="23">
        <f t="shared" ca="1" si="67"/>
        <v>1.0517296999999997</v>
      </c>
      <c r="U299" t="s">
        <v>17</v>
      </c>
      <c r="V299" s="18">
        <f t="shared" ca="1" si="62"/>
        <v>46024</v>
      </c>
      <c r="W299" s="23">
        <f t="shared" ca="1" si="68"/>
        <v>0.92248980000000025</v>
      </c>
    </row>
    <row r="300" spans="1:23">
      <c r="A300" t="s">
        <v>3</v>
      </c>
      <c r="B300" s="18">
        <f t="shared" ca="1" si="57"/>
        <v>46025</v>
      </c>
      <c r="C300" s="23">
        <f t="shared" ca="1" si="63"/>
        <v>1.1806810666666667</v>
      </c>
      <c r="E300" s="22" t="s">
        <v>13</v>
      </c>
      <c r="F300" s="18">
        <f t="shared" ca="1" si="58"/>
        <v>46025</v>
      </c>
      <c r="G300" s="23">
        <f t="shared" ca="1" si="64"/>
        <v>1.3459556666666663</v>
      </c>
      <c r="I300" t="s">
        <v>14</v>
      </c>
      <c r="J300" s="18">
        <f t="shared" ca="1" si="59"/>
        <v>46025</v>
      </c>
      <c r="K300" s="23">
        <f t="shared" ca="1" si="65"/>
        <v>0.87707026666666665</v>
      </c>
      <c r="M300" t="s">
        <v>15</v>
      </c>
      <c r="N300" s="18">
        <f t="shared" ca="1" si="60"/>
        <v>46025</v>
      </c>
      <c r="O300" s="23">
        <f t="shared" ca="1" si="66"/>
        <v>0.78121266666666633</v>
      </c>
      <c r="Q300" t="s">
        <v>16</v>
      </c>
      <c r="R300" s="18">
        <f t="shared" ca="1" si="61"/>
        <v>46025</v>
      </c>
      <c r="S300" s="23">
        <f t="shared" ca="1" si="67"/>
        <v>1.0516047999999996</v>
      </c>
      <c r="U300" t="s">
        <v>17</v>
      </c>
      <c r="V300" s="18">
        <f t="shared" ca="1" si="62"/>
        <v>46025</v>
      </c>
      <c r="W300" s="23">
        <f t="shared" ca="1" si="68"/>
        <v>0.92243720000000029</v>
      </c>
    </row>
    <row r="301" spans="1:23">
      <c r="A301" t="s">
        <v>3</v>
      </c>
      <c r="B301" s="18">
        <f t="shared" ca="1" si="57"/>
        <v>46026</v>
      </c>
      <c r="C301" s="23">
        <f t="shared" ca="1" si="63"/>
        <v>1.1807612000000001</v>
      </c>
      <c r="E301" s="22" t="s">
        <v>13</v>
      </c>
      <c r="F301" s="18">
        <f t="shared" ca="1" si="58"/>
        <v>46026</v>
      </c>
      <c r="G301" s="23">
        <f t="shared" ca="1" si="64"/>
        <v>1.3459644999999996</v>
      </c>
      <c r="I301" t="s">
        <v>14</v>
      </c>
      <c r="J301" s="18">
        <f t="shared" ca="1" si="59"/>
        <v>46026</v>
      </c>
      <c r="K301" s="23">
        <f t="shared" ca="1" si="65"/>
        <v>0.87712279999999998</v>
      </c>
      <c r="M301" t="s">
        <v>15</v>
      </c>
      <c r="N301" s="18">
        <f t="shared" ca="1" si="60"/>
        <v>46026</v>
      </c>
      <c r="O301" s="23">
        <f t="shared" ca="1" si="66"/>
        <v>0.78111549999999963</v>
      </c>
      <c r="Q301" t="s">
        <v>16</v>
      </c>
      <c r="R301" s="18">
        <f t="shared" ca="1" si="61"/>
        <v>46026</v>
      </c>
      <c r="S301" s="23">
        <f t="shared" ca="1" si="67"/>
        <v>1.0514798999999995</v>
      </c>
      <c r="U301" t="s">
        <v>17</v>
      </c>
      <c r="V301" s="18">
        <f t="shared" ca="1" si="62"/>
        <v>46026</v>
      </c>
      <c r="W301" s="23">
        <f t="shared" ca="1" si="68"/>
        <v>0.92238460000000022</v>
      </c>
    </row>
    <row r="302" spans="1:23">
      <c r="A302" t="s">
        <v>3</v>
      </c>
      <c r="B302" s="18">
        <f t="shared" ca="1" si="57"/>
        <v>46027</v>
      </c>
      <c r="C302" s="23">
        <f t="shared" ca="1" si="63"/>
        <v>1.1808413333333334</v>
      </c>
      <c r="E302" s="22" t="s">
        <v>13</v>
      </c>
      <c r="F302" s="18">
        <f t="shared" ca="1" si="58"/>
        <v>46027</v>
      </c>
      <c r="G302" s="23">
        <f t="shared" ca="1" si="64"/>
        <v>1.345973333333333</v>
      </c>
      <c r="I302" t="s">
        <v>14</v>
      </c>
      <c r="J302" s="18">
        <f t="shared" ca="1" si="59"/>
        <v>46027</v>
      </c>
      <c r="K302" s="23">
        <f t="shared" ca="1" si="65"/>
        <v>0.87717533333333331</v>
      </c>
      <c r="M302" t="s">
        <v>15</v>
      </c>
      <c r="N302" s="18">
        <f t="shared" ca="1" si="60"/>
        <v>46027</v>
      </c>
      <c r="O302" s="23">
        <f t="shared" ca="1" si="66"/>
        <v>0.78101833333333293</v>
      </c>
      <c r="Q302" t="s">
        <v>16</v>
      </c>
      <c r="R302" s="18">
        <f t="shared" ca="1" si="61"/>
        <v>46027</v>
      </c>
      <c r="S302" s="23">
        <f t="shared" ca="1" si="67"/>
        <v>1.0513549999999996</v>
      </c>
      <c r="U302" t="s">
        <v>17</v>
      </c>
      <c r="V302" s="18">
        <f t="shared" ca="1" si="62"/>
        <v>46027</v>
      </c>
      <c r="W302" s="23">
        <f t="shared" ca="1" si="68"/>
        <v>0.92233200000000026</v>
      </c>
    </row>
    <row r="303" spans="1:23">
      <c r="A303" t="s">
        <v>3</v>
      </c>
      <c r="B303" s="18">
        <f t="shared" ca="1" si="57"/>
        <v>46028</v>
      </c>
      <c r="C303" s="23">
        <f t="shared" ca="1" si="63"/>
        <v>1.1809214666666668</v>
      </c>
      <c r="E303" s="22" t="s">
        <v>13</v>
      </c>
      <c r="F303" s="18">
        <f t="shared" ca="1" si="58"/>
        <v>46028</v>
      </c>
      <c r="G303" s="23">
        <f t="shared" ca="1" si="64"/>
        <v>1.3459821666666665</v>
      </c>
      <c r="I303" t="s">
        <v>14</v>
      </c>
      <c r="J303" s="18">
        <f t="shared" ca="1" si="59"/>
        <v>46028</v>
      </c>
      <c r="K303" s="23">
        <f t="shared" ca="1" si="65"/>
        <v>0.87722786666666663</v>
      </c>
      <c r="M303" t="s">
        <v>15</v>
      </c>
      <c r="N303" s="18">
        <f t="shared" ca="1" si="60"/>
        <v>46028</v>
      </c>
      <c r="O303" s="23">
        <f t="shared" ca="1" si="66"/>
        <v>0.78092116666666622</v>
      </c>
      <c r="Q303" t="s">
        <v>16</v>
      </c>
      <c r="R303" s="18">
        <f t="shared" ca="1" si="61"/>
        <v>46028</v>
      </c>
      <c r="S303" s="23">
        <f t="shared" ca="1" si="67"/>
        <v>1.0512300999999997</v>
      </c>
      <c r="U303" t="s">
        <v>17</v>
      </c>
      <c r="V303" s="18">
        <f t="shared" ca="1" si="62"/>
        <v>46028</v>
      </c>
      <c r="W303" s="23">
        <f t="shared" ca="1" si="68"/>
        <v>0.9222794000000003</v>
      </c>
    </row>
    <row r="304" spans="1:23">
      <c r="A304" t="s">
        <v>3</v>
      </c>
      <c r="B304" s="18">
        <f t="shared" ca="1" si="57"/>
        <v>46029</v>
      </c>
      <c r="C304" s="23">
        <f t="shared" ca="1" si="63"/>
        <v>1.1810016000000001</v>
      </c>
      <c r="E304" s="22" t="s">
        <v>13</v>
      </c>
      <c r="F304" s="18">
        <f t="shared" ca="1" si="58"/>
        <v>46029</v>
      </c>
      <c r="G304" s="23">
        <f t="shared" ca="1" si="64"/>
        <v>1.3459909999999997</v>
      </c>
      <c r="I304" t="s">
        <v>14</v>
      </c>
      <c r="J304" s="18">
        <f t="shared" ca="1" si="59"/>
        <v>46029</v>
      </c>
      <c r="K304" s="23">
        <f t="shared" ca="1" si="65"/>
        <v>0.87728039999999996</v>
      </c>
      <c r="M304" t="s">
        <v>15</v>
      </c>
      <c r="N304" s="18">
        <f t="shared" ca="1" si="60"/>
        <v>46029</v>
      </c>
      <c r="O304" s="23">
        <f t="shared" ca="1" si="66"/>
        <v>0.78082399999999963</v>
      </c>
      <c r="Q304" t="s">
        <v>16</v>
      </c>
      <c r="R304" s="18">
        <f t="shared" ca="1" si="61"/>
        <v>46029</v>
      </c>
      <c r="S304" s="23">
        <f t="shared" ca="1" si="67"/>
        <v>1.0511051999999996</v>
      </c>
      <c r="U304" t="s">
        <v>17</v>
      </c>
      <c r="V304" s="18">
        <f t="shared" ca="1" si="62"/>
        <v>46029</v>
      </c>
      <c r="W304" s="23">
        <f t="shared" ca="1" si="68"/>
        <v>0.92222680000000024</v>
      </c>
    </row>
    <row r="305" spans="1:23">
      <c r="A305" t="s">
        <v>3</v>
      </c>
      <c r="B305" s="18">
        <f t="shared" ca="1" si="57"/>
        <v>46030</v>
      </c>
      <c r="C305" s="23">
        <f t="shared" ca="1" si="63"/>
        <v>1.1810817333333334</v>
      </c>
      <c r="E305" s="22" t="s">
        <v>13</v>
      </c>
      <c r="F305" s="18">
        <f t="shared" ca="1" si="58"/>
        <v>46030</v>
      </c>
      <c r="G305" s="23">
        <f t="shared" ca="1" si="64"/>
        <v>1.345999833333333</v>
      </c>
      <c r="I305" t="s">
        <v>14</v>
      </c>
      <c r="J305" s="18">
        <f t="shared" ca="1" si="59"/>
        <v>46030</v>
      </c>
      <c r="K305" s="23">
        <f t="shared" ca="1" si="65"/>
        <v>0.87733293333333329</v>
      </c>
      <c r="M305" t="s">
        <v>15</v>
      </c>
      <c r="N305" s="18">
        <f t="shared" ca="1" si="60"/>
        <v>46030</v>
      </c>
      <c r="O305" s="23">
        <f t="shared" ca="1" si="66"/>
        <v>0.78072683333333304</v>
      </c>
      <c r="Q305" t="s">
        <v>16</v>
      </c>
      <c r="R305" s="18">
        <f t="shared" ca="1" si="61"/>
        <v>46030</v>
      </c>
      <c r="S305" s="23">
        <f t="shared" ca="1" si="67"/>
        <v>1.0509802999999995</v>
      </c>
      <c r="U305" t="s">
        <v>17</v>
      </c>
      <c r="V305" s="18">
        <f t="shared" ca="1" si="62"/>
        <v>46030</v>
      </c>
      <c r="W305" s="23">
        <f t="shared" ca="1" si="68"/>
        <v>0.92217420000000017</v>
      </c>
    </row>
    <row r="306" spans="1:23">
      <c r="A306" t="s">
        <v>3</v>
      </c>
      <c r="B306" s="18">
        <f t="shared" ca="1" si="57"/>
        <v>46031</v>
      </c>
      <c r="C306" s="23">
        <f t="shared" ca="1" si="63"/>
        <v>1.1811618666666668</v>
      </c>
      <c r="E306" s="22" t="s">
        <v>13</v>
      </c>
      <c r="F306" s="18">
        <f t="shared" ca="1" si="58"/>
        <v>46031</v>
      </c>
      <c r="G306" s="23">
        <f t="shared" ca="1" si="64"/>
        <v>1.3460086666666664</v>
      </c>
      <c r="I306" t="s">
        <v>14</v>
      </c>
      <c r="J306" s="18">
        <f t="shared" ca="1" si="59"/>
        <v>46031</v>
      </c>
      <c r="K306" s="23">
        <f t="shared" ca="1" si="65"/>
        <v>0.87738546666666661</v>
      </c>
      <c r="M306" t="s">
        <v>15</v>
      </c>
      <c r="N306" s="18">
        <f t="shared" ca="1" si="60"/>
        <v>46031</v>
      </c>
      <c r="O306" s="23">
        <f t="shared" ca="1" si="66"/>
        <v>0.78062966666666633</v>
      </c>
      <c r="Q306" t="s">
        <v>16</v>
      </c>
      <c r="R306" s="18">
        <f t="shared" ca="1" si="61"/>
        <v>46031</v>
      </c>
      <c r="S306" s="23">
        <f t="shared" ca="1" si="67"/>
        <v>1.0508553999999997</v>
      </c>
      <c r="U306" t="s">
        <v>17</v>
      </c>
      <c r="V306" s="18">
        <f t="shared" ca="1" si="62"/>
        <v>46031</v>
      </c>
      <c r="W306" s="23">
        <f t="shared" ca="1" si="68"/>
        <v>0.92212160000000021</v>
      </c>
    </row>
    <row r="307" spans="1:23">
      <c r="A307" t="s">
        <v>3</v>
      </c>
      <c r="B307" s="18">
        <f t="shared" ca="1" si="57"/>
        <v>46032</v>
      </c>
      <c r="C307" s="23">
        <f t="shared" ca="1" si="63"/>
        <v>1.1812420000000001</v>
      </c>
      <c r="E307" s="22" t="s">
        <v>13</v>
      </c>
      <c r="F307" s="18">
        <f t="shared" ca="1" si="58"/>
        <v>46032</v>
      </c>
      <c r="G307" s="23">
        <f t="shared" ca="1" si="64"/>
        <v>1.3460174999999999</v>
      </c>
      <c r="I307" t="s">
        <v>14</v>
      </c>
      <c r="J307" s="18">
        <f t="shared" ca="1" si="59"/>
        <v>46032</v>
      </c>
      <c r="K307" s="23">
        <f t="shared" ca="1" si="65"/>
        <v>0.87743799999999994</v>
      </c>
      <c r="M307" t="s">
        <v>15</v>
      </c>
      <c r="N307" s="18">
        <f t="shared" ca="1" si="60"/>
        <v>46032</v>
      </c>
      <c r="O307" s="23">
        <f t="shared" ca="1" si="66"/>
        <v>0.78053249999999963</v>
      </c>
      <c r="Q307" t="s">
        <v>16</v>
      </c>
      <c r="R307" s="18">
        <f t="shared" ca="1" si="61"/>
        <v>46032</v>
      </c>
      <c r="S307" s="23">
        <f t="shared" ca="1" si="67"/>
        <v>1.0507304999999998</v>
      </c>
      <c r="U307" t="s">
        <v>17</v>
      </c>
      <c r="V307" s="18">
        <f t="shared" ca="1" si="62"/>
        <v>46032</v>
      </c>
      <c r="W307" s="23">
        <f t="shared" ca="1" si="68"/>
        <v>0.92206900000000025</v>
      </c>
    </row>
    <row r="308" spans="1:23">
      <c r="A308" t="s">
        <v>3</v>
      </c>
      <c r="B308" s="18">
        <f t="shared" ca="1" si="57"/>
        <v>46033</v>
      </c>
      <c r="C308" s="23">
        <f t="shared" ca="1" si="63"/>
        <v>1.1813221333333335</v>
      </c>
      <c r="E308" s="22" t="s">
        <v>13</v>
      </c>
      <c r="F308" s="18">
        <f t="shared" ca="1" si="58"/>
        <v>46033</v>
      </c>
      <c r="G308" s="23">
        <f t="shared" ca="1" si="64"/>
        <v>1.3460263333333331</v>
      </c>
      <c r="I308" t="s">
        <v>14</v>
      </c>
      <c r="J308" s="18">
        <f t="shared" ca="1" si="59"/>
        <v>46033</v>
      </c>
      <c r="K308" s="23">
        <f t="shared" ca="1" si="65"/>
        <v>0.87749053333333327</v>
      </c>
      <c r="M308" t="s">
        <v>15</v>
      </c>
      <c r="N308" s="18">
        <f t="shared" ca="1" si="60"/>
        <v>46033</v>
      </c>
      <c r="O308" s="23">
        <f t="shared" ca="1" si="66"/>
        <v>0.78043533333333304</v>
      </c>
      <c r="Q308" t="s">
        <v>16</v>
      </c>
      <c r="R308" s="18">
        <f t="shared" ca="1" si="61"/>
        <v>46033</v>
      </c>
      <c r="S308" s="23">
        <f t="shared" ca="1" si="67"/>
        <v>1.0506055999999997</v>
      </c>
      <c r="U308" t="s">
        <v>17</v>
      </c>
      <c r="V308" s="18">
        <f t="shared" ca="1" si="62"/>
        <v>46033</v>
      </c>
      <c r="W308" s="23">
        <f t="shared" ca="1" si="68"/>
        <v>0.92201640000000018</v>
      </c>
    </row>
    <row r="309" spans="1:23">
      <c r="A309" t="s">
        <v>3</v>
      </c>
      <c r="B309" s="18">
        <f t="shared" ca="1" si="57"/>
        <v>46034</v>
      </c>
      <c r="C309" s="23">
        <f t="shared" ca="1" si="63"/>
        <v>1.1814022666666668</v>
      </c>
      <c r="E309" s="22" t="s">
        <v>13</v>
      </c>
      <c r="F309" s="18">
        <f t="shared" ca="1" si="58"/>
        <v>46034</v>
      </c>
      <c r="G309" s="23">
        <f t="shared" ca="1" si="64"/>
        <v>1.3460351666666663</v>
      </c>
      <c r="I309" t="s">
        <v>14</v>
      </c>
      <c r="J309" s="18">
        <f t="shared" ca="1" si="59"/>
        <v>46034</v>
      </c>
      <c r="K309" s="23">
        <f t="shared" ca="1" si="65"/>
        <v>0.87754306666666659</v>
      </c>
      <c r="M309" t="s">
        <v>15</v>
      </c>
      <c r="N309" s="18">
        <f t="shared" ca="1" si="60"/>
        <v>46034</v>
      </c>
      <c r="O309" s="23">
        <f t="shared" ca="1" si="66"/>
        <v>0.78033816666666644</v>
      </c>
      <c r="Q309" t="s">
        <v>16</v>
      </c>
      <c r="R309" s="18">
        <f t="shared" ca="1" si="61"/>
        <v>46034</v>
      </c>
      <c r="S309" s="23">
        <f t="shared" ca="1" si="67"/>
        <v>1.0504806999999996</v>
      </c>
      <c r="U309" t="s">
        <v>17</v>
      </c>
      <c r="V309" s="18">
        <f t="shared" ca="1" si="62"/>
        <v>46034</v>
      </c>
      <c r="W309" s="23">
        <f t="shared" ca="1" si="68"/>
        <v>0.92196380000000011</v>
      </c>
    </row>
    <row r="310" spans="1:23">
      <c r="A310" t="s">
        <v>3</v>
      </c>
      <c r="B310" s="18">
        <f t="shared" ca="1" si="57"/>
        <v>46035</v>
      </c>
      <c r="C310" s="23">
        <f t="shared" ca="1" si="63"/>
        <v>1.1814824000000002</v>
      </c>
      <c r="E310" s="22" t="s">
        <v>13</v>
      </c>
      <c r="F310" s="18">
        <f t="shared" ca="1" si="58"/>
        <v>46035</v>
      </c>
      <c r="G310" s="23">
        <f t="shared" ca="1" si="64"/>
        <v>1.3460439999999998</v>
      </c>
      <c r="I310" t="s">
        <v>14</v>
      </c>
      <c r="J310" s="18">
        <f t="shared" ca="1" si="59"/>
        <v>46035</v>
      </c>
      <c r="K310" s="23">
        <f t="shared" ca="1" si="65"/>
        <v>0.87759559999999992</v>
      </c>
      <c r="M310" t="s">
        <v>15</v>
      </c>
      <c r="N310" s="18">
        <f t="shared" ca="1" si="60"/>
        <v>46035</v>
      </c>
      <c r="O310" s="23">
        <f t="shared" ca="1" si="66"/>
        <v>0.78024099999999974</v>
      </c>
      <c r="Q310" t="s">
        <v>16</v>
      </c>
      <c r="R310" s="18">
        <f t="shared" ca="1" si="61"/>
        <v>46035</v>
      </c>
      <c r="S310" s="23">
        <f t="shared" ca="1" si="67"/>
        <v>1.0503557999999997</v>
      </c>
      <c r="U310" t="s">
        <v>17</v>
      </c>
      <c r="V310" s="18">
        <f t="shared" ca="1" si="62"/>
        <v>46035</v>
      </c>
      <c r="W310" s="23">
        <f t="shared" ca="1" si="68"/>
        <v>0.92191120000000015</v>
      </c>
    </row>
    <row r="311" spans="1:23">
      <c r="A311" t="s">
        <v>3</v>
      </c>
      <c r="B311" s="18">
        <f t="shared" ca="1" si="57"/>
        <v>46036</v>
      </c>
      <c r="C311" s="23">
        <f t="shared" ca="1" si="63"/>
        <v>1.1815625333333335</v>
      </c>
      <c r="E311" s="22" t="s">
        <v>13</v>
      </c>
      <c r="F311" s="18">
        <f t="shared" ca="1" si="58"/>
        <v>46036</v>
      </c>
      <c r="G311" s="23">
        <f t="shared" ca="1" si="64"/>
        <v>1.3460528333333333</v>
      </c>
      <c r="I311" t="s">
        <v>14</v>
      </c>
      <c r="J311" s="18">
        <f t="shared" ca="1" si="59"/>
        <v>46036</v>
      </c>
      <c r="K311" s="23">
        <f t="shared" ca="1" si="65"/>
        <v>0.87764813333333325</v>
      </c>
      <c r="M311" t="s">
        <v>15</v>
      </c>
      <c r="N311" s="18">
        <f t="shared" ca="1" si="60"/>
        <v>46036</v>
      </c>
      <c r="O311" s="23">
        <f t="shared" ca="1" si="66"/>
        <v>0.78014383333333304</v>
      </c>
      <c r="Q311" t="s">
        <v>16</v>
      </c>
      <c r="R311" s="18">
        <f t="shared" ca="1" si="61"/>
        <v>46036</v>
      </c>
      <c r="S311" s="23">
        <f t="shared" ca="1" si="67"/>
        <v>1.0502308999999999</v>
      </c>
      <c r="U311" t="s">
        <v>17</v>
      </c>
      <c r="V311" s="18">
        <f t="shared" ca="1" si="62"/>
        <v>46036</v>
      </c>
      <c r="W311" s="23">
        <f t="shared" ca="1" si="68"/>
        <v>0.92185860000000019</v>
      </c>
    </row>
    <row r="312" spans="1:23">
      <c r="A312" t="s">
        <v>3</v>
      </c>
      <c r="B312" s="18">
        <f t="shared" ca="1" si="57"/>
        <v>46037</v>
      </c>
      <c r="C312" s="23">
        <f t="shared" ca="1" si="63"/>
        <v>1.1816426666666668</v>
      </c>
      <c r="E312" s="22" t="s">
        <v>13</v>
      </c>
      <c r="F312" s="18">
        <f t="shared" ca="1" si="58"/>
        <v>46037</v>
      </c>
      <c r="G312" s="23">
        <f t="shared" ca="1" si="64"/>
        <v>1.3460616666666665</v>
      </c>
      <c r="I312" t="s">
        <v>14</v>
      </c>
      <c r="J312" s="18">
        <f t="shared" ca="1" si="59"/>
        <v>46037</v>
      </c>
      <c r="K312" s="23">
        <f t="shared" ca="1" si="65"/>
        <v>0.87770066666666657</v>
      </c>
      <c r="M312" t="s">
        <v>15</v>
      </c>
      <c r="N312" s="18">
        <f t="shared" ca="1" si="60"/>
        <v>46037</v>
      </c>
      <c r="O312" s="23">
        <f t="shared" ca="1" si="66"/>
        <v>0.78004666666666644</v>
      </c>
      <c r="Q312" t="s">
        <v>16</v>
      </c>
      <c r="R312" s="18">
        <f t="shared" ca="1" si="61"/>
        <v>46037</v>
      </c>
      <c r="S312" s="23">
        <f t="shared" ca="1" si="67"/>
        <v>1.0501059999999998</v>
      </c>
      <c r="U312" t="s">
        <v>17</v>
      </c>
      <c r="V312" s="18">
        <f t="shared" ca="1" si="62"/>
        <v>46037</v>
      </c>
      <c r="W312" s="23">
        <f t="shared" ca="1" si="68"/>
        <v>0.92180600000000013</v>
      </c>
    </row>
    <row r="313" spans="1:23">
      <c r="A313" t="s">
        <v>3</v>
      </c>
      <c r="B313" s="18">
        <f t="shared" ca="1" si="57"/>
        <v>46038</v>
      </c>
      <c r="C313" s="23">
        <f t="shared" ca="1" si="63"/>
        <v>1.1817228000000002</v>
      </c>
      <c r="E313" s="22" t="s">
        <v>13</v>
      </c>
      <c r="F313" s="18">
        <f t="shared" ca="1" si="58"/>
        <v>46038</v>
      </c>
      <c r="G313" s="23">
        <f t="shared" ca="1" si="64"/>
        <v>1.3460704999999997</v>
      </c>
      <c r="I313" t="s">
        <v>14</v>
      </c>
      <c r="J313" s="18">
        <f t="shared" ca="1" si="59"/>
        <v>46038</v>
      </c>
      <c r="K313" s="23">
        <f t="shared" ca="1" si="65"/>
        <v>0.8777531999999999</v>
      </c>
      <c r="M313" t="s">
        <v>15</v>
      </c>
      <c r="N313" s="18">
        <f t="shared" ca="1" si="60"/>
        <v>46038</v>
      </c>
      <c r="O313" s="23">
        <f t="shared" ca="1" si="66"/>
        <v>0.77994949999999985</v>
      </c>
      <c r="Q313" t="s">
        <v>16</v>
      </c>
      <c r="R313" s="18">
        <f t="shared" ca="1" si="61"/>
        <v>46038</v>
      </c>
      <c r="S313" s="23">
        <f t="shared" ca="1" si="67"/>
        <v>1.0499810999999997</v>
      </c>
      <c r="U313" t="s">
        <v>17</v>
      </c>
      <c r="V313" s="18">
        <f t="shared" ca="1" si="62"/>
        <v>46038</v>
      </c>
      <c r="W313" s="23">
        <f t="shared" ca="1" si="68"/>
        <v>0.92175340000000006</v>
      </c>
    </row>
    <row r="314" spans="1:23">
      <c r="A314" t="s">
        <v>3</v>
      </c>
      <c r="B314" s="18">
        <f t="shared" ca="1" si="57"/>
        <v>46039</v>
      </c>
      <c r="C314" s="23">
        <f t="shared" ca="1" si="63"/>
        <v>1.1818029333333335</v>
      </c>
      <c r="E314" s="22" t="s">
        <v>13</v>
      </c>
      <c r="F314" s="18">
        <f t="shared" ca="1" si="58"/>
        <v>46039</v>
      </c>
      <c r="G314" s="23">
        <f t="shared" ca="1" si="64"/>
        <v>1.3460793333333332</v>
      </c>
      <c r="I314" t="s">
        <v>14</v>
      </c>
      <c r="J314" s="18">
        <f t="shared" ca="1" si="59"/>
        <v>46039</v>
      </c>
      <c r="K314" s="23">
        <f t="shared" ca="1" si="65"/>
        <v>0.87780573333333323</v>
      </c>
      <c r="M314" t="s">
        <v>15</v>
      </c>
      <c r="N314" s="18">
        <f t="shared" ca="1" si="60"/>
        <v>46039</v>
      </c>
      <c r="O314" s="23">
        <f t="shared" ca="1" si="66"/>
        <v>0.77985233333333315</v>
      </c>
      <c r="Q314" t="s">
        <v>16</v>
      </c>
      <c r="R314" s="18">
        <f t="shared" ca="1" si="61"/>
        <v>46039</v>
      </c>
      <c r="S314" s="23">
        <f t="shared" ca="1" si="67"/>
        <v>1.0498561999999998</v>
      </c>
      <c r="U314" t="s">
        <v>17</v>
      </c>
      <c r="V314" s="18">
        <f t="shared" ca="1" si="62"/>
        <v>46039</v>
      </c>
      <c r="W314" s="23">
        <f t="shared" ca="1" si="68"/>
        <v>0.9217008000000001</v>
      </c>
    </row>
    <row r="315" spans="1:23">
      <c r="A315" t="s">
        <v>3</v>
      </c>
      <c r="B315" s="18">
        <f t="shared" ca="1" si="57"/>
        <v>46040</v>
      </c>
      <c r="C315" s="23">
        <f t="shared" ca="1" si="63"/>
        <v>1.1818830666666669</v>
      </c>
      <c r="E315" s="22" t="s">
        <v>13</v>
      </c>
      <c r="F315" s="18">
        <f t="shared" ca="1" si="58"/>
        <v>46040</v>
      </c>
      <c r="G315" s="23">
        <f t="shared" ca="1" si="64"/>
        <v>1.3460881666666666</v>
      </c>
      <c r="I315" t="s">
        <v>14</v>
      </c>
      <c r="J315" s="18">
        <f t="shared" ca="1" si="59"/>
        <v>46040</v>
      </c>
      <c r="K315" s="23">
        <f t="shared" ca="1" si="65"/>
        <v>0.87785826666666655</v>
      </c>
      <c r="M315" t="s">
        <v>15</v>
      </c>
      <c r="N315" s="18">
        <f t="shared" ca="1" si="60"/>
        <v>46040</v>
      </c>
      <c r="O315" s="23">
        <f t="shared" ca="1" si="66"/>
        <v>0.77975516666666644</v>
      </c>
      <c r="Q315" t="s">
        <v>16</v>
      </c>
      <c r="R315" s="18">
        <f t="shared" ca="1" si="61"/>
        <v>46040</v>
      </c>
      <c r="S315" s="23">
        <f t="shared" ca="1" si="67"/>
        <v>1.0497312999999999</v>
      </c>
      <c r="U315" t="s">
        <v>17</v>
      </c>
      <c r="V315" s="18">
        <f t="shared" ca="1" si="62"/>
        <v>46040</v>
      </c>
      <c r="W315" s="23">
        <f t="shared" ca="1" si="68"/>
        <v>0.92164820000000014</v>
      </c>
    </row>
    <row r="316" spans="1:23">
      <c r="A316" t="s">
        <v>3</v>
      </c>
      <c r="B316" s="18">
        <f t="shared" ca="1" si="57"/>
        <v>46041</v>
      </c>
      <c r="C316" s="23">
        <f t="shared" ca="1" si="63"/>
        <v>1.1819632000000002</v>
      </c>
      <c r="E316" s="22" t="s">
        <v>13</v>
      </c>
      <c r="F316" s="18">
        <f t="shared" ca="1" si="58"/>
        <v>46041</v>
      </c>
      <c r="G316" s="23">
        <f t="shared" ca="1" si="64"/>
        <v>1.3460969999999999</v>
      </c>
      <c r="I316" t="s">
        <v>14</v>
      </c>
      <c r="J316" s="18">
        <f t="shared" ca="1" si="59"/>
        <v>46041</v>
      </c>
      <c r="K316" s="23">
        <f t="shared" ca="1" si="65"/>
        <v>0.87791079999999988</v>
      </c>
      <c r="M316" t="s">
        <v>15</v>
      </c>
      <c r="N316" s="18">
        <f t="shared" ca="1" si="60"/>
        <v>46041</v>
      </c>
      <c r="O316" s="23">
        <f t="shared" ca="1" si="66"/>
        <v>0.77965799999999985</v>
      </c>
      <c r="Q316" t="s">
        <v>16</v>
      </c>
      <c r="R316" s="18">
        <f t="shared" ca="1" si="61"/>
        <v>46041</v>
      </c>
      <c r="S316" s="23">
        <f t="shared" ca="1" si="67"/>
        <v>1.0496063999999998</v>
      </c>
      <c r="U316" t="s">
        <v>17</v>
      </c>
      <c r="V316" s="18">
        <f t="shared" ca="1" si="62"/>
        <v>46041</v>
      </c>
      <c r="W316" s="23">
        <f t="shared" ca="1" si="68"/>
        <v>0.92159560000000007</v>
      </c>
    </row>
    <row r="317" spans="1:23">
      <c r="A317" t="s">
        <v>3</v>
      </c>
      <c r="B317" s="18">
        <f t="shared" ca="1" si="57"/>
        <v>46042</v>
      </c>
      <c r="C317" s="23">
        <f t="shared" ca="1" si="63"/>
        <v>1.1820433333333336</v>
      </c>
      <c r="E317" s="22" t="s">
        <v>13</v>
      </c>
      <c r="F317" s="18">
        <f t="shared" ca="1" si="58"/>
        <v>46042</v>
      </c>
      <c r="G317" s="23">
        <f t="shared" ca="1" si="64"/>
        <v>1.3461058333333331</v>
      </c>
      <c r="I317" t="s">
        <v>14</v>
      </c>
      <c r="J317" s="18">
        <f t="shared" ca="1" si="59"/>
        <v>46042</v>
      </c>
      <c r="K317" s="23">
        <f t="shared" ca="1" si="65"/>
        <v>0.87796333333333321</v>
      </c>
      <c r="M317" t="s">
        <v>15</v>
      </c>
      <c r="N317" s="18">
        <f t="shared" ca="1" si="60"/>
        <v>46042</v>
      </c>
      <c r="O317" s="23">
        <f t="shared" ca="1" si="66"/>
        <v>0.77956083333333326</v>
      </c>
      <c r="Q317" t="s">
        <v>16</v>
      </c>
      <c r="R317" s="18">
        <f t="shared" ca="1" si="61"/>
        <v>46042</v>
      </c>
      <c r="S317" s="23">
        <f t="shared" ca="1" si="67"/>
        <v>1.0494814999999997</v>
      </c>
      <c r="U317" t="s">
        <v>17</v>
      </c>
      <c r="V317" s="18">
        <f t="shared" ca="1" si="62"/>
        <v>46042</v>
      </c>
      <c r="W317" s="23">
        <f t="shared" ca="1" si="68"/>
        <v>0.921543</v>
      </c>
    </row>
    <row r="318" spans="1:23">
      <c r="A318" t="s">
        <v>3</v>
      </c>
      <c r="B318" s="18">
        <f t="shared" ca="1" si="57"/>
        <v>46043</v>
      </c>
      <c r="C318" s="23">
        <f t="shared" ca="1" si="63"/>
        <v>1.1821234666666669</v>
      </c>
      <c r="E318" s="22" t="s">
        <v>13</v>
      </c>
      <c r="F318" s="18">
        <f t="shared" ca="1" si="58"/>
        <v>46043</v>
      </c>
      <c r="G318" s="23">
        <f t="shared" ca="1" si="64"/>
        <v>1.3461146666666666</v>
      </c>
      <c r="I318" t="s">
        <v>14</v>
      </c>
      <c r="J318" s="18">
        <f t="shared" ca="1" si="59"/>
        <v>46043</v>
      </c>
      <c r="K318" s="23">
        <f t="shared" ca="1" si="65"/>
        <v>0.87801586666666653</v>
      </c>
      <c r="M318" t="s">
        <v>15</v>
      </c>
      <c r="N318" s="18">
        <f t="shared" ca="1" si="60"/>
        <v>46043</v>
      </c>
      <c r="O318" s="23">
        <f t="shared" ca="1" si="66"/>
        <v>0.77946366666666655</v>
      </c>
      <c r="Q318" t="s">
        <v>16</v>
      </c>
      <c r="R318" s="18">
        <f t="shared" ca="1" si="61"/>
        <v>46043</v>
      </c>
      <c r="S318" s="23">
        <f t="shared" ca="1" si="67"/>
        <v>1.0493565999999999</v>
      </c>
      <c r="U318" t="s">
        <v>17</v>
      </c>
      <c r="V318" s="18">
        <f t="shared" ca="1" si="62"/>
        <v>46043</v>
      </c>
      <c r="W318" s="23">
        <f t="shared" ca="1" si="68"/>
        <v>0.92149040000000004</v>
      </c>
    </row>
    <row r="319" spans="1:23">
      <c r="A319" t="s">
        <v>3</v>
      </c>
      <c r="B319" s="18">
        <f t="shared" ca="1" si="57"/>
        <v>46044</v>
      </c>
      <c r="C319" s="23">
        <f t="shared" ca="1" si="63"/>
        <v>1.1822036000000002</v>
      </c>
      <c r="E319" s="22" t="s">
        <v>13</v>
      </c>
      <c r="F319" s="18">
        <f t="shared" ca="1" si="58"/>
        <v>46044</v>
      </c>
      <c r="G319" s="23">
        <f t="shared" ca="1" si="64"/>
        <v>1.3461235</v>
      </c>
      <c r="I319" t="s">
        <v>14</v>
      </c>
      <c r="J319" s="18">
        <f t="shared" ca="1" si="59"/>
        <v>46044</v>
      </c>
      <c r="K319" s="23">
        <f t="shared" ca="1" si="65"/>
        <v>0.87806839999999986</v>
      </c>
      <c r="M319" t="s">
        <v>15</v>
      </c>
      <c r="N319" s="18">
        <f t="shared" ca="1" si="60"/>
        <v>46044</v>
      </c>
      <c r="O319" s="23">
        <f t="shared" ca="1" si="66"/>
        <v>0.77936649999999985</v>
      </c>
      <c r="Q319" t="s">
        <v>16</v>
      </c>
      <c r="R319" s="18">
        <f t="shared" ca="1" si="61"/>
        <v>46044</v>
      </c>
      <c r="S319" s="23">
        <f t="shared" ca="1" si="67"/>
        <v>1.0492317</v>
      </c>
      <c r="U319" t="s">
        <v>17</v>
      </c>
      <c r="V319" s="18">
        <f t="shared" ca="1" si="62"/>
        <v>46044</v>
      </c>
      <c r="W319" s="23">
        <f t="shared" ca="1" si="68"/>
        <v>0.92143780000000008</v>
      </c>
    </row>
    <row r="320" spans="1:23">
      <c r="A320" t="s">
        <v>3</v>
      </c>
      <c r="B320" s="18">
        <f t="shared" ca="1" si="57"/>
        <v>46045</v>
      </c>
      <c r="C320" s="23">
        <f t="shared" ca="1" si="63"/>
        <v>1.1822837333333336</v>
      </c>
      <c r="E320" s="22" t="s">
        <v>13</v>
      </c>
      <c r="F320" s="18">
        <f t="shared" ca="1" si="58"/>
        <v>46045</v>
      </c>
      <c r="G320" s="23">
        <f t="shared" ca="1" si="64"/>
        <v>1.3461323333333333</v>
      </c>
      <c r="I320" t="s">
        <v>14</v>
      </c>
      <c r="J320" s="18">
        <f t="shared" ca="1" si="59"/>
        <v>46045</v>
      </c>
      <c r="K320" s="23">
        <f t="shared" ca="1" si="65"/>
        <v>0.87812093333333319</v>
      </c>
      <c r="M320" t="s">
        <v>15</v>
      </c>
      <c r="N320" s="18">
        <f t="shared" ca="1" si="60"/>
        <v>46045</v>
      </c>
      <c r="O320" s="23">
        <f t="shared" ca="1" si="66"/>
        <v>0.77926933333333326</v>
      </c>
      <c r="Q320" t="s">
        <v>16</v>
      </c>
      <c r="R320" s="18">
        <f t="shared" ca="1" si="61"/>
        <v>46045</v>
      </c>
      <c r="S320" s="23">
        <f t="shared" ca="1" si="67"/>
        <v>1.0491067999999999</v>
      </c>
      <c r="U320" t="s">
        <v>17</v>
      </c>
      <c r="V320" s="18">
        <f t="shared" ca="1" si="62"/>
        <v>46045</v>
      </c>
      <c r="W320" s="23">
        <f t="shared" ca="1" si="68"/>
        <v>0.92138520000000002</v>
      </c>
    </row>
    <row r="321" spans="1:23">
      <c r="A321" t="s">
        <v>3</v>
      </c>
      <c r="B321" s="18">
        <f t="shared" ca="1" si="57"/>
        <v>46046</v>
      </c>
      <c r="C321" s="23">
        <f t="shared" ca="1" si="63"/>
        <v>1.1823638666666669</v>
      </c>
      <c r="E321" s="22" t="s">
        <v>13</v>
      </c>
      <c r="F321" s="18">
        <f t="shared" ca="1" si="58"/>
        <v>46046</v>
      </c>
      <c r="G321" s="23">
        <f t="shared" ca="1" si="64"/>
        <v>1.3461411666666665</v>
      </c>
      <c r="I321" t="s">
        <v>14</v>
      </c>
      <c r="J321" s="18">
        <f t="shared" ca="1" si="59"/>
        <v>46046</v>
      </c>
      <c r="K321" s="23">
        <f t="shared" ca="1" si="65"/>
        <v>0.87817346666666651</v>
      </c>
      <c r="M321" t="s">
        <v>15</v>
      </c>
      <c r="N321" s="18">
        <f t="shared" ca="1" si="60"/>
        <v>46046</v>
      </c>
      <c r="O321" s="23">
        <f t="shared" ca="1" si="66"/>
        <v>0.77917216666666667</v>
      </c>
      <c r="Q321" t="s">
        <v>16</v>
      </c>
      <c r="R321" s="18">
        <f t="shared" ca="1" si="61"/>
        <v>46046</v>
      </c>
      <c r="S321" s="23">
        <f t="shared" ca="1" si="67"/>
        <v>1.0489818999999998</v>
      </c>
      <c r="U321" t="s">
        <v>17</v>
      </c>
      <c r="V321" s="18">
        <f t="shared" ca="1" si="62"/>
        <v>46046</v>
      </c>
      <c r="W321" s="23">
        <f t="shared" ca="1" si="68"/>
        <v>0.92133259999999995</v>
      </c>
    </row>
    <row r="322" spans="1:23">
      <c r="A322" t="s">
        <v>3</v>
      </c>
      <c r="B322" s="18">
        <f t="shared" ca="1" si="57"/>
        <v>46047</v>
      </c>
      <c r="C322" s="23">
        <f t="shared" ca="1" si="63"/>
        <v>1.1824440000000001</v>
      </c>
      <c r="E322" s="22" t="s">
        <v>13</v>
      </c>
      <c r="F322" s="18">
        <f t="shared" ca="1" si="58"/>
        <v>46047</v>
      </c>
      <c r="G322" s="23">
        <f t="shared" ca="1" si="64"/>
        <v>1.34615</v>
      </c>
      <c r="I322" t="s">
        <v>14</v>
      </c>
      <c r="J322" s="18">
        <f t="shared" ca="1" si="59"/>
        <v>46047</v>
      </c>
      <c r="K322" s="23">
        <f t="shared" ca="1" si="65"/>
        <v>0.87822599999999995</v>
      </c>
      <c r="M322" t="s">
        <v>15</v>
      </c>
      <c r="N322" s="18">
        <f t="shared" ca="1" si="60"/>
        <v>46047</v>
      </c>
      <c r="O322" s="23">
        <f t="shared" ca="1" si="66"/>
        <v>0.77907499999999996</v>
      </c>
      <c r="Q322" t="s">
        <v>16</v>
      </c>
      <c r="R322" s="18">
        <f t="shared" ca="1" si="61"/>
        <v>46047</v>
      </c>
      <c r="S322" s="23">
        <f t="shared" ca="1" si="67"/>
        <v>1.0488569999999999</v>
      </c>
      <c r="U322" t="s">
        <v>17</v>
      </c>
      <c r="V322" s="18">
        <f t="shared" ca="1" si="62"/>
        <v>46047</v>
      </c>
      <c r="W322" s="23">
        <f t="shared" ca="1" si="68"/>
        <v>0.92127999999999999</v>
      </c>
    </row>
    <row r="323" spans="1:23">
      <c r="A323" t="s">
        <v>3</v>
      </c>
      <c r="B323" s="24">
        <f t="shared" ca="1" si="57"/>
        <v>46048</v>
      </c>
      <c r="C323" s="21">
        <f>C126</f>
        <v>1.1824440000000001</v>
      </c>
      <c r="E323" s="22" t="s">
        <v>13</v>
      </c>
      <c r="F323" s="24">
        <f t="shared" ca="1" si="58"/>
        <v>46048</v>
      </c>
      <c r="G323" s="21">
        <f>G126</f>
        <v>1.34615</v>
      </c>
      <c r="I323" t="s">
        <v>14</v>
      </c>
      <c r="J323" s="24">
        <f t="shared" ca="1" si="59"/>
        <v>46048</v>
      </c>
      <c r="K323" s="21">
        <f>K126</f>
        <v>0.87822599999999995</v>
      </c>
      <c r="M323" t="s">
        <v>15</v>
      </c>
      <c r="N323" s="24">
        <f t="shared" ca="1" si="60"/>
        <v>46048</v>
      </c>
      <c r="O323" s="21">
        <f>O126</f>
        <v>0.77907499999999996</v>
      </c>
      <c r="Q323" t="s">
        <v>16</v>
      </c>
      <c r="R323" s="24">
        <f t="shared" ca="1" si="61"/>
        <v>46048</v>
      </c>
      <c r="S323" s="21">
        <f>S126</f>
        <v>1.0488569999999999</v>
      </c>
      <c r="U323" t="s">
        <v>17</v>
      </c>
      <c r="V323" s="24">
        <f t="shared" ca="1" si="62"/>
        <v>46048</v>
      </c>
      <c r="W323" s="21">
        <f>W126</f>
        <v>0.92127999999999999</v>
      </c>
    </row>
    <row r="324" spans="1:23">
      <c r="A324" t="s">
        <v>3</v>
      </c>
      <c r="B324" s="18">
        <f t="shared" ca="1" si="57"/>
        <v>46049</v>
      </c>
      <c r="C324" s="23">
        <f t="shared" ref="C324:C352" ca="1" si="69">C323+(C$353-C323)/(B$353-B324)</f>
        <v>1.1825205172413793</v>
      </c>
      <c r="E324" s="22" t="s">
        <v>13</v>
      </c>
      <c r="F324" s="18">
        <f t="shared" ca="1" si="58"/>
        <v>46049</v>
      </c>
      <c r="G324" s="23">
        <f t="shared" ref="G324:G352" ca="1" si="70">G323+(G$353-G323)/(F$353-F324)</f>
        <v>1.3461623793103448</v>
      </c>
      <c r="I324" t="s">
        <v>14</v>
      </c>
      <c r="J324" s="18">
        <f t="shared" ca="1" si="59"/>
        <v>46049</v>
      </c>
      <c r="K324" s="23">
        <f t="shared" ref="K324:K352" ca="1" si="71">K323+(K$353-K323)/(J$353-J324)</f>
        <v>0.87827827586206897</v>
      </c>
      <c r="M324" t="s">
        <v>15</v>
      </c>
      <c r="N324" s="18">
        <f t="shared" ca="1" si="60"/>
        <v>46049</v>
      </c>
      <c r="O324" s="23">
        <f t="shared" ref="O324:O352" ca="1" si="72">O323+(O$353-O323)/(N$353-N324)</f>
        <v>0.77897896551724133</v>
      </c>
      <c r="Q324" t="s">
        <v>16</v>
      </c>
      <c r="R324" s="18">
        <f t="shared" ca="1" si="61"/>
        <v>46049</v>
      </c>
      <c r="S324" s="23">
        <f t="shared" ref="S324:S352" ca="1" si="73">S323+(S$353-S323)/(R$353-R324)</f>
        <v>1.0487276206896552</v>
      </c>
      <c r="U324" t="s">
        <v>17</v>
      </c>
      <c r="V324" s="18">
        <f t="shared" ca="1" si="62"/>
        <v>46049</v>
      </c>
      <c r="W324" s="23">
        <f t="shared" ref="W324:W352" ca="1" si="74">W323+(W$353-W323)/(V$353-V324)</f>
        <v>0.92122648275862062</v>
      </c>
    </row>
    <row r="325" spans="1:23">
      <c r="A325" t="s">
        <v>3</v>
      </c>
      <c r="B325" s="18">
        <f t="shared" ca="1" si="57"/>
        <v>46050</v>
      </c>
      <c r="C325" s="23">
        <f t="shared" ca="1" si="69"/>
        <v>1.1825970344827585</v>
      </c>
      <c r="E325" s="22" t="s">
        <v>13</v>
      </c>
      <c r="F325" s="18">
        <f t="shared" ca="1" si="58"/>
        <v>46050</v>
      </c>
      <c r="G325" s="23">
        <f t="shared" ca="1" si="70"/>
        <v>1.3461747586206896</v>
      </c>
      <c r="I325" t="s">
        <v>14</v>
      </c>
      <c r="J325" s="18">
        <f t="shared" ca="1" si="59"/>
        <v>46050</v>
      </c>
      <c r="K325" s="23">
        <f t="shared" ca="1" si="71"/>
        <v>0.87833055172413799</v>
      </c>
      <c r="M325" t="s">
        <v>15</v>
      </c>
      <c r="N325" s="18">
        <f t="shared" ca="1" si="60"/>
        <v>46050</v>
      </c>
      <c r="O325" s="23">
        <f t="shared" ca="1" si="72"/>
        <v>0.7788829310344827</v>
      </c>
      <c r="Q325" t="s">
        <v>16</v>
      </c>
      <c r="R325" s="18">
        <f t="shared" ca="1" si="61"/>
        <v>46050</v>
      </c>
      <c r="S325" s="23">
        <f t="shared" ca="1" si="73"/>
        <v>1.0485982413793105</v>
      </c>
      <c r="U325" t="s">
        <v>17</v>
      </c>
      <c r="V325" s="18">
        <f t="shared" ca="1" si="62"/>
        <v>46050</v>
      </c>
      <c r="W325" s="23">
        <f t="shared" ca="1" si="74"/>
        <v>0.92117296551724137</v>
      </c>
    </row>
    <row r="326" spans="1:23">
      <c r="A326" t="s">
        <v>3</v>
      </c>
      <c r="B326" s="18">
        <f t="shared" ca="1" si="57"/>
        <v>46051</v>
      </c>
      <c r="C326" s="23">
        <f t="shared" ca="1" si="69"/>
        <v>1.1826735517241378</v>
      </c>
      <c r="E326" s="22" t="s">
        <v>13</v>
      </c>
      <c r="F326" s="18">
        <f t="shared" ca="1" si="58"/>
        <v>46051</v>
      </c>
      <c r="G326" s="23">
        <f t="shared" ca="1" si="70"/>
        <v>1.3461871379310344</v>
      </c>
      <c r="I326" t="s">
        <v>14</v>
      </c>
      <c r="J326" s="18">
        <f t="shared" ca="1" si="59"/>
        <v>46051</v>
      </c>
      <c r="K326" s="23">
        <f t="shared" ca="1" si="71"/>
        <v>0.878382827586207</v>
      </c>
      <c r="M326" t="s">
        <v>15</v>
      </c>
      <c r="N326" s="18">
        <f t="shared" ca="1" si="60"/>
        <v>46051</v>
      </c>
      <c r="O326" s="23">
        <f t="shared" ca="1" si="72"/>
        <v>0.77878689655172406</v>
      </c>
      <c r="Q326" t="s">
        <v>16</v>
      </c>
      <c r="R326" s="18">
        <f t="shared" ca="1" si="61"/>
        <v>46051</v>
      </c>
      <c r="S326" s="23">
        <f t="shared" ca="1" si="73"/>
        <v>1.0484688620689657</v>
      </c>
      <c r="U326" t="s">
        <v>17</v>
      </c>
      <c r="V326" s="18">
        <f t="shared" ca="1" si="62"/>
        <v>46051</v>
      </c>
      <c r="W326" s="23">
        <f t="shared" ca="1" si="74"/>
        <v>0.92111944827586201</v>
      </c>
    </row>
    <row r="327" spans="1:23">
      <c r="A327" t="s">
        <v>3</v>
      </c>
      <c r="B327" s="18">
        <f t="shared" ca="1" si="57"/>
        <v>46052</v>
      </c>
      <c r="C327" s="23">
        <f t="shared" ca="1" si="69"/>
        <v>1.182750068965517</v>
      </c>
      <c r="E327" s="22" t="s">
        <v>13</v>
      </c>
      <c r="F327" s="18">
        <f t="shared" ca="1" si="58"/>
        <v>46052</v>
      </c>
      <c r="G327" s="23">
        <f t="shared" ca="1" si="70"/>
        <v>1.3461995172413792</v>
      </c>
      <c r="I327" t="s">
        <v>14</v>
      </c>
      <c r="J327" s="18">
        <f t="shared" ca="1" si="59"/>
        <v>46052</v>
      </c>
      <c r="K327" s="23">
        <f t="shared" ca="1" si="71"/>
        <v>0.87843510344827602</v>
      </c>
      <c r="M327" t="s">
        <v>15</v>
      </c>
      <c r="N327" s="18">
        <f t="shared" ca="1" si="60"/>
        <v>46052</v>
      </c>
      <c r="O327" s="23">
        <f t="shared" ca="1" si="72"/>
        <v>0.77869086206896543</v>
      </c>
      <c r="Q327" t="s">
        <v>16</v>
      </c>
      <c r="R327" s="18">
        <f t="shared" ca="1" si="61"/>
        <v>46052</v>
      </c>
      <c r="S327" s="23">
        <f t="shared" ca="1" si="73"/>
        <v>1.048339482758621</v>
      </c>
      <c r="U327" t="s">
        <v>17</v>
      </c>
      <c r="V327" s="18">
        <f t="shared" ca="1" si="62"/>
        <v>46052</v>
      </c>
      <c r="W327" s="23">
        <f t="shared" ca="1" si="74"/>
        <v>0.92106593103448264</v>
      </c>
    </row>
    <row r="328" spans="1:23">
      <c r="A328" t="s">
        <v>3</v>
      </c>
      <c r="B328" s="18">
        <f t="shared" ca="1" si="57"/>
        <v>46053</v>
      </c>
      <c r="C328" s="23">
        <f t="shared" ca="1" si="69"/>
        <v>1.1828265862068963</v>
      </c>
      <c r="E328" s="22" t="s">
        <v>13</v>
      </c>
      <c r="F328" s="18">
        <f t="shared" ca="1" si="58"/>
        <v>46053</v>
      </c>
      <c r="G328" s="23">
        <f t="shared" ca="1" si="70"/>
        <v>1.346211896551724</v>
      </c>
      <c r="I328" t="s">
        <v>14</v>
      </c>
      <c r="J328" s="18">
        <f t="shared" ca="1" si="59"/>
        <v>46053</v>
      </c>
      <c r="K328" s="23">
        <f t="shared" ca="1" si="71"/>
        <v>0.87848737931034493</v>
      </c>
      <c r="M328" t="s">
        <v>15</v>
      </c>
      <c r="N328" s="18">
        <f t="shared" ca="1" si="60"/>
        <v>46053</v>
      </c>
      <c r="O328" s="23">
        <f t="shared" ca="1" si="72"/>
        <v>0.77859482758620679</v>
      </c>
      <c r="Q328" t="s">
        <v>16</v>
      </c>
      <c r="R328" s="18">
        <f t="shared" ca="1" si="61"/>
        <v>46053</v>
      </c>
      <c r="S328" s="23">
        <f t="shared" ca="1" si="73"/>
        <v>1.0482101034482763</v>
      </c>
      <c r="U328" t="s">
        <v>17</v>
      </c>
      <c r="V328" s="18">
        <f t="shared" ca="1" si="62"/>
        <v>46053</v>
      </c>
      <c r="W328" s="23">
        <f t="shared" ca="1" si="74"/>
        <v>0.92101241379310339</v>
      </c>
    </row>
    <row r="329" spans="1:23">
      <c r="A329" t="s">
        <v>3</v>
      </c>
      <c r="B329" s="18">
        <f t="shared" ca="1" si="57"/>
        <v>46054</v>
      </c>
      <c r="C329" s="23">
        <f t="shared" ca="1" si="69"/>
        <v>1.1829031034482755</v>
      </c>
      <c r="E329" s="22" t="s">
        <v>13</v>
      </c>
      <c r="F329" s="18">
        <f t="shared" ca="1" si="58"/>
        <v>46054</v>
      </c>
      <c r="G329" s="23">
        <f t="shared" ca="1" si="70"/>
        <v>1.3462242758620688</v>
      </c>
      <c r="I329" t="s">
        <v>14</v>
      </c>
      <c r="J329" s="18">
        <f t="shared" ca="1" si="59"/>
        <v>46054</v>
      </c>
      <c r="K329" s="23">
        <f t="shared" ca="1" si="71"/>
        <v>0.87853965517241384</v>
      </c>
      <c r="M329" t="s">
        <v>15</v>
      </c>
      <c r="N329" s="18">
        <f t="shared" ca="1" si="60"/>
        <v>46054</v>
      </c>
      <c r="O329" s="23">
        <f t="shared" ca="1" si="72"/>
        <v>0.77849879310344816</v>
      </c>
      <c r="Q329" t="s">
        <v>16</v>
      </c>
      <c r="R329" s="18">
        <f t="shared" ca="1" si="61"/>
        <v>46054</v>
      </c>
      <c r="S329" s="23">
        <f t="shared" ca="1" si="73"/>
        <v>1.0480807241379315</v>
      </c>
      <c r="U329" t="s">
        <v>17</v>
      </c>
      <c r="V329" s="18">
        <f t="shared" ca="1" si="62"/>
        <v>46054</v>
      </c>
      <c r="W329" s="23">
        <f t="shared" ca="1" si="74"/>
        <v>0.92095889655172414</v>
      </c>
    </row>
    <row r="330" spans="1:23">
      <c r="A330" t="s">
        <v>3</v>
      </c>
      <c r="B330" s="18">
        <f t="shared" ca="1" si="57"/>
        <v>46055</v>
      </c>
      <c r="C330" s="23">
        <f t="shared" ca="1" si="69"/>
        <v>1.1829796206896548</v>
      </c>
      <c r="E330" s="22" t="s">
        <v>13</v>
      </c>
      <c r="F330" s="18">
        <f t="shared" ca="1" si="58"/>
        <v>46055</v>
      </c>
      <c r="G330" s="23">
        <f t="shared" ca="1" si="70"/>
        <v>1.3462366551724136</v>
      </c>
      <c r="I330" t="s">
        <v>14</v>
      </c>
      <c r="J330" s="18">
        <f t="shared" ca="1" si="59"/>
        <v>46055</v>
      </c>
      <c r="K330" s="23">
        <f t="shared" ca="1" si="71"/>
        <v>0.87859193103448285</v>
      </c>
      <c r="M330" t="s">
        <v>15</v>
      </c>
      <c r="N330" s="18">
        <f t="shared" ca="1" si="60"/>
        <v>46055</v>
      </c>
      <c r="O330" s="23">
        <f t="shared" ca="1" si="72"/>
        <v>0.77840275862068953</v>
      </c>
      <c r="Q330" t="s">
        <v>16</v>
      </c>
      <c r="R330" s="18">
        <f t="shared" ca="1" si="61"/>
        <v>46055</v>
      </c>
      <c r="S330" s="23">
        <f t="shared" ca="1" si="73"/>
        <v>1.0479513448275866</v>
      </c>
      <c r="U330" t="s">
        <v>17</v>
      </c>
      <c r="V330" s="18">
        <f t="shared" ca="1" si="62"/>
        <v>46055</v>
      </c>
      <c r="W330" s="23">
        <f t="shared" ca="1" si="74"/>
        <v>0.92090537931034477</v>
      </c>
    </row>
    <row r="331" spans="1:23">
      <c r="A331" t="s">
        <v>3</v>
      </c>
      <c r="B331" s="18">
        <f t="shared" ca="1" si="57"/>
        <v>46056</v>
      </c>
      <c r="C331" s="23">
        <f t="shared" ca="1" si="69"/>
        <v>1.183056137931034</v>
      </c>
      <c r="E331" s="22" t="s">
        <v>13</v>
      </c>
      <c r="F331" s="18">
        <f t="shared" ca="1" si="58"/>
        <v>46056</v>
      </c>
      <c r="G331" s="23">
        <f t="shared" ca="1" si="70"/>
        <v>1.3462490344827585</v>
      </c>
      <c r="I331" t="s">
        <v>14</v>
      </c>
      <c r="J331" s="18">
        <f t="shared" ca="1" si="59"/>
        <v>46056</v>
      </c>
      <c r="K331" s="23">
        <f t="shared" ca="1" si="71"/>
        <v>0.87864420689655187</v>
      </c>
      <c r="M331" t="s">
        <v>15</v>
      </c>
      <c r="N331" s="18">
        <f t="shared" ca="1" si="60"/>
        <v>46056</v>
      </c>
      <c r="O331" s="23">
        <f t="shared" ca="1" si="72"/>
        <v>0.77830672413793089</v>
      </c>
      <c r="Q331" t="s">
        <v>16</v>
      </c>
      <c r="R331" s="18">
        <f t="shared" ca="1" si="61"/>
        <v>46056</v>
      </c>
      <c r="S331" s="23">
        <f t="shared" ca="1" si="73"/>
        <v>1.0478219655172416</v>
      </c>
      <c r="U331" t="s">
        <v>17</v>
      </c>
      <c r="V331" s="18">
        <f t="shared" ca="1" si="62"/>
        <v>46056</v>
      </c>
      <c r="W331" s="23">
        <f t="shared" ca="1" si="74"/>
        <v>0.92085186206896541</v>
      </c>
    </row>
    <row r="332" spans="1:23">
      <c r="A332" t="s">
        <v>3</v>
      </c>
      <c r="B332" s="18">
        <f t="shared" ca="1" si="57"/>
        <v>46057</v>
      </c>
      <c r="C332" s="23">
        <f t="shared" ca="1" si="69"/>
        <v>1.1831326551724133</v>
      </c>
      <c r="E332" s="22" t="s">
        <v>13</v>
      </c>
      <c r="F332" s="18">
        <f t="shared" ca="1" si="58"/>
        <v>46057</v>
      </c>
      <c r="G332" s="23">
        <f t="shared" ca="1" si="70"/>
        <v>1.3462614137931033</v>
      </c>
      <c r="I332" t="s">
        <v>14</v>
      </c>
      <c r="J332" s="18">
        <f t="shared" ca="1" si="59"/>
        <v>46057</v>
      </c>
      <c r="K332" s="23">
        <f t="shared" ca="1" si="71"/>
        <v>0.87869648275862078</v>
      </c>
      <c r="M332" t="s">
        <v>15</v>
      </c>
      <c r="N332" s="18">
        <f t="shared" ca="1" si="60"/>
        <v>46057</v>
      </c>
      <c r="O332" s="23">
        <f t="shared" ca="1" si="72"/>
        <v>0.77821068965517226</v>
      </c>
      <c r="Q332" t="s">
        <v>16</v>
      </c>
      <c r="R332" s="18">
        <f t="shared" ca="1" si="61"/>
        <v>46057</v>
      </c>
      <c r="S332" s="23">
        <f t="shared" ca="1" si="73"/>
        <v>1.0476925862068969</v>
      </c>
      <c r="U332" t="s">
        <v>17</v>
      </c>
      <c r="V332" s="18">
        <f t="shared" ca="1" si="62"/>
        <v>46057</v>
      </c>
      <c r="W332" s="23">
        <f t="shared" ca="1" si="74"/>
        <v>0.92079834482758616</v>
      </c>
    </row>
    <row r="333" spans="1:23">
      <c r="A333" t="s">
        <v>3</v>
      </c>
      <c r="B333" s="18">
        <f t="shared" ca="1" si="57"/>
        <v>46058</v>
      </c>
      <c r="C333" s="23">
        <f t="shared" ca="1" si="69"/>
        <v>1.1832091724137925</v>
      </c>
      <c r="E333" s="22" t="s">
        <v>13</v>
      </c>
      <c r="F333" s="18">
        <f t="shared" ca="1" si="58"/>
        <v>46058</v>
      </c>
      <c r="G333" s="23">
        <f t="shared" ca="1" si="70"/>
        <v>1.3462737931034481</v>
      </c>
      <c r="I333" t="s">
        <v>14</v>
      </c>
      <c r="J333" s="18">
        <f t="shared" ca="1" si="59"/>
        <v>46058</v>
      </c>
      <c r="K333" s="23">
        <f t="shared" ca="1" si="71"/>
        <v>0.87874875862068969</v>
      </c>
      <c r="M333" t="s">
        <v>15</v>
      </c>
      <c r="N333" s="18">
        <f t="shared" ca="1" si="60"/>
        <v>46058</v>
      </c>
      <c r="O333" s="23">
        <f t="shared" ca="1" si="72"/>
        <v>0.77811465517241363</v>
      </c>
      <c r="Q333" t="s">
        <v>16</v>
      </c>
      <c r="R333" s="18">
        <f t="shared" ca="1" si="61"/>
        <v>46058</v>
      </c>
      <c r="S333" s="23">
        <f t="shared" ca="1" si="73"/>
        <v>1.0475632068965521</v>
      </c>
      <c r="U333" t="s">
        <v>17</v>
      </c>
      <c r="V333" s="18">
        <f t="shared" ca="1" si="62"/>
        <v>46058</v>
      </c>
      <c r="W333" s="23">
        <f t="shared" ca="1" si="74"/>
        <v>0.9207448275862069</v>
      </c>
    </row>
    <row r="334" spans="1:23">
      <c r="A334" t="s">
        <v>3</v>
      </c>
      <c r="B334" s="18">
        <f t="shared" ref="B334:B397" ca="1" si="75">+B333+1</f>
        <v>46059</v>
      </c>
      <c r="C334" s="23">
        <f t="shared" ca="1" si="69"/>
        <v>1.1832856896551718</v>
      </c>
      <c r="E334" s="22" t="s">
        <v>13</v>
      </c>
      <c r="F334" s="18">
        <f t="shared" ref="F334:F397" ca="1" si="76">+F333+1</f>
        <v>46059</v>
      </c>
      <c r="G334" s="23">
        <f t="shared" ca="1" si="70"/>
        <v>1.3462861724137929</v>
      </c>
      <c r="I334" t="s">
        <v>14</v>
      </c>
      <c r="J334" s="18">
        <f t="shared" ref="J334:J397" ca="1" si="77">+J333+1</f>
        <v>46059</v>
      </c>
      <c r="K334" s="23">
        <f t="shared" ca="1" si="71"/>
        <v>0.8788010344827587</v>
      </c>
      <c r="M334" t="s">
        <v>15</v>
      </c>
      <c r="N334" s="18">
        <f t="shared" ref="N334:N397" ca="1" si="78">+N333+1</f>
        <v>46059</v>
      </c>
      <c r="O334" s="23">
        <f t="shared" ca="1" si="72"/>
        <v>0.77801862068965499</v>
      </c>
      <c r="Q334" t="s">
        <v>16</v>
      </c>
      <c r="R334" s="18">
        <f t="shared" ref="R334:R397" ca="1" si="79">+R333+1</f>
        <v>46059</v>
      </c>
      <c r="S334" s="23">
        <f t="shared" ca="1" si="73"/>
        <v>1.0474338275862072</v>
      </c>
      <c r="U334" t="s">
        <v>17</v>
      </c>
      <c r="V334" s="18">
        <f t="shared" ref="V334:V397" ca="1" si="80">+V333+1</f>
        <v>46059</v>
      </c>
      <c r="W334" s="23">
        <f t="shared" ca="1" si="74"/>
        <v>0.92069131034482754</v>
      </c>
    </row>
    <row r="335" spans="1:23">
      <c r="A335" t="s">
        <v>3</v>
      </c>
      <c r="B335" s="18">
        <f t="shared" ca="1" si="75"/>
        <v>46060</v>
      </c>
      <c r="C335" s="23">
        <f t="shared" ca="1" si="69"/>
        <v>1.183362206896551</v>
      </c>
      <c r="E335" s="22" t="s">
        <v>13</v>
      </c>
      <c r="F335" s="18">
        <f t="shared" ca="1" si="76"/>
        <v>46060</v>
      </c>
      <c r="G335" s="23">
        <f t="shared" ca="1" si="70"/>
        <v>1.3462985517241377</v>
      </c>
      <c r="I335" t="s">
        <v>14</v>
      </c>
      <c r="J335" s="18">
        <f t="shared" ca="1" si="77"/>
        <v>46060</v>
      </c>
      <c r="K335" s="23">
        <f t="shared" ca="1" si="71"/>
        <v>0.87885331034482772</v>
      </c>
      <c r="M335" t="s">
        <v>15</v>
      </c>
      <c r="N335" s="18">
        <f t="shared" ca="1" si="78"/>
        <v>46060</v>
      </c>
      <c r="O335" s="23">
        <f t="shared" ca="1" si="72"/>
        <v>0.77792258620689636</v>
      </c>
      <c r="Q335" t="s">
        <v>16</v>
      </c>
      <c r="R335" s="18">
        <f t="shared" ca="1" si="79"/>
        <v>46060</v>
      </c>
      <c r="S335" s="23">
        <f t="shared" ca="1" si="73"/>
        <v>1.0473044482758622</v>
      </c>
      <c r="U335" t="s">
        <v>17</v>
      </c>
      <c r="V335" s="18">
        <f t="shared" ca="1" si="80"/>
        <v>46060</v>
      </c>
      <c r="W335" s="23">
        <f t="shared" ca="1" si="74"/>
        <v>0.92063779310344818</v>
      </c>
    </row>
    <row r="336" spans="1:23">
      <c r="A336" t="s">
        <v>3</v>
      </c>
      <c r="B336" s="18">
        <f t="shared" ca="1" si="75"/>
        <v>46061</v>
      </c>
      <c r="C336" s="23">
        <f t="shared" ca="1" si="69"/>
        <v>1.1834387241379303</v>
      </c>
      <c r="E336" s="22" t="s">
        <v>13</v>
      </c>
      <c r="F336" s="18">
        <f t="shared" ca="1" si="76"/>
        <v>46061</v>
      </c>
      <c r="G336" s="23">
        <f t="shared" ca="1" si="70"/>
        <v>1.3463109310344825</v>
      </c>
      <c r="I336" t="s">
        <v>14</v>
      </c>
      <c r="J336" s="18">
        <f t="shared" ca="1" si="77"/>
        <v>46061</v>
      </c>
      <c r="K336" s="23">
        <f t="shared" ca="1" si="71"/>
        <v>0.87890558620689663</v>
      </c>
      <c r="M336" t="s">
        <v>15</v>
      </c>
      <c r="N336" s="18">
        <f t="shared" ca="1" si="78"/>
        <v>46061</v>
      </c>
      <c r="O336" s="23">
        <f t="shared" ca="1" si="72"/>
        <v>0.77782655172413773</v>
      </c>
      <c r="Q336" t="s">
        <v>16</v>
      </c>
      <c r="R336" s="18">
        <f t="shared" ca="1" si="79"/>
        <v>46061</v>
      </c>
      <c r="S336" s="23">
        <f t="shared" ca="1" si="73"/>
        <v>1.0471750689655175</v>
      </c>
      <c r="U336" t="s">
        <v>17</v>
      </c>
      <c r="V336" s="18">
        <f t="shared" ca="1" si="80"/>
        <v>46061</v>
      </c>
      <c r="W336" s="23">
        <f t="shared" ca="1" si="74"/>
        <v>0.92058427586206892</v>
      </c>
    </row>
    <row r="337" spans="1:23">
      <c r="A337" t="s">
        <v>3</v>
      </c>
      <c r="B337" s="18">
        <f t="shared" ca="1" si="75"/>
        <v>46062</v>
      </c>
      <c r="C337" s="23">
        <f t="shared" ca="1" si="69"/>
        <v>1.1835152413793097</v>
      </c>
      <c r="E337" s="22" t="s">
        <v>13</v>
      </c>
      <c r="F337" s="18">
        <f t="shared" ca="1" si="76"/>
        <v>46062</v>
      </c>
      <c r="G337" s="23">
        <f t="shared" ca="1" si="70"/>
        <v>1.3463233103448273</v>
      </c>
      <c r="I337" t="s">
        <v>14</v>
      </c>
      <c r="J337" s="18">
        <f t="shared" ca="1" si="77"/>
        <v>46062</v>
      </c>
      <c r="K337" s="23">
        <f t="shared" ca="1" si="71"/>
        <v>0.87895786206896553</v>
      </c>
      <c r="M337" t="s">
        <v>15</v>
      </c>
      <c r="N337" s="18">
        <f t="shared" ca="1" si="78"/>
        <v>46062</v>
      </c>
      <c r="O337" s="23">
        <f t="shared" ca="1" si="72"/>
        <v>0.77773051724137909</v>
      </c>
      <c r="Q337" t="s">
        <v>16</v>
      </c>
      <c r="R337" s="18">
        <f t="shared" ca="1" si="79"/>
        <v>46062</v>
      </c>
      <c r="S337" s="23">
        <f t="shared" ca="1" si="73"/>
        <v>1.0470456896551728</v>
      </c>
      <c r="U337" t="s">
        <v>17</v>
      </c>
      <c r="V337" s="18">
        <f t="shared" ca="1" si="80"/>
        <v>46062</v>
      </c>
      <c r="W337" s="23">
        <f t="shared" ca="1" si="74"/>
        <v>0.92053075862068967</v>
      </c>
    </row>
    <row r="338" spans="1:23">
      <c r="A338" t="s">
        <v>3</v>
      </c>
      <c r="B338" s="18">
        <f t="shared" ca="1" si="75"/>
        <v>46063</v>
      </c>
      <c r="C338" s="23">
        <f t="shared" ca="1" si="69"/>
        <v>1.183591758620689</v>
      </c>
      <c r="E338" s="22" t="s">
        <v>13</v>
      </c>
      <c r="F338" s="18">
        <f t="shared" ca="1" si="76"/>
        <v>46063</v>
      </c>
      <c r="G338" s="23">
        <f t="shared" ca="1" si="70"/>
        <v>1.3463356896551721</v>
      </c>
      <c r="I338" t="s">
        <v>14</v>
      </c>
      <c r="J338" s="18">
        <f t="shared" ca="1" si="77"/>
        <v>46063</v>
      </c>
      <c r="K338" s="23">
        <f t="shared" ca="1" si="71"/>
        <v>0.87901013793103455</v>
      </c>
      <c r="M338" t="s">
        <v>15</v>
      </c>
      <c r="N338" s="18">
        <f t="shared" ca="1" si="78"/>
        <v>46063</v>
      </c>
      <c r="O338" s="23">
        <f t="shared" ca="1" si="72"/>
        <v>0.77763448275862046</v>
      </c>
      <c r="Q338" t="s">
        <v>16</v>
      </c>
      <c r="R338" s="18">
        <f t="shared" ca="1" si="79"/>
        <v>46063</v>
      </c>
      <c r="S338" s="23">
        <f t="shared" ca="1" si="73"/>
        <v>1.0469163103448278</v>
      </c>
      <c r="U338" t="s">
        <v>17</v>
      </c>
      <c r="V338" s="18">
        <f t="shared" ca="1" si="80"/>
        <v>46063</v>
      </c>
      <c r="W338" s="23">
        <f t="shared" ca="1" si="74"/>
        <v>0.92047724137931031</v>
      </c>
    </row>
    <row r="339" spans="1:23">
      <c r="A339" t="s">
        <v>3</v>
      </c>
      <c r="B339" s="18">
        <f t="shared" ca="1" si="75"/>
        <v>46064</v>
      </c>
      <c r="C339" s="23">
        <f t="shared" ca="1" si="69"/>
        <v>1.1836682758620682</v>
      </c>
      <c r="E339" s="22" t="s">
        <v>13</v>
      </c>
      <c r="F339" s="18">
        <f t="shared" ca="1" si="76"/>
        <v>46064</v>
      </c>
      <c r="G339" s="23">
        <f t="shared" ca="1" si="70"/>
        <v>1.346348068965517</v>
      </c>
      <c r="I339" t="s">
        <v>14</v>
      </c>
      <c r="J339" s="18">
        <f t="shared" ca="1" si="77"/>
        <v>46064</v>
      </c>
      <c r="K339" s="23">
        <f t="shared" ca="1" si="71"/>
        <v>0.87906241379310357</v>
      </c>
      <c r="M339" t="s">
        <v>15</v>
      </c>
      <c r="N339" s="18">
        <f t="shared" ca="1" si="78"/>
        <v>46064</v>
      </c>
      <c r="O339" s="23">
        <f t="shared" ca="1" si="72"/>
        <v>0.77753844827586183</v>
      </c>
      <c r="Q339" t="s">
        <v>16</v>
      </c>
      <c r="R339" s="18">
        <f t="shared" ca="1" si="79"/>
        <v>46064</v>
      </c>
      <c r="S339" s="23">
        <f t="shared" ca="1" si="73"/>
        <v>1.0467869310344828</v>
      </c>
      <c r="U339" t="s">
        <v>17</v>
      </c>
      <c r="V339" s="18">
        <f t="shared" ca="1" si="80"/>
        <v>46064</v>
      </c>
      <c r="W339" s="23">
        <f t="shared" ca="1" si="74"/>
        <v>0.92042372413793094</v>
      </c>
    </row>
    <row r="340" spans="1:23">
      <c r="A340" t="s">
        <v>3</v>
      </c>
      <c r="B340" s="18">
        <f t="shared" ca="1" si="75"/>
        <v>46065</v>
      </c>
      <c r="C340" s="23">
        <f t="shared" ca="1" si="69"/>
        <v>1.1837447931034477</v>
      </c>
      <c r="E340" s="22" t="s">
        <v>13</v>
      </c>
      <c r="F340" s="18">
        <f t="shared" ca="1" si="76"/>
        <v>46065</v>
      </c>
      <c r="G340" s="23">
        <f t="shared" ca="1" si="70"/>
        <v>1.3463604482758618</v>
      </c>
      <c r="I340" t="s">
        <v>14</v>
      </c>
      <c r="J340" s="18">
        <f t="shared" ca="1" si="77"/>
        <v>46065</v>
      </c>
      <c r="K340" s="23">
        <f t="shared" ca="1" si="71"/>
        <v>0.87911468965517248</v>
      </c>
      <c r="M340" t="s">
        <v>15</v>
      </c>
      <c r="N340" s="18">
        <f t="shared" ca="1" si="78"/>
        <v>46065</v>
      </c>
      <c r="O340" s="23">
        <f t="shared" ca="1" si="72"/>
        <v>0.77744241379310319</v>
      </c>
      <c r="Q340" t="s">
        <v>16</v>
      </c>
      <c r="R340" s="18">
        <f t="shared" ca="1" si="79"/>
        <v>46065</v>
      </c>
      <c r="S340" s="23">
        <f t="shared" ca="1" si="73"/>
        <v>1.0466575517241381</v>
      </c>
      <c r="U340" t="s">
        <v>17</v>
      </c>
      <c r="V340" s="18">
        <f t="shared" ca="1" si="80"/>
        <v>46065</v>
      </c>
      <c r="W340" s="23">
        <f t="shared" ca="1" si="74"/>
        <v>0.92037020689655169</v>
      </c>
    </row>
    <row r="341" spans="1:23">
      <c r="A341" t="s">
        <v>3</v>
      </c>
      <c r="B341" s="18">
        <f t="shared" ca="1" si="75"/>
        <v>46066</v>
      </c>
      <c r="C341" s="23">
        <f t="shared" ca="1" si="69"/>
        <v>1.1838213103448272</v>
      </c>
      <c r="E341" s="22" t="s">
        <v>13</v>
      </c>
      <c r="F341" s="18">
        <f t="shared" ca="1" si="76"/>
        <v>46066</v>
      </c>
      <c r="G341" s="23">
        <f t="shared" ca="1" si="70"/>
        <v>1.3463728275862066</v>
      </c>
      <c r="I341" t="s">
        <v>14</v>
      </c>
      <c r="J341" s="18">
        <f t="shared" ca="1" si="77"/>
        <v>46066</v>
      </c>
      <c r="K341" s="23">
        <f t="shared" ca="1" si="71"/>
        <v>0.87916696551724138</v>
      </c>
      <c r="M341" t="s">
        <v>15</v>
      </c>
      <c r="N341" s="18">
        <f t="shared" ca="1" si="78"/>
        <v>46066</v>
      </c>
      <c r="O341" s="23">
        <f t="shared" ca="1" si="72"/>
        <v>0.77734637931034456</v>
      </c>
      <c r="Q341" t="s">
        <v>16</v>
      </c>
      <c r="R341" s="18">
        <f t="shared" ca="1" si="79"/>
        <v>46066</v>
      </c>
      <c r="S341" s="23">
        <f t="shared" ca="1" si="73"/>
        <v>1.0465281724137934</v>
      </c>
      <c r="U341" t="s">
        <v>17</v>
      </c>
      <c r="V341" s="18">
        <f t="shared" ca="1" si="80"/>
        <v>46066</v>
      </c>
      <c r="W341" s="23">
        <f t="shared" ca="1" si="74"/>
        <v>0.92031668965517244</v>
      </c>
    </row>
    <row r="342" spans="1:23">
      <c r="A342" t="s">
        <v>3</v>
      </c>
      <c r="B342" s="18">
        <f t="shared" ca="1" si="75"/>
        <v>46067</v>
      </c>
      <c r="C342" s="23">
        <f t="shared" ca="1" si="69"/>
        <v>1.1838978275862064</v>
      </c>
      <c r="E342" s="22" t="s">
        <v>13</v>
      </c>
      <c r="F342" s="18">
        <f t="shared" ca="1" si="76"/>
        <v>46067</v>
      </c>
      <c r="G342" s="23">
        <f t="shared" ca="1" si="70"/>
        <v>1.3463852068965514</v>
      </c>
      <c r="I342" t="s">
        <v>14</v>
      </c>
      <c r="J342" s="18">
        <f t="shared" ca="1" si="77"/>
        <v>46067</v>
      </c>
      <c r="K342" s="23">
        <f t="shared" ca="1" si="71"/>
        <v>0.8792192413793104</v>
      </c>
      <c r="M342" t="s">
        <v>15</v>
      </c>
      <c r="N342" s="18">
        <f t="shared" ca="1" si="78"/>
        <v>46067</v>
      </c>
      <c r="O342" s="23">
        <f t="shared" ca="1" si="72"/>
        <v>0.77725034482758593</v>
      </c>
      <c r="Q342" t="s">
        <v>16</v>
      </c>
      <c r="R342" s="18">
        <f t="shared" ca="1" si="79"/>
        <v>46067</v>
      </c>
      <c r="S342" s="23">
        <f t="shared" ca="1" si="73"/>
        <v>1.0463987931034484</v>
      </c>
      <c r="U342" t="s">
        <v>17</v>
      </c>
      <c r="V342" s="18">
        <f t="shared" ca="1" si="80"/>
        <v>46067</v>
      </c>
      <c r="W342" s="23">
        <f t="shared" ca="1" si="74"/>
        <v>0.92026317241379307</v>
      </c>
    </row>
    <row r="343" spans="1:23">
      <c r="A343" t="s">
        <v>3</v>
      </c>
      <c r="B343" s="18">
        <f t="shared" ca="1" si="75"/>
        <v>46068</v>
      </c>
      <c r="C343" s="23">
        <f t="shared" ca="1" si="69"/>
        <v>1.1839743448275857</v>
      </c>
      <c r="E343" s="22" t="s">
        <v>13</v>
      </c>
      <c r="F343" s="18">
        <f t="shared" ca="1" si="76"/>
        <v>46068</v>
      </c>
      <c r="G343" s="23">
        <f t="shared" ca="1" si="70"/>
        <v>1.3463975862068962</v>
      </c>
      <c r="I343" t="s">
        <v>14</v>
      </c>
      <c r="J343" s="18">
        <f t="shared" ca="1" si="77"/>
        <v>46068</v>
      </c>
      <c r="K343" s="23">
        <f t="shared" ca="1" si="71"/>
        <v>0.87927151724137942</v>
      </c>
      <c r="M343" t="s">
        <v>15</v>
      </c>
      <c r="N343" s="18">
        <f t="shared" ca="1" si="78"/>
        <v>46068</v>
      </c>
      <c r="O343" s="23">
        <f t="shared" ca="1" si="72"/>
        <v>0.77715431034482729</v>
      </c>
      <c r="Q343" t="s">
        <v>16</v>
      </c>
      <c r="R343" s="18">
        <f t="shared" ca="1" si="79"/>
        <v>46068</v>
      </c>
      <c r="S343" s="23">
        <f t="shared" ca="1" si="73"/>
        <v>1.0462694137931035</v>
      </c>
      <c r="U343" t="s">
        <v>17</v>
      </c>
      <c r="V343" s="18">
        <f t="shared" ca="1" si="80"/>
        <v>46068</v>
      </c>
      <c r="W343" s="23">
        <f t="shared" ca="1" si="74"/>
        <v>0.92020965517241371</v>
      </c>
    </row>
    <row r="344" spans="1:23">
      <c r="A344" t="s">
        <v>3</v>
      </c>
      <c r="B344" s="18">
        <f t="shared" ca="1" si="75"/>
        <v>46069</v>
      </c>
      <c r="C344" s="23">
        <f t="shared" ca="1" si="69"/>
        <v>1.1840508620689651</v>
      </c>
      <c r="E344" s="22" t="s">
        <v>13</v>
      </c>
      <c r="F344" s="18">
        <f t="shared" ca="1" si="76"/>
        <v>46069</v>
      </c>
      <c r="G344" s="23">
        <f t="shared" ca="1" si="70"/>
        <v>1.346409965517241</v>
      </c>
      <c r="I344" t="s">
        <v>14</v>
      </c>
      <c r="J344" s="18">
        <f t="shared" ca="1" si="77"/>
        <v>46069</v>
      </c>
      <c r="K344" s="23">
        <f t="shared" ca="1" si="71"/>
        <v>0.87932379310344833</v>
      </c>
      <c r="M344" t="s">
        <v>15</v>
      </c>
      <c r="N344" s="18">
        <f t="shared" ca="1" si="78"/>
        <v>46069</v>
      </c>
      <c r="O344" s="23">
        <f t="shared" ca="1" si="72"/>
        <v>0.77705827586206866</v>
      </c>
      <c r="Q344" t="s">
        <v>16</v>
      </c>
      <c r="R344" s="18">
        <f t="shared" ca="1" si="79"/>
        <v>46069</v>
      </c>
      <c r="S344" s="23">
        <f t="shared" ca="1" si="73"/>
        <v>1.0461400344827587</v>
      </c>
      <c r="U344" t="s">
        <v>17</v>
      </c>
      <c r="V344" s="18">
        <f t="shared" ca="1" si="80"/>
        <v>46069</v>
      </c>
      <c r="W344" s="23">
        <f t="shared" ca="1" si="74"/>
        <v>0.92015613793103446</v>
      </c>
    </row>
    <row r="345" spans="1:23">
      <c r="A345" t="s">
        <v>3</v>
      </c>
      <c r="B345" s="18">
        <f t="shared" ca="1" si="75"/>
        <v>46070</v>
      </c>
      <c r="C345" s="23">
        <f t="shared" ca="1" si="69"/>
        <v>1.1841273793103446</v>
      </c>
      <c r="E345" s="22" t="s">
        <v>13</v>
      </c>
      <c r="F345" s="18">
        <f t="shared" ca="1" si="76"/>
        <v>46070</v>
      </c>
      <c r="G345" s="23">
        <f t="shared" ca="1" si="70"/>
        <v>1.3464223448275858</v>
      </c>
      <c r="I345" t="s">
        <v>14</v>
      </c>
      <c r="J345" s="18">
        <f t="shared" ca="1" si="77"/>
        <v>46070</v>
      </c>
      <c r="K345" s="23">
        <f t="shared" ca="1" si="71"/>
        <v>0.87937606896551723</v>
      </c>
      <c r="M345" t="s">
        <v>15</v>
      </c>
      <c r="N345" s="18">
        <f t="shared" ca="1" si="78"/>
        <v>46070</v>
      </c>
      <c r="O345" s="23">
        <f t="shared" ca="1" si="72"/>
        <v>0.77696224137931003</v>
      </c>
      <c r="Q345" t="s">
        <v>16</v>
      </c>
      <c r="R345" s="18">
        <f t="shared" ca="1" si="79"/>
        <v>46070</v>
      </c>
      <c r="S345" s="23">
        <f t="shared" ca="1" si="73"/>
        <v>1.046010655172414</v>
      </c>
      <c r="U345" t="s">
        <v>17</v>
      </c>
      <c r="V345" s="18">
        <f t="shared" ca="1" si="80"/>
        <v>46070</v>
      </c>
      <c r="W345" s="23">
        <f t="shared" ca="1" si="74"/>
        <v>0.9201026206896552</v>
      </c>
    </row>
    <row r="346" spans="1:23">
      <c r="A346" t="s">
        <v>3</v>
      </c>
      <c r="B346" s="18">
        <f t="shared" ca="1" si="75"/>
        <v>46071</v>
      </c>
      <c r="C346" s="23">
        <f t="shared" ca="1" si="69"/>
        <v>1.1842038965517239</v>
      </c>
      <c r="E346" s="22" t="s">
        <v>13</v>
      </c>
      <c r="F346" s="18">
        <f t="shared" ca="1" si="76"/>
        <v>46071</v>
      </c>
      <c r="G346" s="23">
        <f t="shared" ca="1" si="70"/>
        <v>1.3464347241379306</v>
      </c>
      <c r="I346" t="s">
        <v>14</v>
      </c>
      <c r="J346" s="18">
        <f t="shared" ca="1" si="77"/>
        <v>46071</v>
      </c>
      <c r="K346" s="23">
        <f t="shared" ca="1" si="71"/>
        <v>0.87942834482758625</v>
      </c>
      <c r="M346" t="s">
        <v>15</v>
      </c>
      <c r="N346" s="18">
        <f t="shared" ca="1" si="78"/>
        <v>46071</v>
      </c>
      <c r="O346" s="23">
        <f t="shared" ca="1" si="72"/>
        <v>0.7768662068965515</v>
      </c>
      <c r="Q346" t="s">
        <v>16</v>
      </c>
      <c r="R346" s="18">
        <f t="shared" ca="1" si="79"/>
        <v>46071</v>
      </c>
      <c r="S346" s="23">
        <f t="shared" ca="1" si="73"/>
        <v>1.045881275862069</v>
      </c>
      <c r="U346" t="s">
        <v>17</v>
      </c>
      <c r="V346" s="18">
        <f t="shared" ca="1" si="80"/>
        <v>46071</v>
      </c>
      <c r="W346" s="23">
        <f t="shared" ca="1" si="74"/>
        <v>0.92004910344827584</v>
      </c>
    </row>
    <row r="347" spans="1:23">
      <c r="A347" t="s">
        <v>3</v>
      </c>
      <c r="B347" s="18">
        <f t="shared" ca="1" si="75"/>
        <v>46072</v>
      </c>
      <c r="C347" s="23">
        <f t="shared" ca="1" si="69"/>
        <v>1.1842804137931031</v>
      </c>
      <c r="E347" s="22" t="s">
        <v>13</v>
      </c>
      <c r="F347" s="18">
        <f t="shared" ca="1" si="76"/>
        <v>46072</v>
      </c>
      <c r="G347" s="23">
        <f t="shared" ca="1" si="70"/>
        <v>1.3464471034482755</v>
      </c>
      <c r="I347" t="s">
        <v>14</v>
      </c>
      <c r="J347" s="18">
        <f t="shared" ca="1" si="77"/>
        <v>46072</v>
      </c>
      <c r="K347" s="23">
        <f t="shared" ca="1" si="71"/>
        <v>0.87948062068965527</v>
      </c>
      <c r="M347" t="s">
        <v>15</v>
      </c>
      <c r="N347" s="18">
        <f t="shared" ca="1" si="78"/>
        <v>46072</v>
      </c>
      <c r="O347" s="23">
        <f t="shared" ca="1" si="72"/>
        <v>0.77677017241379298</v>
      </c>
      <c r="Q347" t="s">
        <v>16</v>
      </c>
      <c r="R347" s="18">
        <f t="shared" ca="1" si="79"/>
        <v>46072</v>
      </c>
      <c r="S347" s="23">
        <f t="shared" ca="1" si="73"/>
        <v>1.0457518965517241</v>
      </c>
      <c r="U347" t="s">
        <v>17</v>
      </c>
      <c r="V347" s="18">
        <f t="shared" ca="1" si="80"/>
        <v>46072</v>
      </c>
      <c r="W347" s="23">
        <f t="shared" ca="1" si="74"/>
        <v>0.91999558620689648</v>
      </c>
    </row>
    <row r="348" spans="1:23">
      <c r="A348" t="s">
        <v>3</v>
      </c>
      <c r="B348" s="18">
        <f t="shared" ca="1" si="75"/>
        <v>46073</v>
      </c>
      <c r="C348" s="23">
        <f t="shared" ca="1" si="69"/>
        <v>1.1843569310344826</v>
      </c>
      <c r="E348" s="22" t="s">
        <v>13</v>
      </c>
      <c r="F348" s="18">
        <f t="shared" ca="1" si="76"/>
        <v>46073</v>
      </c>
      <c r="G348" s="23">
        <f t="shared" ca="1" si="70"/>
        <v>1.3464594827586203</v>
      </c>
      <c r="I348" t="s">
        <v>14</v>
      </c>
      <c r="J348" s="18">
        <f t="shared" ca="1" si="77"/>
        <v>46073</v>
      </c>
      <c r="K348" s="23">
        <f t="shared" ca="1" si="71"/>
        <v>0.87953289655172417</v>
      </c>
      <c r="M348" t="s">
        <v>15</v>
      </c>
      <c r="N348" s="18">
        <f t="shared" ca="1" si="78"/>
        <v>46073</v>
      </c>
      <c r="O348" s="23">
        <f t="shared" ca="1" si="72"/>
        <v>0.77667413793103435</v>
      </c>
      <c r="Q348" t="s">
        <v>16</v>
      </c>
      <c r="R348" s="18">
        <f t="shared" ca="1" si="79"/>
        <v>46073</v>
      </c>
      <c r="S348" s="23">
        <f t="shared" ca="1" si="73"/>
        <v>1.0456225172413793</v>
      </c>
      <c r="U348" t="s">
        <v>17</v>
      </c>
      <c r="V348" s="18">
        <f t="shared" ca="1" si="80"/>
        <v>46073</v>
      </c>
      <c r="W348" s="23">
        <f t="shared" ca="1" si="74"/>
        <v>0.91994206896551722</v>
      </c>
    </row>
    <row r="349" spans="1:23">
      <c r="A349" t="s">
        <v>3</v>
      </c>
      <c r="B349" s="18">
        <f t="shared" ca="1" si="75"/>
        <v>46074</v>
      </c>
      <c r="C349" s="23">
        <f t="shared" ca="1" si="69"/>
        <v>1.1844334482758621</v>
      </c>
      <c r="E349" s="22" t="s">
        <v>13</v>
      </c>
      <c r="F349" s="18">
        <f t="shared" ca="1" si="76"/>
        <v>46074</v>
      </c>
      <c r="G349" s="23">
        <f t="shared" ca="1" si="70"/>
        <v>1.3464718620689653</v>
      </c>
      <c r="I349" t="s">
        <v>14</v>
      </c>
      <c r="J349" s="18">
        <f t="shared" ca="1" si="77"/>
        <v>46074</v>
      </c>
      <c r="K349" s="23">
        <f t="shared" ca="1" si="71"/>
        <v>0.87958517241379308</v>
      </c>
      <c r="M349" t="s">
        <v>15</v>
      </c>
      <c r="N349" s="18">
        <f t="shared" ca="1" si="78"/>
        <v>46074</v>
      </c>
      <c r="O349" s="23">
        <f t="shared" ca="1" si="72"/>
        <v>0.77657810344827571</v>
      </c>
      <c r="Q349" t="s">
        <v>16</v>
      </c>
      <c r="R349" s="18">
        <f t="shared" ca="1" si="79"/>
        <v>46074</v>
      </c>
      <c r="S349" s="23">
        <f t="shared" ca="1" si="73"/>
        <v>1.0454931379310346</v>
      </c>
      <c r="U349" t="s">
        <v>17</v>
      </c>
      <c r="V349" s="18">
        <f t="shared" ca="1" si="80"/>
        <v>46074</v>
      </c>
      <c r="W349" s="23">
        <f t="shared" ca="1" si="74"/>
        <v>0.91988855172413797</v>
      </c>
    </row>
    <row r="350" spans="1:23">
      <c r="A350" t="s">
        <v>3</v>
      </c>
      <c r="B350" s="18">
        <f t="shared" ca="1" si="75"/>
        <v>46075</v>
      </c>
      <c r="C350" s="23">
        <f t="shared" ca="1" si="69"/>
        <v>1.1845099655172413</v>
      </c>
      <c r="E350" s="22" t="s">
        <v>13</v>
      </c>
      <c r="F350" s="18">
        <f t="shared" ca="1" si="76"/>
        <v>46075</v>
      </c>
      <c r="G350" s="23">
        <f t="shared" ca="1" si="70"/>
        <v>1.3464842413793101</v>
      </c>
      <c r="I350" t="s">
        <v>14</v>
      </c>
      <c r="J350" s="18">
        <f t="shared" ca="1" si="77"/>
        <v>46075</v>
      </c>
      <c r="K350" s="23">
        <f t="shared" ca="1" si="71"/>
        <v>0.8796374482758621</v>
      </c>
      <c r="M350" t="s">
        <v>15</v>
      </c>
      <c r="N350" s="18">
        <f t="shared" ca="1" si="78"/>
        <v>46075</v>
      </c>
      <c r="O350" s="23">
        <f t="shared" ca="1" si="72"/>
        <v>0.77648206896551719</v>
      </c>
      <c r="Q350" t="s">
        <v>16</v>
      </c>
      <c r="R350" s="18">
        <f t="shared" ca="1" si="79"/>
        <v>46075</v>
      </c>
      <c r="S350" s="23">
        <f t="shared" ca="1" si="73"/>
        <v>1.0453637586206896</v>
      </c>
      <c r="U350" t="s">
        <v>17</v>
      </c>
      <c r="V350" s="18">
        <f t="shared" ca="1" si="80"/>
        <v>46075</v>
      </c>
      <c r="W350" s="23">
        <f t="shared" ca="1" si="74"/>
        <v>0.91983503448275861</v>
      </c>
    </row>
    <row r="351" spans="1:23">
      <c r="A351" t="s">
        <v>3</v>
      </c>
      <c r="B351" s="18">
        <f t="shared" ca="1" si="75"/>
        <v>46076</v>
      </c>
      <c r="C351" s="23">
        <f t="shared" ca="1" si="69"/>
        <v>1.1845864827586206</v>
      </c>
      <c r="E351" s="22" t="s">
        <v>13</v>
      </c>
      <c r="F351" s="18">
        <f t="shared" ca="1" si="76"/>
        <v>46076</v>
      </c>
      <c r="G351" s="23">
        <f t="shared" ca="1" si="70"/>
        <v>1.3464966206896549</v>
      </c>
      <c r="I351" t="s">
        <v>14</v>
      </c>
      <c r="J351" s="18">
        <f t="shared" ca="1" si="77"/>
        <v>46076</v>
      </c>
      <c r="K351" s="23">
        <f t="shared" ca="1" si="71"/>
        <v>0.87968972413793112</v>
      </c>
      <c r="M351" t="s">
        <v>15</v>
      </c>
      <c r="N351" s="18">
        <f t="shared" ca="1" si="78"/>
        <v>46076</v>
      </c>
      <c r="O351" s="23">
        <f t="shared" ca="1" si="72"/>
        <v>0.77638603448275867</v>
      </c>
      <c r="Q351" t="s">
        <v>16</v>
      </c>
      <c r="R351" s="18">
        <f t="shared" ca="1" si="79"/>
        <v>46076</v>
      </c>
      <c r="S351" s="23">
        <f t="shared" ca="1" si="73"/>
        <v>1.0452343793103447</v>
      </c>
      <c r="U351" t="s">
        <v>17</v>
      </c>
      <c r="V351" s="18">
        <f t="shared" ca="1" si="80"/>
        <v>46076</v>
      </c>
      <c r="W351" s="23">
        <f t="shared" ca="1" si="74"/>
        <v>0.91978151724137924</v>
      </c>
    </row>
    <row r="352" spans="1:23">
      <c r="A352" t="s">
        <v>3</v>
      </c>
      <c r="B352" s="18">
        <f t="shared" ca="1" si="75"/>
        <v>46077</v>
      </c>
      <c r="C352" s="23">
        <f t="shared" ca="1" si="69"/>
        <v>1.184663</v>
      </c>
      <c r="E352" s="22" t="s">
        <v>13</v>
      </c>
      <c r="F352" s="18">
        <f t="shared" ca="1" si="76"/>
        <v>46077</v>
      </c>
      <c r="G352" s="23">
        <f t="shared" ca="1" si="70"/>
        <v>1.346509</v>
      </c>
      <c r="I352" t="s">
        <v>14</v>
      </c>
      <c r="J352" s="18">
        <f t="shared" ca="1" si="77"/>
        <v>46077</v>
      </c>
      <c r="K352" s="23">
        <f t="shared" ca="1" si="71"/>
        <v>0.87974200000000002</v>
      </c>
      <c r="M352" t="s">
        <v>15</v>
      </c>
      <c r="N352" s="18">
        <f t="shared" ca="1" si="78"/>
        <v>46077</v>
      </c>
      <c r="O352" s="23">
        <f t="shared" ca="1" si="72"/>
        <v>0.77629000000000004</v>
      </c>
      <c r="Q352" t="s">
        <v>16</v>
      </c>
      <c r="R352" s="18">
        <f t="shared" ca="1" si="79"/>
        <v>46077</v>
      </c>
      <c r="S352" s="23">
        <f t="shared" ca="1" si="73"/>
        <v>1.045105</v>
      </c>
      <c r="U352" t="s">
        <v>17</v>
      </c>
      <c r="V352" s="18">
        <f t="shared" ca="1" si="80"/>
        <v>46077</v>
      </c>
      <c r="W352" s="23">
        <f t="shared" ca="1" si="74"/>
        <v>0.91972799999999999</v>
      </c>
    </row>
    <row r="353" spans="1:23">
      <c r="A353" t="s">
        <v>3</v>
      </c>
      <c r="B353" s="24">
        <f t="shared" ca="1" si="75"/>
        <v>46078</v>
      </c>
      <c r="C353" s="21">
        <f>C127</f>
        <v>1.184663</v>
      </c>
      <c r="E353" s="22" t="s">
        <v>13</v>
      </c>
      <c r="F353" s="24">
        <f t="shared" ca="1" si="76"/>
        <v>46078</v>
      </c>
      <c r="G353" s="21">
        <f>G127</f>
        <v>1.346509</v>
      </c>
      <c r="I353" t="s">
        <v>14</v>
      </c>
      <c r="J353" s="24">
        <f t="shared" ca="1" si="77"/>
        <v>46078</v>
      </c>
      <c r="K353" s="21">
        <f>K127</f>
        <v>0.87974200000000002</v>
      </c>
      <c r="M353" t="s">
        <v>15</v>
      </c>
      <c r="N353" s="24">
        <f t="shared" ca="1" si="78"/>
        <v>46078</v>
      </c>
      <c r="O353" s="21">
        <f>O127</f>
        <v>0.77629000000000004</v>
      </c>
      <c r="Q353" t="s">
        <v>16</v>
      </c>
      <c r="R353" s="24">
        <f t="shared" ca="1" si="79"/>
        <v>46078</v>
      </c>
      <c r="S353" s="21">
        <f>S127</f>
        <v>1.045105</v>
      </c>
      <c r="U353" t="s">
        <v>17</v>
      </c>
      <c r="V353" s="24">
        <f t="shared" ca="1" si="80"/>
        <v>46078</v>
      </c>
      <c r="W353" s="21">
        <f>W127</f>
        <v>0.91972799999999999</v>
      </c>
    </row>
    <row r="354" spans="1:23">
      <c r="A354" t="s">
        <v>3</v>
      </c>
      <c r="B354" s="18">
        <f t="shared" ca="1" si="75"/>
        <v>46079</v>
      </c>
      <c r="C354" s="23">
        <f t="shared" ref="C354:C383" ca="1" si="81">C353+(C$384-C353)/(B$384-B354)</f>
        <v>1.1847254</v>
      </c>
      <c r="E354" s="22" t="s">
        <v>13</v>
      </c>
      <c r="F354" s="18">
        <f t="shared" ca="1" si="76"/>
        <v>46079</v>
      </c>
      <c r="G354" s="23">
        <f t="shared" ref="G354:G383" ca="1" si="82">G353+(G$384-G353)/(F$384-F354)</f>
        <v>1.3465183666666667</v>
      </c>
      <c r="I354" t="s">
        <v>14</v>
      </c>
      <c r="J354" s="18">
        <f t="shared" ca="1" si="77"/>
        <v>46079</v>
      </c>
      <c r="K354" s="23">
        <f t="shared" ref="K354:K383" ca="1" si="83">K353+(K$384-K353)/(J$384-J354)</f>
        <v>0.87978276666666666</v>
      </c>
      <c r="M354" t="s">
        <v>15</v>
      </c>
      <c r="N354" s="18">
        <f t="shared" ca="1" si="78"/>
        <v>46079</v>
      </c>
      <c r="O354" s="23">
        <f t="shared" ref="O354:O383" ca="1" si="84">O353+(O$384-O353)/(N$384-N354)</f>
        <v>0.77620600000000006</v>
      </c>
      <c r="Q354" t="s">
        <v>16</v>
      </c>
      <c r="R354" s="18">
        <f t="shared" ca="1" si="79"/>
        <v>46079</v>
      </c>
      <c r="S354" s="23">
        <f t="shared" ref="S354:S383" ca="1" si="85">S353+(S$384-S353)/(R$384-R354)</f>
        <v>1.0450091333333333</v>
      </c>
      <c r="U354" t="s">
        <v>17</v>
      </c>
      <c r="V354" s="18">
        <f t="shared" ca="1" si="80"/>
        <v>46079</v>
      </c>
      <c r="W354" s="23">
        <f t="shared" ref="W354:W383" ca="1" si="86">W353+(W$384-W353)/(V$384-V354)</f>
        <v>0.91968030000000001</v>
      </c>
    </row>
    <row r="355" spans="1:23">
      <c r="A355" t="s">
        <v>3</v>
      </c>
      <c r="B355" s="18">
        <f t="shared" ca="1" si="75"/>
        <v>46080</v>
      </c>
      <c r="C355" s="23">
        <f t="shared" ca="1" si="81"/>
        <v>1.1847878000000001</v>
      </c>
      <c r="E355" s="22" t="s">
        <v>13</v>
      </c>
      <c r="F355" s="18">
        <f t="shared" ca="1" si="76"/>
        <v>46080</v>
      </c>
      <c r="G355" s="23">
        <f t="shared" ca="1" si="82"/>
        <v>1.3465277333333334</v>
      </c>
      <c r="I355" t="s">
        <v>14</v>
      </c>
      <c r="J355" s="18">
        <f t="shared" ca="1" si="77"/>
        <v>46080</v>
      </c>
      <c r="K355" s="23">
        <f t="shared" ca="1" si="83"/>
        <v>0.8798235333333333</v>
      </c>
      <c r="M355" t="s">
        <v>15</v>
      </c>
      <c r="N355" s="18">
        <f t="shared" ca="1" si="78"/>
        <v>46080</v>
      </c>
      <c r="O355" s="23">
        <f t="shared" ca="1" si="84"/>
        <v>0.77612200000000009</v>
      </c>
      <c r="Q355" t="s">
        <v>16</v>
      </c>
      <c r="R355" s="18">
        <f t="shared" ca="1" si="79"/>
        <v>46080</v>
      </c>
      <c r="S355" s="23">
        <f t="shared" ca="1" si="85"/>
        <v>1.0449132666666667</v>
      </c>
      <c r="U355" t="s">
        <v>17</v>
      </c>
      <c r="V355" s="18">
        <f t="shared" ca="1" si="80"/>
        <v>46080</v>
      </c>
      <c r="W355" s="23">
        <f t="shared" ca="1" si="86"/>
        <v>0.91963260000000002</v>
      </c>
    </row>
    <row r="356" spans="1:23">
      <c r="A356" t="s">
        <v>3</v>
      </c>
      <c r="B356" s="18">
        <f t="shared" ca="1" si="75"/>
        <v>46081</v>
      </c>
      <c r="C356" s="23">
        <f t="shared" ca="1" si="81"/>
        <v>1.1848502000000001</v>
      </c>
      <c r="E356" s="22" t="s">
        <v>13</v>
      </c>
      <c r="F356" s="18">
        <f t="shared" ca="1" si="76"/>
        <v>46081</v>
      </c>
      <c r="G356" s="23">
        <f t="shared" ca="1" si="82"/>
        <v>1.3465371000000002</v>
      </c>
      <c r="I356" t="s">
        <v>14</v>
      </c>
      <c r="J356" s="18">
        <f t="shared" ca="1" si="77"/>
        <v>46081</v>
      </c>
      <c r="K356" s="23">
        <f t="shared" ca="1" si="83"/>
        <v>0.87986429999999993</v>
      </c>
      <c r="M356" t="s">
        <v>15</v>
      </c>
      <c r="N356" s="18">
        <f t="shared" ca="1" si="78"/>
        <v>46081</v>
      </c>
      <c r="O356" s="23">
        <f t="shared" ca="1" si="84"/>
        <v>0.77603800000000012</v>
      </c>
      <c r="Q356" t="s">
        <v>16</v>
      </c>
      <c r="R356" s="18">
        <f t="shared" ca="1" si="79"/>
        <v>46081</v>
      </c>
      <c r="S356" s="23">
        <f t="shared" ca="1" si="85"/>
        <v>1.0448174000000001</v>
      </c>
      <c r="U356" t="s">
        <v>17</v>
      </c>
      <c r="V356" s="18">
        <f t="shared" ca="1" si="80"/>
        <v>46081</v>
      </c>
      <c r="W356" s="23">
        <f t="shared" ca="1" si="86"/>
        <v>0.91958490000000004</v>
      </c>
    </row>
    <row r="357" spans="1:23">
      <c r="A357" t="s">
        <v>3</v>
      </c>
      <c r="B357" s="18">
        <f t="shared" ca="1" si="75"/>
        <v>46082</v>
      </c>
      <c r="C357" s="23">
        <f t="shared" ca="1" si="81"/>
        <v>1.1849126000000001</v>
      </c>
      <c r="E357" s="22" t="s">
        <v>13</v>
      </c>
      <c r="F357" s="18">
        <f t="shared" ca="1" si="76"/>
        <v>46082</v>
      </c>
      <c r="G357" s="23">
        <f t="shared" ca="1" si="82"/>
        <v>1.3465464666666669</v>
      </c>
      <c r="I357" t="s">
        <v>14</v>
      </c>
      <c r="J357" s="18">
        <f t="shared" ca="1" si="77"/>
        <v>46082</v>
      </c>
      <c r="K357" s="23">
        <f t="shared" ca="1" si="83"/>
        <v>0.87990506666666657</v>
      </c>
      <c r="M357" t="s">
        <v>15</v>
      </c>
      <c r="N357" s="18">
        <f t="shared" ca="1" si="78"/>
        <v>46082</v>
      </c>
      <c r="O357" s="23">
        <f t="shared" ca="1" si="84"/>
        <v>0.77595400000000014</v>
      </c>
      <c r="Q357" t="s">
        <v>16</v>
      </c>
      <c r="R357" s="18">
        <f t="shared" ca="1" si="79"/>
        <v>46082</v>
      </c>
      <c r="S357" s="23">
        <f t="shared" ca="1" si="85"/>
        <v>1.0447215333333335</v>
      </c>
      <c r="U357" t="s">
        <v>17</v>
      </c>
      <c r="V357" s="18">
        <f t="shared" ca="1" si="80"/>
        <v>46082</v>
      </c>
      <c r="W357" s="23">
        <f t="shared" ca="1" si="86"/>
        <v>0.91953720000000005</v>
      </c>
    </row>
    <row r="358" spans="1:23">
      <c r="A358" t="s">
        <v>3</v>
      </c>
      <c r="B358" s="18">
        <f t="shared" ca="1" si="75"/>
        <v>46083</v>
      </c>
      <c r="C358" s="23">
        <f t="shared" ca="1" si="81"/>
        <v>1.1849750000000001</v>
      </c>
      <c r="E358" s="22" t="s">
        <v>13</v>
      </c>
      <c r="F358" s="18">
        <f t="shared" ca="1" si="76"/>
        <v>46083</v>
      </c>
      <c r="G358" s="23">
        <f t="shared" ca="1" si="82"/>
        <v>1.3465558333333336</v>
      </c>
      <c r="I358" t="s">
        <v>14</v>
      </c>
      <c r="J358" s="18">
        <f t="shared" ca="1" si="77"/>
        <v>46083</v>
      </c>
      <c r="K358" s="23">
        <f t="shared" ca="1" si="83"/>
        <v>0.8799458333333332</v>
      </c>
      <c r="M358" t="s">
        <v>15</v>
      </c>
      <c r="N358" s="18">
        <f t="shared" ca="1" si="78"/>
        <v>46083</v>
      </c>
      <c r="O358" s="23">
        <f t="shared" ca="1" si="84"/>
        <v>0.77587000000000017</v>
      </c>
      <c r="Q358" t="s">
        <v>16</v>
      </c>
      <c r="R358" s="18">
        <f t="shared" ca="1" si="79"/>
        <v>46083</v>
      </c>
      <c r="S358" s="23">
        <f t="shared" ca="1" si="85"/>
        <v>1.0446256666666669</v>
      </c>
      <c r="U358" t="s">
        <v>17</v>
      </c>
      <c r="V358" s="18">
        <f t="shared" ca="1" si="80"/>
        <v>46083</v>
      </c>
      <c r="W358" s="23">
        <f t="shared" ca="1" si="86"/>
        <v>0.91948950000000007</v>
      </c>
    </row>
    <row r="359" spans="1:23">
      <c r="A359" t="s">
        <v>3</v>
      </c>
      <c r="B359" s="18">
        <f t="shared" ca="1" si="75"/>
        <v>46084</v>
      </c>
      <c r="C359" s="23">
        <f t="shared" ca="1" si="81"/>
        <v>1.1850374000000001</v>
      </c>
      <c r="E359" s="22" t="s">
        <v>13</v>
      </c>
      <c r="F359" s="18">
        <f t="shared" ca="1" si="76"/>
        <v>46084</v>
      </c>
      <c r="G359" s="23">
        <f t="shared" ca="1" si="82"/>
        <v>1.3465652000000004</v>
      </c>
      <c r="I359" t="s">
        <v>14</v>
      </c>
      <c r="J359" s="18">
        <f t="shared" ca="1" si="77"/>
        <v>46084</v>
      </c>
      <c r="K359" s="23">
        <f t="shared" ca="1" si="83"/>
        <v>0.87998659999999984</v>
      </c>
      <c r="M359" t="s">
        <v>15</v>
      </c>
      <c r="N359" s="18">
        <f t="shared" ca="1" si="78"/>
        <v>46084</v>
      </c>
      <c r="O359" s="23">
        <f t="shared" ca="1" si="84"/>
        <v>0.7757860000000002</v>
      </c>
      <c r="Q359" t="s">
        <v>16</v>
      </c>
      <c r="R359" s="18">
        <f t="shared" ca="1" si="79"/>
        <v>46084</v>
      </c>
      <c r="S359" s="23">
        <f t="shared" ca="1" si="85"/>
        <v>1.0445298000000003</v>
      </c>
      <c r="U359" t="s">
        <v>17</v>
      </c>
      <c r="V359" s="18">
        <f t="shared" ca="1" si="80"/>
        <v>46084</v>
      </c>
      <c r="W359" s="23">
        <f t="shared" ca="1" si="86"/>
        <v>0.91944180000000009</v>
      </c>
    </row>
    <row r="360" spans="1:23">
      <c r="A360" t="s">
        <v>3</v>
      </c>
      <c r="B360" s="18">
        <f t="shared" ca="1" si="75"/>
        <v>46085</v>
      </c>
      <c r="C360" s="23">
        <f t="shared" ca="1" si="81"/>
        <v>1.1850998000000001</v>
      </c>
      <c r="E360" s="22" t="s">
        <v>13</v>
      </c>
      <c r="F360" s="18">
        <f t="shared" ca="1" si="76"/>
        <v>46085</v>
      </c>
      <c r="G360" s="23">
        <f t="shared" ca="1" si="82"/>
        <v>1.3465745666666671</v>
      </c>
      <c r="I360" t="s">
        <v>14</v>
      </c>
      <c r="J360" s="18">
        <f t="shared" ca="1" si="77"/>
        <v>46085</v>
      </c>
      <c r="K360" s="23">
        <f t="shared" ca="1" si="83"/>
        <v>0.88002736666666648</v>
      </c>
      <c r="M360" t="s">
        <v>15</v>
      </c>
      <c r="N360" s="18">
        <f t="shared" ca="1" si="78"/>
        <v>46085</v>
      </c>
      <c r="O360" s="23">
        <f t="shared" ca="1" si="84"/>
        <v>0.77570200000000022</v>
      </c>
      <c r="Q360" t="s">
        <v>16</v>
      </c>
      <c r="R360" s="18">
        <f t="shared" ca="1" si="79"/>
        <v>46085</v>
      </c>
      <c r="S360" s="23">
        <f t="shared" ca="1" si="85"/>
        <v>1.0444339333333337</v>
      </c>
      <c r="U360" t="s">
        <v>17</v>
      </c>
      <c r="V360" s="18">
        <f t="shared" ca="1" si="80"/>
        <v>46085</v>
      </c>
      <c r="W360" s="23">
        <f t="shared" ca="1" si="86"/>
        <v>0.9193941000000001</v>
      </c>
    </row>
    <row r="361" spans="1:23">
      <c r="A361" t="s">
        <v>3</v>
      </c>
      <c r="B361" s="18">
        <f t="shared" ca="1" si="75"/>
        <v>46086</v>
      </c>
      <c r="C361" s="23">
        <f t="shared" ca="1" si="81"/>
        <v>1.1851622000000002</v>
      </c>
      <c r="E361" s="22" t="s">
        <v>13</v>
      </c>
      <c r="F361" s="18">
        <f t="shared" ca="1" si="76"/>
        <v>46086</v>
      </c>
      <c r="G361" s="23">
        <f t="shared" ca="1" si="82"/>
        <v>1.3465839333333338</v>
      </c>
      <c r="I361" t="s">
        <v>14</v>
      </c>
      <c r="J361" s="18">
        <f t="shared" ca="1" si="77"/>
        <v>46086</v>
      </c>
      <c r="K361" s="23">
        <f t="shared" ca="1" si="83"/>
        <v>0.88006813333333311</v>
      </c>
      <c r="M361" t="s">
        <v>15</v>
      </c>
      <c r="N361" s="18">
        <f t="shared" ca="1" si="78"/>
        <v>46086</v>
      </c>
      <c r="O361" s="23">
        <f t="shared" ca="1" si="84"/>
        <v>0.77561800000000025</v>
      </c>
      <c r="Q361" t="s">
        <v>16</v>
      </c>
      <c r="R361" s="18">
        <f t="shared" ca="1" si="79"/>
        <v>46086</v>
      </c>
      <c r="S361" s="23">
        <f t="shared" ca="1" si="85"/>
        <v>1.0443380666666671</v>
      </c>
      <c r="U361" t="s">
        <v>17</v>
      </c>
      <c r="V361" s="18">
        <f t="shared" ca="1" si="80"/>
        <v>46086</v>
      </c>
      <c r="W361" s="23">
        <f t="shared" ca="1" si="86"/>
        <v>0.91934640000000012</v>
      </c>
    </row>
    <row r="362" spans="1:23">
      <c r="A362" t="s">
        <v>3</v>
      </c>
      <c r="B362" s="18">
        <f t="shared" ca="1" si="75"/>
        <v>46087</v>
      </c>
      <c r="C362" s="23">
        <f t="shared" ca="1" si="81"/>
        <v>1.1852246000000002</v>
      </c>
      <c r="E362" s="22" t="s">
        <v>13</v>
      </c>
      <c r="F362" s="18">
        <f t="shared" ca="1" si="76"/>
        <v>46087</v>
      </c>
      <c r="G362" s="23">
        <f t="shared" ca="1" si="82"/>
        <v>1.3465933000000005</v>
      </c>
      <c r="I362" t="s">
        <v>14</v>
      </c>
      <c r="J362" s="18">
        <f t="shared" ca="1" si="77"/>
        <v>46087</v>
      </c>
      <c r="K362" s="23">
        <f t="shared" ca="1" si="83"/>
        <v>0.88010889999999975</v>
      </c>
      <c r="M362" t="s">
        <v>15</v>
      </c>
      <c r="N362" s="18">
        <f t="shared" ca="1" si="78"/>
        <v>46087</v>
      </c>
      <c r="O362" s="23">
        <f t="shared" ca="1" si="84"/>
        <v>0.77553400000000028</v>
      </c>
      <c r="Q362" t="s">
        <v>16</v>
      </c>
      <c r="R362" s="18">
        <f t="shared" ca="1" si="79"/>
        <v>46087</v>
      </c>
      <c r="S362" s="23">
        <f t="shared" ca="1" si="85"/>
        <v>1.0442422000000005</v>
      </c>
      <c r="U362" t="s">
        <v>17</v>
      </c>
      <c r="V362" s="18">
        <f t="shared" ca="1" si="80"/>
        <v>46087</v>
      </c>
      <c r="W362" s="23">
        <f t="shared" ca="1" si="86"/>
        <v>0.91929870000000014</v>
      </c>
    </row>
    <row r="363" spans="1:23">
      <c r="A363" t="s">
        <v>3</v>
      </c>
      <c r="B363" s="18">
        <f t="shared" ca="1" si="75"/>
        <v>46088</v>
      </c>
      <c r="C363" s="23">
        <f t="shared" ca="1" si="81"/>
        <v>1.1852870000000002</v>
      </c>
      <c r="E363" s="22" t="s">
        <v>13</v>
      </c>
      <c r="F363" s="18">
        <f t="shared" ca="1" si="76"/>
        <v>46088</v>
      </c>
      <c r="G363" s="23">
        <f t="shared" ca="1" si="82"/>
        <v>1.3466026666666673</v>
      </c>
      <c r="I363" t="s">
        <v>14</v>
      </c>
      <c r="J363" s="18">
        <f t="shared" ca="1" si="77"/>
        <v>46088</v>
      </c>
      <c r="K363" s="23">
        <f t="shared" ca="1" si="83"/>
        <v>0.88014966666666639</v>
      </c>
      <c r="M363" t="s">
        <v>15</v>
      </c>
      <c r="N363" s="18">
        <f t="shared" ca="1" si="78"/>
        <v>46088</v>
      </c>
      <c r="O363" s="23">
        <f t="shared" ca="1" si="84"/>
        <v>0.77545000000000031</v>
      </c>
      <c r="Q363" t="s">
        <v>16</v>
      </c>
      <c r="R363" s="18">
        <f t="shared" ca="1" si="79"/>
        <v>46088</v>
      </c>
      <c r="S363" s="23">
        <f t="shared" ca="1" si="85"/>
        <v>1.0441463333333338</v>
      </c>
      <c r="U363" t="s">
        <v>17</v>
      </c>
      <c r="V363" s="18">
        <f t="shared" ca="1" si="80"/>
        <v>46088</v>
      </c>
      <c r="W363" s="23">
        <f t="shared" ca="1" si="86"/>
        <v>0.91925100000000015</v>
      </c>
    </row>
    <row r="364" spans="1:23">
      <c r="A364" t="s">
        <v>3</v>
      </c>
      <c r="B364" s="18">
        <f t="shared" ca="1" si="75"/>
        <v>46089</v>
      </c>
      <c r="C364" s="23">
        <f t="shared" ca="1" si="81"/>
        <v>1.1853494000000002</v>
      </c>
      <c r="E364" s="22" t="s">
        <v>13</v>
      </c>
      <c r="F364" s="18">
        <f t="shared" ca="1" si="76"/>
        <v>46089</v>
      </c>
      <c r="G364" s="23">
        <f t="shared" ca="1" si="82"/>
        <v>1.346612033333334</v>
      </c>
      <c r="I364" t="s">
        <v>14</v>
      </c>
      <c r="J364" s="18">
        <f t="shared" ca="1" si="77"/>
        <v>46089</v>
      </c>
      <c r="K364" s="23">
        <f t="shared" ca="1" si="83"/>
        <v>0.88019043333333302</v>
      </c>
      <c r="M364" t="s">
        <v>15</v>
      </c>
      <c r="N364" s="18">
        <f t="shared" ca="1" si="78"/>
        <v>46089</v>
      </c>
      <c r="O364" s="23">
        <f t="shared" ca="1" si="84"/>
        <v>0.77536600000000033</v>
      </c>
      <c r="Q364" t="s">
        <v>16</v>
      </c>
      <c r="R364" s="18">
        <f t="shared" ca="1" si="79"/>
        <v>46089</v>
      </c>
      <c r="S364" s="23">
        <f t="shared" ca="1" si="85"/>
        <v>1.0440504666666672</v>
      </c>
      <c r="U364" t="s">
        <v>17</v>
      </c>
      <c r="V364" s="18">
        <f t="shared" ca="1" si="80"/>
        <v>46089</v>
      </c>
      <c r="W364" s="23">
        <f t="shared" ca="1" si="86"/>
        <v>0.91920330000000017</v>
      </c>
    </row>
    <row r="365" spans="1:23">
      <c r="A365" t="s">
        <v>3</v>
      </c>
      <c r="B365" s="18">
        <f t="shared" ca="1" si="75"/>
        <v>46090</v>
      </c>
      <c r="C365" s="23">
        <f t="shared" ca="1" si="81"/>
        <v>1.1854118000000002</v>
      </c>
      <c r="E365" s="22" t="s">
        <v>13</v>
      </c>
      <c r="F365" s="18">
        <f t="shared" ca="1" si="76"/>
        <v>46090</v>
      </c>
      <c r="G365" s="23">
        <f t="shared" ca="1" si="82"/>
        <v>1.3466214000000007</v>
      </c>
      <c r="I365" t="s">
        <v>14</v>
      </c>
      <c r="J365" s="18">
        <f t="shared" ca="1" si="77"/>
        <v>46090</v>
      </c>
      <c r="K365" s="23">
        <f t="shared" ca="1" si="83"/>
        <v>0.88023119999999966</v>
      </c>
      <c r="M365" t="s">
        <v>15</v>
      </c>
      <c r="N365" s="18">
        <f t="shared" ca="1" si="78"/>
        <v>46090</v>
      </c>
      <c r="O365" s="23">
        <f t="shared" ca="1" si="84"/>
        <v>0.77528200000000036</v>
      </c>
      <c r="Q365" t="s">
        <v>16</v>
      </c>
      <c r="R365" s="18">
        <f t="shared" ca="1" si="79"/>
        <v>46090</v>
      </c>
      <c r="S365" s="23">
        <f t="shared" ca="1" si="85"/>
        <v>1.0439546000000006</v>
      </c>
      <c r="U365" t="s">
        <v>17</v>
      </c>
      <c r="V365" s="18">
        <f t="shared" ca="1" si="80"/>
        <v>46090</v>
      </c>
      <c r="W365" s="23">
        <f t="shared" ca="1" si="86"/>
        <v>0.91915560000000018</v>
      </c>
    </row>
    <row r="366" spans="1:23">
      <c r="A366" t="s">
        <v>3</v>
      </c>
      <c r="B366" s="18">
        <f t="shared" ca="1" si="75"/>
        <v>46091</v>
      </c>
      <c r="C366" s="23">
        <f t="shared" ca="1" si="81"/>
        <v>1.1854742000000003</v>
      </c>
      <c r="E366" s="22" t="s">
        <v>13</v>
      </c>
      <c r="F366" s="18">
        <f t="shared" ca="1" si="76"/>
        <v>46091</v>
      </c>
      <c r="G366" s="23">
        <f t="shared" ca="1" si="82"/>
        <v>1.3466307666666673</v>
      </c>
      <c r="I366" t="s">
        <v>14</v>
      </c>
      <c r="J366" s="18">
        <f t="shared" ca="1" si="77"/>
        <v>46091</v>
      </c>
      <c r="K366" s="23">
        <f t="shared" ca="1" si="83"/>
        <v>0.88027196666666629</v>
      </c>
      <c r="M366" t="s">
        <v>15</v>
      </c>
      <c r="N366" s="18">
        <f t="shared" ca="1" si="78"/>
        <v>46091</v>
      </c>
      <c r="O366" s="23">
        <f t="shared" ca="1" si="84"/>
        <v>0.77519800000000039</v>
      </c>
      <c r="Q366" t="s">
        <v>16</v>
      </c>
      <c r="R366" s="18">
        <f t="shared" ca="1" si="79"/>
        <v>46091</v>
      </c>
      <c r="S366" s="23">
        <f t="shared" ca="1" si="85"/>
        <v>1.043858733333334</v>
      </c>
      <c r="U366" t="s">
        <v>17</v>
      </c>
      <c r="V366" s="18">
        <f t="shared" ca="1" si="80"/>
        <v>46091</v>
      </c>
      <c r="W366" s="23">
        <f t="shared" ca="1" si="86"/>
        <v>0.9191079000000002</v>
      </c>
    </row>
    <row r="367" spans="1:23">
      <c r="A367" t="s">
        <v>3</v>
      </c>
      <c r="B367" s="18">
        <f t="shared" ca="1" si="75"/>
        <v>46092</v>
      </c>
      <c r="C367" s="23">
        <f t="shared" ca="1" si="81"/>
        <v>1.1855366000000003</v>
      </c>
      <c r="E367" s="22" t="s">
        <v>13</v>
      </c>
      <c r="F367" s="18">
        <f t="shared" ca="1" si="76"/>
        <v>46092</v>
      </c>
      <c r="G367" s="23">
        <f t="shared" ca="1" si="82"/>
        <v>1.346640133333334</v>
      </c>
      <c r="I367" t="s">
        <v>14</v>
      </c>
      <c r="J367" s="18">
        <f t="shared" ca="1" si="77"/>
        <v>46092</v>
      </c>
      <c r="K367" s="23">
        <f t="shared" ca="1" si="83"/>
        <v>0.88031273333333293</v>
      </c>
      <c r="M367" t="s">
        <v>15</v>
      </c>
      <c r="N367" s="18">
        <f t="shared" ca="1" si="78"/>
        <v>46092</v>
      </c>
      <c r="O367" s="23">
        <f t="shared" ca="1" si="84"/>
        <v>0.77511400000000041</v>
      </c>
      <c r="Q367" t="s">
        <v>16</v>
      </c>
      <c r="R367" s="18">
        <f t="shared" ca="1" si="79"/>
        <v>46092</v>
      </c>
      <c r="S367" s="23">
        <f t="shared" ca="1" si="85"/>
        <v>1.0437628666666674</v>
      </c>
      <c r="U367" t="s">
        <v>17</v>
      </c>
      <c r="V367" s="18">
        <f t="shared" ca="1" si="80"/>
        <v>46092</v>
      </c>
      <c r="W367" s="23">
        <f t="shared" ca="1" si="86"/>
        <v>0.91906020000000022</v>
      </c>
    </row>
    <row r="368" spans="1:23">
      <c r="A368" t="s">
        <v>3</v>
      </c>
      <c r="B368" s="18">
        <f t="shared" ca="1" si="75"/>
        <v>46093</v>
      </c>
      <c r="C368" s="23">
        <f t="shared" ca="1" si="81"/>
        <v>1.1855990000000003</v>
      </c>
      <c r="E368" s="22" t="s">
        <v>13</v>
      </c>
      <c r="F368" s="18">
        <f t="shared" ca="1" si="76"/>
        <v>46093</v>
      </c>
      <c r="G368" s="23">
        <f t="shared" ca="1" si="82"/>
        <v>1.3466495000000007</v>
      </c>
      <c r="I368" t="s">
        <v>14</v>
      </c>
      <c r="J368" s="18">
        <f t="shared" ca="1" si="77"/>
        <v>46093</v>
      </c>
      <c r="K368" s="23">
        <f t="shared" ca="1" si="83"/>
        <v>0.88035349999999957</v>
      </c>
      <c r="M368" t="s">
        <v>15</v>
      </c>
      <c r="N368" s="18">
        <f t="shared" ca="1" si="78"/>
        <v>46093</v>
      </c>
      <c r="O368" s="23">
        <f t="shared" ca="1" si="84"/>
        <v>0.77503000000000033</v>
      </c>
      <c r="Q368" t="s">
        <v>16</v>
      </c>
      <c r="R368" s="18">
        <f t="shared" ca="1" si="79"/>
        <v>46093</v>
      </c>
      <c r="S368" s="23">
        <f t="shared" ca="1" si="85"/>
        <v>1.0436670000000008</v>
      </c>
      <c r="U368" t="s">
        <v>17</v>
      </c>
      <c r="V368" s="18">
        <f t="shared" ca="1" si="80"/>
        <v>46093</v>
      </c>
      <c r="W368" s="23">
        <f t="shared" ca="1" si="86"/>
        <v>0.91901250000000023</v>
      </c>
    </row>
    <row r="369" spans="1:23">
      <c r="A369" t="s">
        <v>3</v>
      </c>
      <c r="B369" s="18">
        <f t="shared" ca="1" si="75"/>
        <v>46094</v>
      </c>
      <c r="C369" s="23">
        <f t="shared" ca="1" si="81"/>
        <v>1.1856614000000003</v>
      </c>
      <c r="E369" s="22" t="s">
        <v>13</v>
      </c>
      <c r="F369" s="18">
        <f t="shared" ca="1" si="76"/>
        <v>46094</v>
      </c>
      <c r="G369" s="23">
        <f t="shared" ca="1" si="82"/>
        <v>1.3466588666666672</v>
      </c>
      <c r="I369" t="s">
        <v>14</v>
      </c>
      <c r="J369" s="18">
        <f t="shared" ca="1" si="77"/>
        <v>46094</v>
      </c>
      <c r="K369" s="23">
        <f t="shared" ca="1" si="83"/>
        <v>0.88039426666666631</v>
      </c>
      <c r="M369" t="s">
        <v>15</v>
      </c>
      <c r="N369" s="18">
        <f t="shared" ca="1" si="78"/>
        <v>46094</v>
      </c>
      <c r="O369" s="23">
        <f t="shared" ca="1" si="84"/>
        <v>0.77494600000000036</v>
      </c>
      <c r="Q369" t="s">
        <v>16</v>
      </c>
      <c r="R369" s="18">
        <f t="shared" ca="1" si="79"/>
        <v>46094</v>
      </c>
      <c r="S369" s="23">
        <f t="shared" ca="1" si="85"/>
        <v>1.0435711333333342</v>
      </c>
      <c r="U369" t="s">
        <v>17</v>
      </c>
      <c r="V369" s="18">
        <f t="shared" ca="1" si="80"/>
        <v>46094</v>
      </c>
      <c r="W369" s="23">
        <f t="shared" ca="1" si="86"/>
        <v>0.91896480000000025</v>
      </c>
    </row>
    <row r="370" spans="1:23">
      <c r="A370" t="s">
        <v>3</v>
      </c>
      <c r="B370" s="18">
        <f t="shared" ca="1" si="75"/>
        <v>46095</v>
      </c>
      <c r="C370" s="23">
        <f t="shared" ca="1" si="81"/>
        <v>1.1857238000000003</v>
      </c>
      <c r="E370" s="22" t="s">
        <v>13</v>
      </c>
      <c r="F370" s="18">
        <f t="shared" ca="1" si="76"/>
        <v>46095</v>
      </c>
      <c r="G370" s="23">
        <f t="shared" ca="1" si="82"/>
        <v>1.3466682333333337</v>
      </c>
      <c r="I370" t="s">
        <v>14</v>
      </c>
      <c r="J370" s="18">
        <f t="shared" ca="1" si="77"/>
        <v>46095</v>
      </c>
      <c r="K370" s="23">
        <f t="shared" ca="1" si="83"/>
        <v>0.88043503333333306</v>
      </c>
      <c r="M370" t="s">
        <v>15</v>
      </c>
      <c r="N370" s="18">
        <f t="shared" ca="1" si="78"/>
        <v>46095</v>
      </c>
      <c r="O370" s="23">
        <f t="shared" ca="1" si="84"/>
        <v>0.77486200000000038</v>
      </c>
      <c r="Q370" t="s">
        <v>16</v>
      </c>
      <c r="R370" s="18">
        <f t="shared" ca="1" si="79"/>
        <v>46095</v>
      </c>
      <c r="S370" s="23">
        <f t="shared" ca="1" si="85"/>
        <v>1.0434752666666673</v>
      </c>
      <c r="U370" t="s">
        <v>17</v>
      </c>
      <c r="V370" s="18">
        <f t="shared" ca="1" si="80"/>
        <v>46095</v>
      </c>
      <c r="W370" s="23">
        <f t="shared" ca="1" si="86"/>
        <v>0.91891710000000026</v>
      </c>
    </row>
    <row r="371" spans="1:23">
      <c r="A371" t="s">
        <v>3</v>
      </c>
      <c r="B371" s="18">
        <f t="shared" ca="1" si="75"/>
        <v>46096</v>
      </c>
      <c r="C371" s="23">
        <f t="shared" ca="1" si="81"/>
        <v>1.1857862000000003</v>
      </c>
      <c r="E371" s="22" t="s">
        <v>13</v>
      </c>
      <c r="F371" s="18">
        <f t="shared" ca="1" si="76"/>
        <v>46096</v>
      </c>
      <c r="G371" s="23">
        <f t="shared" ca="1" si="82"/>
        <v>1.3466776000000005</v>
      </c>
      <c r="I371" t="s">
        <v>14</v>
      </c>
      <c r="J371" s="18">
        <f t="shared" ca="1" si="77"/>
        <v>46096</v>
      </c>
      <c r="K371" s="23">
        <f t="shared" ca="1" si="83"/>
        <v>0.8804757999999997</v>
      </c>
      <c r="M371" t="s">
        <v>15</v>
      </c>
      <c r="N371" s="18">
        <f t="shared" ca="1" si="78"/>
        <v>46096</v>
      </c>
      <c r="O371" s="23">
        <f t="shared" ca="1" si="84"/>
        <v>0.7747780000000003</v>
      </c>
      <c r="Q371" t="s">
        <v>16</v>
      </c>
      <c r="R371" s="18">
        <f t="shared" ca="1" si="79"/>
        <v>46096</v>
      </c>
      <c r="S371" s="23">
        <f t="shared" ca="1" si="85"/>
        <v>1.0433794000000007</v>
      </c>
      <c r="U371" t="s">
        <v>17</v>
      </c>
      <c r="V371" s="18">
        <f t="shared" ca="1" si="80"/>
        <v>46096</v>
      </c>
      <c r="W371" s="23">
        <f t="shared" ca="1" si="86"/>
        <v>0.91886940000000028</v>
      </c>
    </row>
    <row r="372" spans="1:23">
      <c r="A372" t="s">
        <v>3</v>
      </c>
      <c r="B372" s="18">
        <f t="shared" ca="1" si="75"/>
        <v>46097</v>
      </c>
      <c r="C372" s="23">
        <f t="shared" ca="1" si="81"/>
        <v>1.1858486000000004</v>
      </c>
      <c r="E372" s="22" t="s">
        <v>13</v>
      </c>
      <c r="F372" s="18">
        <f t="shared" ca="1" si="76"/>
        <v>46097</v>
      </c>
      <c r="G372" s="23">
        <f t="shared" ca="1" si="82"/>
        <v>1.3466869666666672</v>
      </c>
      <c r="I372" t="s">
        <v>14</v>
      </c>
      <c r="J372" s="18">
        <f t="shared" ca="1" si="77"/>
        <v>46097</v>
      </c>
      <c r="K372" s="23">
        <f t="shared" ca="1" si="83"/>
        <v>0.88051656666666633</v>
      </c>
      <c r="M372" t="s">
        <v>15</v>
      </c>
      <c r="N372" s="18">
        <f t="shared" ca="1" si="78"/>
        <v>46097</v>
      </c>
      <c r="O372" s="23">
        <f t="shared" ca="1" si="84"/>
        <v>0.77469400000000022</v>
      </c>
      <c r="Q372" t="s">
        <v>16</v>
      </c>
      <c r="R372" s="18">
        <f t="shared" ca="1" si="79"/>
        <v>46097</v>
      </c>
      <c r="S372" s="23">
        <f t="shared" ca="1" si="85"/>
        <v>1.0432835333333341</v>
      </c>
      <c r="U372" t="s">
        <v>17</v>
      </c>
      <c r="V372" s="18">
        <f t="shared" ca="1" si="80"/>
        <v>46097</v>
      </c>
      <c r="W372" s="23">
        <f t="shared" ca="1" si="86"/>
        <v>0.9188217000000003</v>
      </c>
    </row>
    <row r="373" spans="1:23">
      <c r="A373" t="s">
        <v>3</v>
      </c>
      <c r="B373" s="18">
        <f t="shared" ca="1" si="75"/>
        <v>46098</v>
      </c>
      <c r="C373" s="23">
        <f t="shared" ca="1" si="81"/>
        <v>1.1859110000000004</v>
      </c>
      <c r="E373" s="22" t="s">
        <v>13</v>
      </c>
      <c r="F373" s="18">
        <f t="shared" ca="1" si="76"/>
        <v>46098</v>
      </c>
      <c r="G373" s="23">
        <f t="shared" ca="1" si="82"/>
        <v>1.3466963333333337</v>
      </c>
      <c r="I373" t="s">
        <v>14</v>
      </c>
      <c r="J373" s="18">
        <f t="shared" ca="1" si="77"/>
        <v>46098</v>
      </c>
      <c r="K373" s="23">
        <f t="shared" ca="1" si="83"/>
        <v>0.88055733333333308</v>
      </c>
      <c r="M373" t="s">
        <v>15</v>
      </c>
      <c r="N373" s="18">
        <f t="shared" ca="1" si="78"/>
        <v>46098</v>
      </c>
      <c r="O373" s="23">
        <f t="shared" ca="1" si="84"/>
        <v>0.77461000000000024</v>
      </c>
      <c r="Q373" t="s">
        <v>16</v>
      </c>
      <c r="R373" s="18">
        <f t="shared" ca="1" si="79"/>
        <v>46098</v>
      </c>
      <c r="S373" s="23">
        <f t="shared" ca="1" si="85"/>
        <v>1.0431876666666673</v>
      </c>
      <c r="U373" t="s">
        <v>17</v>
      </c>
      <c r="V373" s="18">
        <f t="shared" ca="1" si="80"/>
        <v>46098</v>
      </c>
      <c r="W373" s="23">
        <f t="shared" ca="1" si="86"/>
        <v>0.91877400000000031</v>
      </c>
    </row>
    <row r="374" spans="1:23">
      <c r="A374" t="s">
        <v>3</v>
      </c>
      <c r="B374" s="18">
        <f t="shared" ca="1" si="75"/>
        <v>46099</v>
      </c>
      <c r="C374" s="23">
        <f t="shared" ca="1" si="81"/>
        <v>1.1859734000000004</v>
      </c>
      <c r="E374" s="22" t="s">
        <v>13</v>
      </c>
      <c r="F374" s="18">
        <f t="shared" ca="1" si="76"/>
        <v>46099</v>
      </c>
      <c r="G374" s="23">
        <f t="shared" ca="1" si="82"/>
        <v>1.3467057000000002</v>
      </c>
      <c r="I374" t="s">
        <v>14</v>
      </c>
      <c r="J374" s="18">
        <f t="shared" ca="1" si="77"/>
        <v>46099</v>
      </c>
      <c r="K374" s="23">
        <f t="shared" ca="1" si="83"/>
        <v>0.88059809999999983</v>
      </c>
      <c r="M374" t="s">
        <v>15</v>
      </c>
      <c r="N374" s="18">
        <f t="shared" ca="1" si="78"/>
        <v>46099</v>
      </c>
      <c r="O374" s="23">
        <f t="shared" ca="1" si="84"/>
        <v>0.77452600000000027</v>
      </c>
      <c r="Q374" t="s">
        <v>16</v>
      </c>
      <c r="R374" s="18">
        <f t="shared" ca="1" si="79"/>
        <v>46099</v>
      </c>
      <c r="S374" s="23">
        <f t="shared" ca="1" si="85"/>
        <v>1.0430918000000005</v>
      </c>
      <c r="U374" t="s">
        <v>17</v>
      </c>
      <c r="V374" s="18">
        <f t="shared" ca="1" si="80"/>
        <v>46099</v>
      </c>
      <c r="W374" s="23">
        <f t="shared" ca="1" si="86"/>
        <v>0.91872630000000033</v>
      </c>
    </row>
    <row r="375" spans="1:23">
      <c r="A375" t="s">
        <v>3</v>
      </c>
      <c r="B375" s="18">
        <f t="shared" ca="1" si="75"/>
        <v>46100</v>
      </c>
      <c r="C375" s="23">
        <f t="shared" ca="1" si="81"/>
        <v>1.1860358000000004</v>
      </c>
      <c r="E375" s="22" t="s">
        <v>13</v>
      </c>
      <c r="F375" s="18">
        <f t="shared" ca="1" si="76"/>
        <v>46100</v>
      </c>
      <c r="G375" s="23">
        <f t="shared" ca="1" si="82"/>
        <v>1.346715066666667</v>
      </c>
      <c r="I375" t="s">
        <v>14</v>
      </c>
      <c r="J375" s="18">
        <f t="shared" ca="1" si="77"/>
        <v>46100</v>
      </c>
      <c r="K375" s="23">
        <f t="shared" ca="1" si="83"/>
        <v>0.88063886666666646</v>
      </c>
      <c r="M375" t="s">
        <v>15</v>
      </c>
      <c r="N375" s="18">
        <f t="shared" ca="1" si="78"/>
        <v>46100</v>
      </c>
      <c r="O375" s="23">
        <f t="shared" ca="1" si="84"/>
        <v>0.77444200000000019</v>
      </c>
      <c r="Q375" t="s">
        <v>16</v>
      </c>
      <c r="R375" s="18">
        <f t="shared" ca="1" si="79"/>
        <v>46100</v>
      </c>
      <c r="S375" s="23">
        <f t="shared" ca="1" si="85"/>
        <v>1.0429959333333338</v>
      </c>
      <c r="U375" t="s">
        <v>17</v>
      </c>
      <c r="V375" s="18">
        <f t="shared" ca="1" si="80"/>
        <v>46100</v>
      </c>
      <c r="W375" s="23">
        <f t="shared" ca="1" si="86"/>
        <v>0.91867860000000034</v>
      </c>
    </row>
    <row r="376" spans="1:23">
      <c r="A376" t="s">
        <v>3</v>
      </c>
      <c r="B376" s="18">
        <f t="shared" ca="1" si="75"/>
        <v>46101</v>
      </c>
      <c r="C376" s="23">
        <f t="shared" ca="1" si="81"/>
        <v>1.1860982000000004</v>
      </c>
      <c r="E376" s="22" t="s">
        <v>13</v>
      </c>
      <c r="F376" s="18">
        <f t="shared" ca="1" si="76"/>
        <v>46101</v>
      </c>
      <c r="G376" s="23">
        <f t="shared" ca="1" si="82"/>
        <v>1.3467244333333337</v>
      </c>
      <c r="I376" t="s">
        <v>14</v>
      </c>
      <c r="J376" s="18">
        <f t="shared" ca="1" si="77"/>
        <v>46101</v>
      </c>
      <c r="K376" s="23">
        <f t="shared" ca="1" si="83"/>
        <v>0.8806796333333331</v>
      </c>
      <c r="M376" t="s">
        <v>15</v>
      </c>
      <c r="N376" s="18">
        <f t="shared" ca="1" si="78"/>
        <v>46101</v>
      </c>
      <c r="O376" s="23">
        <f t="shared" ca="1" si="84"/>
        <v>0.7743580000000001</v>
      </c>
      <c r="Q376" t="s">
        <v>16</v>
      </c>
      <c r="R376" s="18">
        <f t="shared" ca="1" si="79"/>
        <v>46101</v>
      </c>
      <c r="S376" s="23">
        <f t="shared" ca="1" si="85"/>
        <v>1.0429000666666672</v>
      </c>
      <c r="U376" t="s">
        <v>17</v>
      </c>
      <c r="V376" s="18">
        <f t="shared" ca="1" si="80"/>
        <v>46101</v>
      </c>
      <c r="W376" s="23">
        <f t="shared" ca="1" si="86"/>
        <v>0.91863090000000036</v>
      </c>
    </row>
    <row r="377" spans="1:23">
      <c r="A377" t="s">
        <v>3</v>
      </c>
      <c r="B377" s="18">
        <f t="shared" ca="1" si="75"/>
        <v>46102</v>
      </c>
      <c r="C377" s="23">
        <f t="shared" ca="1" si="81"/>
        <v>1.1861606000000005</v>
      </c>
      <c r="E377" s="22" t="s">
        <v>13</v>
      </c>
      <c r="F377" s="18">
        <f t="shared" ca="1" si="76"/>
        <v>46102</v>
      </c>
      <c r="G377" s="23">
        <f t="shared" ca="1" si="82"/>
        <v>1.3467338000000002</v>
      </c>
      <c r="I377" t="s">
        <v>14</v>
      </c>
      <c r="J377" s="18">
        <f t="shared" ca="1" si="77"/>
        <v>46102</v>
      </c>
      <c r="K377" s="23">
        <f t="shared" ca="1" si="83"/>
        <v>0.88072039999999985</v>
      </c>
      <c r="M377" t="s">
        <v>15</v>
      </c>
      <c r="N377" s="18">
        <f t="shared" ca="1" si="78"/>
        <v>46102</v>
      </c>
      <c r="O377" s="23">
        <f t="shared" ca="1" si="84"/>
        <v>0.77427400000000013</v>
      </c>
      <c r="Q377" t="s">
        <v>16</v>
      </c>
      <c r="R377" s="18">
        <f t="shared" ca="1" si="79"/>
        <v>46102</v>
      </c>
      <c r="S377" s="23">
        <f t="shared" ca="1" si="85"/>
        <v>1.0428042000000004</v>
      </c>
      <c r="U377" t="s">
        <v>17</v>
      </c>
      <c r="V377" s="18">
        <f t="shared" ca="1" si="80"/>
        <v>46102</v>
      </c>
      <c r="W377" s="23">
        <f t="shared" ca="1" si="86"/>
        <v>0.91858320000000027</v>
      </c>
    </row>
    <row r="378" spans="1:23">
      <c r="A378" t="s">
        <v>3</v>
      </c>
      <c r="B378" s="18">
        <f t="shared" ca="1" si="75"/>
        <v>46103</v>
      </c>
      <c r="C378" s="23">
        <f t="shared" ca="1" si="81"/>
        <v>1.1862230000000005</v>
      </c>
      <c r="E378" s="22" t="s">
        <v>13</v>
      </c>
      <c r="F378" s="18">
        <f t="shared" ca="1" si="76"/>
        <v>46103</v>
      </c>
      <c r="G378" s="23">
        <f t="shared" ca="1" si="82"/>
        <v>1.3467431666666667</v>
      </c>
      <c r="I378" t="s">
        <v>14</v>
      </c>
      <c r="J378" s="18">
        <f t="shared" ca="1" si="77"/>
        <v>46103</v>
      </c>
      <c r="K378" s="23">
        <f t="shared" ca="1" si="83"/>
        <v>0.8807611666666666</v>
      </c>
      <c r="M378" t="s">
        <v>15</v>
      </c>
      <c r="N378" s="18">
        <f t="shared" ca="1" si="78"/>
        <v>46103</v>
      </c>
      <c r="O378" s="23">
        <f t="shared" ca="1" si="84"/>
        <v>0.77419000000000016</v>
      </c>
      <c r="Q378" t="s">
        <v>16</v>
      </c>
      <c r="R378" s="18">
        <f t="shared" ca="1" si="79"/>
        <v>46103</v>
      </c>
      <c r="S378" s="23">
        <f t="shared" ca="1" si="85"/>
        <v>1.0427083333333336</v>
      </c>
      <c r="U378" t="s">
        <v>17</v>
      </c>
      <c r="V378" s="18">
        <f t="shared" ca="1" si="80"/>
        <v>46103</v>
      </c>
      <c r="W378" s="23">
        <f t="shared" ca="1" si="86"/>
        <v>0.91853550000000017</v>
      </c>
    </row>
    <row r="379" spans="1:23">
      <c r="A379" t="s">
        <v>3</v>
      </c>
      <c r="B379" s="18">
        <f t="shared" ca="1" si="75"/>
        <v>46104</v>
      </c>
      <c r="C379" s="23">
        <f t="shared" ca="1" si="81"/>
        <v>1.1862854000000003</v>
      </c>
      <c r="E379" s="22" t="s">
        <v>13</v>
      </c>
      <c r="F379" s="18">
        <f t="shared" ca="1" si="76"/>
        <v>46104</v>
      </c>
      <c r="G379" s="23">
        <f t="shared" ca="1" si="82"/>
        <v>1.3467525333333334</v>
      </c>
      <c r="I379" t="s">
        <v>14</v>
      </c>
      <c r="J379" s="18">
        <f t="shared" ca="1" si="77"/>
        <v>46104</v>
      </c>
      <c r="K379" s="23">
        <f t="shared" ca="1" si="83"/>
        <v>0.88080193333333323</v>
      </c>
      <c r="M379" t="s">
        <v>15</v>
      </c>
      <c r="N379" s="18">
        <f t="shared" ca="1" si="78"/>
        <v>46104</v>
      </c>
      <c r="O379" s="23">
        <f t="shared" ca="1" si="84"/>
        <v>0.77410600000000007</v>
      </c>
      <c r="Q379" t="s">
        <v>16</v>
      </c>
      <c r="R379" s="18">
        <f t="shared" ca="1" si="79"/>
        <v>46104</v>
      </c>
      <c r="S379" s="23">
        <f t="shared" ca="1" si="85"/>
        <v>1.042612466666667</v>
      </c>
      <c r="U379" t="s">
        <v>17</v>
      </c>
      <c r="V379" s="18">
        <f t="shared" ca="1" si="80"/>
        <v>46104</v>
      </c>
      <c r="W379" s="23">
        <f t="shared" ca="1" si="86"/>
        <v>0.91848780000000019</v>
      </c>
    </row>
    <row r="380" spans="1:23">
      <c r="A380" t="s">
        <v>3</v>
      </c>
      <c r="B380" s="18">
        <f t="shared" ca="1" si="75"/>
        <v>46105</v>
      </c>
      <c r="C380" s="23">
        <f t="shared" ca="1" si="81"/>
        <v>1.1863478000000001</v>
      </c>
      <c r="E380" s="22" t="s">
        <v>13</v>
      </c>
      <c r="F380" s="18">
        <f t="shared" ca="1" si="76"/>
        <v>46105</v>
      </c>
      <c r="G380" s="23">
        <f t="shared" ca="1" si="82"/>
        <v>1.3467619000000002</v>
      </c>
      <c r="I380" t="s">
        <v>14</v>
      </c>
      <c r="J380" s="18">
        <f t="shared" ca="1" si="77"/>
        <v>46105</v>
      </c>
      <c r="K380" s="23">
        <f t="shared" ca="1" si="83"/>
        <v>0.88084269999999987</v>
      </c>
      <c r="M380" t="s">
        <v>15</v>
      </c>
      <c r="N380" s="18">
        <f t="shared" ca="1" si="78"/>
        <v>46105</v>
      </c>
      <c r="O380" s="23">
        <f t="shared" ca="1" si="84"/>
        <v>0.77402199999999999</v>
      </c>
      <c r="Q380" t="s">
        <v>16</v>
      </c>
      <c r="R380" s="18">
        <f t="shared" ca="1" si="79"/>
        <v>46105</v>
      </c>
      <c r="S380" s="23">
        <f t="shared" ca="1" si="85"/>
        <v>1.0425166000000003</v>
      </c>
      <c r="U380" t="s">
        <v>17</v>
      </c>
      <c r="V380" s="18">
        <f t="shared" ca="1" si="80"/>
        <v>46105</v>
      </c>
      <c r="W380" s="23">
        <f t="shared" ca="1" si="86"/>
        <v>0.9184401000000002</v>
      </c>
    </row>
    <row r="381" spans="1:23">
      <c r="A381" t="s">
        <v>3</v>
      </c>
      <c r="B381" s="18">
        <f t="shared" ca="1" si="75"/>
        <v>46106</v>
      </c>
      <c r="C381" s="23">
        <f t="shared" ca="1" si="81"/>
        <v>1.1864102000000001</v>
      </c>
      <c r="E381" s="22" t="s">
        <v>13</v>
      </c>
      <c r="F381" s="18">
        <f t="shared" ca="1" si="76"/>
        <v>46106</v>
      </c>
      <c r="G381" s="23">
        <f t="shared" ca="1" si="82"/>
        <v>1.3467712666666667</v>
      </c>
      <c r="I381" t="s">
        <v>14</v>
      </c>
      <c r="J381" s="18">
        <f t="shared" ca="1" si="77"/>
        <v>46106</v>
      </c>
      <c r="K381" s="23">
        <f t="shared" ca="1" si="83"/>
        <v>0.88088346666666661</v>
      </c>
      <c r="M381" t="s">
        <v>15</v>
      </c>
      <c r="N381" s="18">
        <f t="shared" ca="1" si="78"/>
        <v>46106</v>
      </c>
      <c r="O381" s="23">
        <f t="shared" ca="1" si="84"/>
        <v>0.77393800000000001</v>
      </c>
      <c r="Q381" t="s">
        <v>16</v>
      </c>
      <c r="R381" s="18">
        <f t="shared" ca="1" si="79"/>
        <v>46106</v>
      </c>
      <c r="S381" s="23">
        <f t="shared" ca="1" si="85"/>
        <v>1.0424207333333335</v>
      </c>
      <c r="U381" t="s">
        <v>17</v>
      </c>
      <c r="V381" s="18">
        <f t="shared" ca="1" si="80"/>
        <v>46106</v>
      </c>
      <c r="W381" s="23">
        <f t="shared" ca="1" si="86"/>
        <v>0.91839240000000011</v>
      </c>
    </row>
    <row r="382" spans="1:23">
      <c r="A382" t="s">
        <v>3</v>
      </c>
      <c r="B382" s="18">
        <f t="shared" ca="1" si="75"/>
        <v>46107</v>
      </c>
      <c r="C382" s="23">
        <f t="shared" ca="1" si="81"/>
        <v>1.1864726000000001</v>
      </c>
      <c r="E382" s="22" t="s">
        <v>13</v>
      </c>
      <c r="F382" s="18">
        <f t="shared" ca="1" si="76"/>
        <v>46107</v>
      </c>
      <c r="G382" s="23">
        <f t="shared" ca="1" si="82"/>
        <v>1.3467806333333332</v>
      </c>
      <c r="I382" t="s">
        <v>14</v>
      </c>
      <c r="J382" s="18">
        <f t="shared" ca="1" si="77"/>
        <v>46107</v>
      </c>
      <c r="K382" s="23">
        <f t="shared" ca="1" si="83"/>
        <v>0.88092423333333336</v>
      </c>
      <c r="M382" t="s">
        <v>15</v>
      </c>
      <c r="N382" s="18">
        <f t="shared" ca="1" si="78"/>
        <v>46107</v>
      </c>
      <c r="O382" s="23">
        <f t="shared" ca="1" si="84"/>
        <v>0.77385400000000004</v>
      </c>
      <c r="Q382" t="s">
        <v>16</v>
      </c>
      <c r="R382" s="18">
        <f t="shared" ca="1" si="79"/>
        <v>46107</v>
      </c>
      <c r="S382" s="23">
        <f t="shared" ca="1" si="85"/>
        <v>1.0423248666666667</v>
      </c>
      <c r="U382" t="s">
        <v>17</v>
      </c>
      <c r="V382" s="18">
        <f t="shared" ca="1" si="80"/>
        <v>46107</v>
      </c>
      <c r="W382" s="23">
        <f t="shared" ca="1" si="86"/>
        <v>0.91834470000000001</v>
      </c>
    </row>
    <row r="383" spans="1:23">
      <c r="A383" t="s">
        <v>3</v>
      </c>
      <c r="B383" s="18">
        <f t="shared" ca="1" si="75"/>
        <v>46108</v>
      </c>
      <c r="C383" s="23">
        <f t="shared" ca="1" si="81"/>
        <v>1.1865349999999999</v>
      </c>
      <c r="E383" s="22" t="s">
        <v>13</v>
      </c>
      <c r="F383" s="18">
        <f t="shared" ca="1" si="76"/>
        <v>46108</v>
      </c>
      <c r="G383" s="23">
        <f t="shared" ca="1" si="82"/>
        <v>1.3467899999999999</v>
      </c>
      <c r="I383" t="s">
        <v>14</v>
      </c>
      <c r="J383" s="18">
        <f t="shared" ca="1" si="77"/>
        <v>46108</v>
      </c>
      <c r="K383" s="23">
        <f t="shared" ca="1" si="83"/>
        <v>0.880965</v>
      </c>
      <c r="M383" t="s">
        <v>15</v>
      </c>
      <c r="N383" s="18">
        <f t="shared" ca="1" si="78"/>
        <v>46108</v>
      </c>
      <c r="O383" s="23">
        <f t="shared" ca="1" si="84"/>
        <v>0.77376999999999996</v>
      </c>
      <c r="Q383" t="s">
        <v>16</v>
      </c>
      <c r="R383" s="18">
        <f t="shared" ca="1" si="79"/>
        <v>46108</v>
      </c>
      <c r="S383" s="23">
        <f t="shared" ca="1" si="85"/>
        <v>1.0422290000000001</v>
      </c>
      <c r="U383" t="s">
        <v>17</v>
      </c>
      <c r="V383" s="18">
        <f t="shared" ca="1" si="80"/>
        <v>46108</v>
      </c>
      <c r="W383" s="23">
        <f t="shared" ca="1" si="86"/>
        <v>0.91829700000000003</v>
      </c>
    </row>
    <row r="384" spans="1:23">
      <c r="A384" t="s">
        <v>3</v>
      </c>
      <c r="B384" s="24">
        <f t="shared" ca="1" si="75"/>
        <v>46109</v>
      </c>
      <c r="C384" s="21">
        <f>C128</f>
        <v>1.1865349999999999</v>
      </c>
      <c r="E384" s="22" t="s">
        <v>13</v>
      </c>
      <c r="F384" s="24">
        <f t="shared" ca="1" si="76"/>
        <v>46109</v>
      </c>
      <c r="G384" s="21">
        <f>G128</f>
        <v>1.3467899999999999</v>
      </c>
      <c r="I384" t="s">
        <v>14</v>
      </c>
      <c r="J384" s="24">
        <f t="shared" ca="1" si="77"/>
        <v>46109</v>
      </c>
      <c r="K384" s="21">
        <f>K128</f>
        <v>0.880965</v>
      </c>
      <c r="M384" t="s">
        <v>15</v>
      </c>
      <c r="N384" s="24">
        <f t="shared" ca="1" si="78"/>
        <v>46109</v>
      </c>
      <c r="O384" s="21">
        <f>O128</f>
        <v>0.77376999999999996</v>
      </c>
      <c r="Q384" t="s">
        <v>16</v>
      </c>
      <c r="R384" s="24">
        <f t="shared" ca="1" si="79"/>
        <v>46109</v>
      </c>
      <c r="S384" s="21">
        <f>S128</f>
        <v>1.0422290000000001</v>
      </c>
      <c r="U384" t="s">
        <v>17</v>
      </c>
      <c r="V384" s="24">
        <f t="shared" ca="1" si="80"/>
        <v>46109</v>
      </c>
      <c r="W384" s="21">
        <f>W128</f>
        <v>0.91829700000000003</v>
      </c>
    </row>
    <row r="385" spans="1:23">
      <c r="A385" t="s">
        <v>3</v>
      </c>
      <c r="B385" s="18">
        <f t="shared" ca="1" si="75"/>
        <v>46110</v>
      </c>
      <c r="C385" s="23">
        <f t="shared" ref="C385:C414" ca="1" si="87">C384+(C$415-C384)/(B$415-B385)</f>
        <v>1.1866031666666665</v>
      </c>
      <c r="E385" s="22" t="s">
        <v>13</v>
      </c>
      <c r="F385" s="18">
        <f t="shared" ca="1" si="76"/>
        <v>46110</v>
      </c>
      <c r="G385" s="23">
        <f t="shared" ref="G385:G414" ca="1" si="88">G384+(G$415-G384)/(F$415-F385)</f>
        <v>1.3467924333333332</v>
      </c>
      <c r="I385" t="s">
        <v>14</v>
      </c>
      <c r="J385" s="18">
        <f t="shared" ca="1" si="77"/>
        <v>46110</v>
      </c>
      <c r="K385" s="23">
        <f t="shared" ref="K385:K414" ca="1" si="89">K384+(K$415-K384)/(J$415-J385)</f>
        <v>0.88100583333333338</v>
      </c>
      <c r="M385" t="s">
        <v>15</v>
      </c>
      <c r="N385" s="18">
        <f t="shared" ca="1" si="78"/>
        <v>46110</v>
      </c>
      <c r="O385" s="23">
        <f t="shared" ref="O385:O414" ca="1" si="90">O384+(O$415-O384)/(N$415-N385)</f>
        <v>0.77368633333333325</v>
      </c>
      <c r="Q385" t="s">
        <v>16</v>
      </c>
      <c r="R385" s="18">
        <f t="shared" ca="1" si="79"/>
        <v>46110</v>
      </c>
      <c r="S385" s="23">
        <f t="shared" ref="S385:S414" ca="1" si="91">S384+(S$415-S384)/(R$415-R385)</f>
        <v>1.0421141666666667</v>
      </c>
      <c r="U385" t="s">
        <v>17</v>
      </c>
      <c r="V385" s="18">
        <f t="shared" ca="1" si="80"/>
        <v>46110</v>
      </c>
      <c r="W385" s="23">
        <f t="shared" ref="W385:W414" ca="1" si="92">W384+(W$415-W384)/(V$415-V385)</f>
        <v>0.9182439</v>
      </c>
    </row>
    <row r="386" spans="1:23">
      <c r="A386" t="s">
        <v>3</v>
      </c>
      <c r="B386" s="18">
        <f t="shared" ca="1" si="75"/>
        <v>46111</v>
      </c>
      <c r="C386" s="23">
        <f t="shared" ca="1" si="87"/>
        <v>1.1866713333333332</v>
      </c>
      <c r="E386" s="22" t="s">
        <v>13</v>
      </c>
      <c r="F386" s="18">
        <f t="shared" ca="1" si="76"/>
        <v>46111</v>
      </c>
      <c r="G386" s="23">
        <f t="shared" ca="1" si="88"/>
        <v>1.3467948666666665</v>
      </c>
      <c r="I386" t="s">
        <v>14</v>
      </c>
      <c r="J386" s="18">
        <f t="shared" ca="1" si="77"/>
        <v>46111</v>
      </c>
      <c r="K386" s="23">
        <f t="shared" ca="1" si="89"/>
        <v>0.88104666666666676</v>
      </c>
      <c r="M386" t="s">
        <v>15</v>
      </c>
      <c r="N386" s="18">
        <f t="shared" ca="1" si="78"/>
        <v>46111</v>
      </c>
      <c r="O386" s="23">
        <f t="shared" ca="1" si="90"/>
        <v>0.77360266666666655</v>
      </c>
      <c r="Q386" t="s">
        <v>16</v>
      </c>
      <c r="R386" s="18">
        <f t="shared" ca="1" si="79"/>
        <v>46111</v>
      </c>
      <c r="S386" s="23">
        <f t="shared" ca="1" si="91"/>
        <v>1.0419993333333333</v>
      </c>
      <c r="U386" t="s">
        <v>17</v>
      </c>
      <c r="V386" s="18">
        <f t="shared" ca="1" si="80"/>
        <v>46111</v>
      </c>
      <c r="W386" s="23">
        <f t="shared" ca="1" si="92"/>
        <v>0.91819079999999997</v>
      </c>
    </row>
    <row r="387" spans="1:23">
      <c r="A387" t="s">
        <v>3</v>
      </c>
      <c r="B387" s="18">
        <f t="shared" ca="1" si="75"/>
        <v>46112</v>
      </c>
      <c r="C387" s="23">
        <f t="shared" ca="1" si="87"/>
        <v>1.1867394999999998</v>
      </c>
      <c r="E387" s="22" t="s">
        <v>13</v>
      </c>
      <c r="F387" s="18">
        <f t="shared" ca="1" si="76"/>
        <v>46112</v>
      </c>
      <c r="G387" s="23">
        <f t="shared" ca="1" si="88"/>
        <v>1.3467972999999998</v>
      </c>
      <c r="I387" t="s">
        <v>14</v>
      </c>
      <c r="J387" s="18">
        <f t="shared" ca="1" si="77"/>
        <v>46112</v>
      </c>
      <c r="K387" s="23">
        <f t="shared" ca="1" si="89"/>
        <v>0.88108750000000013</v>
      </c>
      <c r="M387" t="s">
        <v>15</v>
      </c>
      <c r="N387" s="18">
        <f t="shared" ca="1" si="78"/>
        <v>46112</v>
      </c>
      <c r="O387" s="23">
        <f t="shared" ca="1" si="90"/>
        <v>0.77351899999999985</v>
      </c>
      <c r="Q387" t="s">
        <v>16</v>
      </c>
      <c r="R387" s="18">
        <f t="shared" ca="1" si="79"/>
        <v>46112</v>
      </c>
      <c r="S387" s="23">
        <f t="shared" ca="1" si="91"/>
        <v>1.0418844999999999</v>
      </c>
      <c r="U387" t="s">
        <v>17</v>
      </c>
      <c r="V387" s="18">
        <f t="shared" ca="1" si="80"/>
        <v>46112</v>
      </c>
      <c r="W387" s="23">
        <f t="shared" ca="1" si="92"/>
        <v>0.91813769999999995</v>
      </c>
    </row>
    <row r="388" spans="1:23">
      <c r="A388" t="s">
        <v>3</v>
      </c>
      <c r="B388" s="18">
        <f t="shared" ca="1" si="75"/>
        <v>46113</v>
      </c>
      <c r="C388" s="23">
        <f t="shared" ca="1" si="87"/>
        <v>1.1868076666666665</v>
      </c>
      <c r="E388" s="22" t="s">
        <v>13</v>
      </c>
      <c r="F388" s="18">
        <f t="shared" ca="1" si="76"/>
        <v>46113</v>
      </c>
      <c r="G388" s="23">
        <f t="shared" ca="1" si="88"/>
        <v>1.346799733333333</v>
      </c>
      <c r="I388" t="s">
        <v>14</v>
      </c>
      <c r="J388" s="18">
        <f t="shared" ca="1" si="77"/>
        <v>46113</v>
      </c>
      <c r="K388" s="23">
        <f t="shared" ca="1" si="89"/>
        <v>0.88112833333333351</v>
      </c>
      <c r="M388" t="s">
        <v>15</v>
      </c>
      <c r="N388" s="18">
        <f t="shared" ca="1" si="78"/>
        <v>46113</v>
      </c>
      <c r="O388" s="23">
        <f t="shared" ca="1" si="90"/>
        <v>0.77343533333333314</v>
      </c>
      <c r="Q388" t="s">
        <v>16</v>
      </c>
      <c r="R388" s="18">
        <f t="shared" ca="1" si="79"/>
        <v>46113</v>
      </c>
      <c r="S388" s="23">
        <f t="shared" ca="1" si="91"/>
        <v>1.0417696666666665</v>
      </c>
      <c r="U388" t="s">
        <v>17</v>
      </c>
      <c r="V388" s="18">
        <f t="shared" ca="1" si="80"/>
        <v>46113</v>
      </c>
      <c r="W388" s="23">
        <f t="shared" ca="1" si="92"/>
        <v>0.91808459999999992</v>
      </c>
    </row>
    <row r="389" spans="1:23">
      <c r="A389" t="s">
        <v>3</v>
      </c>
      <c r="B389" s="18">
        <f t="shared" ca="1" si="75"/>
        <v>46114</v>
      </c>
      <c r="C389" s="23">
        <f t="shared" ca="1" si="87"/>
        <v>1.1868758333333331</v>
      </c>
      <c r="E389" s="22" t="s">
        <v>13</v>
      </c>
      <c r="F389" s="18">
        <f t="shared" ca="1" si="76"/>
        <v>46114</v>
      </c>
      <c r="G389" s="23">
        <f t="shared" ca="1" si="88"/>
        <v>1.3468021666666663</v>
      </c>
      <c r="I389" t="s">
        <v>14</v>
      </c>
      <c r="J389" s="18">
        <f t="shared" ca="1" si="77"/>
        <v>46114</v>
      </c>
      <c r="K389" s="23">
        <f t="shared" ca="1" si="89"/>
        <v>0.88116916666666689</v>
      </c>
      <c r="M389" t="s">
        <v>15</v>
      </c>
      <c r="N389" s="18">
        <f t="shared" ca="1" si="78"/>
        <v>46114</v>
      </c>
      <c r="O389" s="23">
        <f t="shared" ca="1" si="90"/>
        <v>0.77335166666666644</v>
      </c>
      <c r="Q389" t="s">
        <v>16</v>
      </c>
      <c r="R389" s="18">
        <f t="shared" ca="1" si="79"/>
        <v>46114</v>
      </c>
      <c r="S389" s="23">
        <f t="shared" ca="1" si="91"/>
        <v>1.0416548333333331</v>
      </c>
      <c r="U389" t="s">
        <v>17</v>
      </c>
      <c r="V389" s="18">
        <f t="shared" ca="1" si="80"/>
        <v>46114</v>
      </c>
      <c r="W389" s="23">
        <f t="shared" ca="1" si="92"/>
        <v>0.91803149999999989</v>
      </c>
    </row>
    <row r="390" spans="1:23">
      <c r="A390" t="s">
        <v>3</v>
      </c>
      <c r="B390" s="18">
        <f t="shared" ca="1" si="75"/>
        <v>46115</v>
      </c>
      <c r="C390" s="23">
        <f t="shared" ca="1" si="87"/>
        <v>1.1869439999999998</v>
      </c>
      <c r="E390" s="22" t="s">
        <v>13</v>
      </c>
      <c r="F390" s="18">
        <f t="shared" ca="1" si="76"/>
        <v>46115</v>
      </c>
      <c r="G390" s="23">
        <f t="shared" ca="1" si="88"/>
        <v>1.3468045999999996</v>
      </c>
      <c r="I390" t="s">
        <v>14</v>
      </c>
      <c r="J390" s="18">
        <f t="shared" ca="1" si="77"/>
        <v>46115</v>
      </c>
      <c r="K390" s="23">
        <f t="shared" ca="1" si="89"/>
        <v>0.88121000000000027</v>
      </c>
      <c r="M390" t="s">
        <v>15</v>
      </c>
      <c r="N390" s="18">
        <f t="shared" ca="1" si="78"/>
        <v>46115</v>
      </c>
      <c r="O390" s="23">
        <f t="shared" ca="1" si="90"/>
        <v>0.77326799999999973</v>
      </c>
      <c r="Q390" t="s">
        <v>16</v>
      </c>
      <c r="R390" s="18">
        <f t="shared" ca="1" si="79"/>
        <v>46115</v>
      </c>
      <c r="S390" s="23">
        <f t="shared" ca="1" si="91"/>
        <v>1.0415399999999997</v>
      </c>
      <c r="U390" t="s">
        <v>17</v>
      </c>
      <c r="V390" s="18">
        <f t="shared" ca="1" si="80"/>
        <v>46115</v>
      </c>
      <c r="W390" s="23">
        <f t="shared" ca="1" si="92"/>
        <v>0.91797839999999986</v>
      </c>
    </row>
    <row r="391" spans="1:23">
      <c r="A391" t="s">
        <v>3</v>
      </c>
      <c r="B391" s="18">
        <f t="shared" ca="1" si="75"/>
        <v>46116</v>
      </c>
      <c r="C391" s="23">
        <f t="shared" ca="1" si="87"/>
        <v>1.1870121666666664</v>
      </c>
      <c r="E391" s="22" t="s">
        <v>13</v>
      </c>
      <c r="F391" s="18">
        <f t="shared" ca="1" si="76"/>
        <v>46116</v>
      </c>
      <c r="G391" s="23">
        <f t="shared" ca="1" si="88"/>
        <v>1.3468070333333328</v>
      </c>
      <c r="I391" t="s">
        <v>14</v>
      </c>
      <c r="J391" s="18">
        <f t="shared" ca="1" si="77"/>
        <v>46116</v>
      </c>
      <c r="K391" s="23">
        <f t="shared" ca="1" si="89"/>
        <v>0.88125083333333354</v>
      </c>
      <c r="M391" t="s">
        <v>15</v>
      </c>
      <c r="N391" s="18">
        <f t="shared" ca="1" si="78"/>
        <v>46116</v>
      </c>
      <c r="O391" s="23">
        <f t="shared" ca="1" si="90"/>
        <v>0.77318433333333303</v>
      </c>
      <c r="Q391" t="s">
        <v>16</v>
      </c>
      <c r="R391" s="18">
        <f t="shared" ca="1" si="79"/>
        <v>46116</v>
      </c>
      <c r="S391" s="23">
        <f t="shared" ca="1" si="91"/>
        <v>1.0414251666666663</v>
      </c>
      <c r="U391" t="s">
        <v>17</v>
      </c>
      <c r="V391" s="18">
        <f t="shared" ca="1" si="80"/>
        <v>46116</v>
      </c>
      <c r="W391" s="23">
        <f t="shared" ca="1" si="92"/>
        <v>0.91792529999999983</v>
      </c>
    </row>
    <row r="392" spans="1:23">
      <c r="A392" t="s">
        <v>3</v>
      </c>
      <c r="B392" s="18">
        <f t="shared" ca="1" si="75"/>
        <v>46117</v>
      </c>
      <c r="C392" s="23">
        <f t="shared" ca="1" si="87"/>
        <v>1.1870803333333331</v>
      </c>
      <c r="E392" s="22" t="s">
        <v>13</v>
      </c>
      <c r="F392" s="18">
        <f t="shared" ca="1" si="76"/>
        <v>46117</v>
      </c>
      <c r="G392" s="23">
        <f t="shared" ca="1" si="88"/>
        <v>1.3468094666666661</v>
      </c>
      <c r="I392" t="s">
        <v>14</v>
      </c>
      <c r="J392" s="18">
        <f t="shared" ca="1" si="77"/>
        <v>46117</v>
      </c>
      <c r="K392" s="23">
        <f t="shared" ca="1" si="89"/>
        <v>0.88129166666666692</v>
      </c>
      <c r="M392" t="s">
        <v>15</v>
      </c>
      <c r="N392" s="18">
        <f t="shared" ca="1" si="78"/>
        <v>46117</v>
      </c>
      <c r="O392" s="23">
        <f t="shared" ca="1" si="90"/>
        <v>0.77310066666666633</v>
      </c>
      <c r="Q392" t="s">
        <v>16</v>
      </c>
      <c r="R392" s="18">
        <f t="shared" ca="1" si="79"/>
        <v>46117</v>
      </c>
      <c r="S392" s="23">
        <f t="shared" ca="1" si="91"/>
        <v>1.0413103333333329</v>
      </c>
      <c r="U392" t="s">
        <v>17</v>
      </c>
      <c r="V392" s="18">
        <f t="shared" ca="1" si="80"/>
        <v>46117</v>
      </c>
      <c r="W392" s="23">
        <f t="shared" ca="1" si="92"/>
        <v>0.9178721999999998</v>
      </c>
    </row>
    <row r="393" spans="1:23">
      <c r="A393" t="s">
        <v>3</v>
      </c>
      <c r="B393" s="18">
        <f t="shared" ca="1" si="75"/>
        <v>46118</v>
      </c>
      <c r="C393" s="23">
        <f t="shared" ca="1" si="87"/>
        <v>1.1871484999999997</v>
      </c>
      <c r="E393" s="22" t="s">
        <v>13</v>
      </c>
      <c r="F393" s="18">
        <f t="shared" ca="1" si="76"/>
        <v>46118</v>
      </c>
      <c r="G393" s="23">
        <f t="shared" ca="1" si="88"/>
        <v>1.3468118999999994</v>
      </c>
      <c r="I393" t="s">
        <v>14</v>
      </c>
      <c r="J393" s="18">
        <f t="shared" ca="1" si="77"/>
        <v>46118</v>
      </c>
      <c r="K393" s="23">
        <f t="shared" ca="1" si="89"/>
        <v>0.8813325000000003</v>
      </c>
      <c r="M393" t="s">
        <v>15</v>
      </c>
      <c r="N393" s="18">
        <f t="shared" ca="1" si="78"/>
        <v>46118</v>
      </c>
      <c r="O393" s="23">
        <f t="shared" ca="1" si="90"/>
        <v>0.77301699999999962</v>
      </c>
      <c r="Q393" t="s">
        <v>16</v>
      </c>
      <c r="R393" s="18">
        <f t="shared" ca="1" si="79"/>
        <v>46118</v>
      </c>
      <c r="S393" s="23">
        <f t="shared" ca="1" si="91"/>
        <v>1.0411954999999995</v>
      </c>
      <c r="U393" t="s">
        <v>17</v>
      </c>
      <c r="V393" s="18">
        <f t="shared" ca="1" si="80"/>
        <v>46118</v>
      </c>
      <c r="W393" s="23">
        <f t="shared" ca="1" si="92"/>
        <v>0.91781909999999978</v>
      </c>
    </row>
    <row r="394" spans="1:23">
      <c r="A394" t="s">
        <v>3</v>
      </c>
      <c r="B394" s="18">
        <f t="shared" ca="1" si="75"/>
        <v>46119</v>
      </c>
      <c r="C394" s="23">
        <f t="shared" ca="1" si="87"/>
        <v>1.1872166666666664</v>
      </c>
      <c r="E394" s="22" t="s">
        <v>13</v>
      </c>
      <c r="F394" s="18">
        <f t="shared" ca="1" si="76"/>
        <v>46119</v>
      </c>
      <c r="G394" s="23">
        <f t="shared" ca="1" si="88"/>
        <v>1.3468143333333327</v>
      </c>
      <c r="I394" t="s">
        <v>14</v>
      </c>
      <c r="J394" s="18">
        <f t="shared" ca="1" si="77"/>
        <v>46119</v>
      </c>
      <c r="K394" s="23">
        <f t="shared" ca="1" si="89"/>
        <v>0.88137333333333356</v>
      </c>
      <c r="M394" t="s">
        <v>15</v>
      </c>
      <c r="N394" s="18">
        <f t="shared" ca="1" si="78"/>
        <v>46119</v>
      </c>
      <c r="O394" s="23">
        <f t="shared" ca="1" si="90"/>
        <v>0.77293333333333292</v>
      </c>
      <c r="Q394" t="s">
        <v>16</v>
      </c>
      <c r="R394" s="18">
        <f t="shared" ca="1" si="79"/>
        <v>46119</v>
      </c>
      <c r="S394" s="23">
        <f t="shared" ca="1" si="91"/>
        <v>1.0410806666666661</v>
      </c>
      <c r="U394" t="s">
        <v>17</v>
      </c>
      <c r="V394" s="18">
        <f t="shared" ca="1" si="80"/>
        <v>46119</v>
      </c>
      <c r="W394" s="23">
        <f t="shared" ca="1" si="92"/>
        <v>0.91776599999999975</v>
      </c>
    </row>
    <row r="395" spans="1:23">
      <c r="A395" t="s">
        <v>3</v>
      </c>
      <c r="B395" s="18">
        <f t="shared" ca="1" si="75"/>
        <v>46120</v>
      </c>
      <c r="C395" s="23">
        <f t="shared" ca="1" si="87"/>
        <v>1.187284833333333</v>
      </c>
      <c r="E395" s="22" t="s">
        <v>13</v>
      </c>
      <c r="F395" s="18">
        <f t="shared" ca="1" si="76"/>
        <v>46120</v>
      </c>
      <c r="G395" s="23">
        <f t="shared" ca="1" si="88"/>
        <v>1.3468167666666659</v>
      </c>
      <c r="I395" t="s">
        <v>14</v>
      </c>
      <c r="J395" s="18">
        <f t="shared" ca="1" si="77"/>
        <v>46120</v>
      </c>
      <c r="K395" s="23">
        <f t="shared" ca="1" si="89"/>
        <v>0.88141416666666683</v>
      </c>
      <c r="M395" t="s">
        <v>15</v>
      </c>
      <c r="N395" s="18">
        <f t="shared" ca="1" si="78"/>
        <v>46120</v>
      </c>
      <c r="O395" s="23">
        <f t="shared" ca="1" si="90"/>
        <v>0.77284966666666621</v>
      </c>
      <c r="Q395" t="s">
        <v>16</v>
      </c>
      <c r="R395" s="18">
        <f t="shared" ca="1" si="79"/>
        <v>46120</v>
      </c>
      <c r="S395" s="23">
        <f t="shared" ca="1" si="91"/>
        <v>1.0409658333333327</v>
      </c>
      <c r="U395" t="s">
        <v>17</v>
      </c>
      <c r="V395" s="18">
        <f t="shared" ca="1" si="80"/>
        <v>46120</v>
      </c>
      <c r="W395" s="23">
        <f t="shared" ca="1" si="92"/>
        <v>0.91771289999999972</v>
      </c>
    </row>
    <row r="396" spans="1:23">
      <c r="A396" t="s">
        <v>3</v>
      </c>
      <c r="B396" s="18">
        <f t="shared" ca="1" si="75"/>
        <v>46121</v>
      </c>
      <c r="C396" s="23">
        <f t="shared" ca="1" si="87"/>
        <v>1.1873529999999997</v>
      </c>
      <c r="E396" s="22" t="s">
        <v>13</v>
      </c>
      <c r="F396" s="18">
        <f t="shared" ca="1" si="76"/>
        <v>46121</v>
      </c>
      <c r="G396" s="23">
        <f t="shared" ca="1" si="88"/>
        <v>1.3468191999999992</v>
      </c>
      <c r="I396" t="s">
        <v>14</v>
      </c>
      <c r="J396" s="18">
        <f t="shared" ca="1" si="77"/>
        <v>46121</v>
      </c>
      <c r="K396" s="23">
        <f t="shared" ca="1" si="89"/>
        <v>0.88145500000000021</v>
      </c>
      <c r="M396" t="s">
        <v>15</v>
      </c>
      <c r="N396" s="18">
        <f t="shared" ca="1" si="78"/>
        <v>46121</v>
      </c>
      <c r="O396" s="23">
        <f t="shared" ca="1" si="90"/>
        <v>0.77276599999999962</v>
      </c>
      <c r="Q396" t="s">
        <v>16</v>
      </c>
      <c r="R396" s="18">
        <f t="shared" ca="1" si="79"/>
        <v>46121</v>
      </c>
      <c r="S396" s="23">
        <f t="shared" ca="1" si="91"/>
        <v>1.0408509999999993</v>
      </c>
      <c r="U396" t="s">
        <v>17</v>
      </c>
      <c r="V396" s="18">
        <f t="shared" ca="1" si="80"/>
        <v>46121</v>
      </c>
      <c r="W396" s="23">
        <f t="shared" ca="1" si="92"/>
        <v>0.91765979999999969</v>
      </c>
    </row>
    <row r="397" spans="1:23">
      <c r="A397" t="s">
        <v>3</v>
      </c>
      <c r="B397" s="18">
        <f t="shared" ca="1" si="75"/>
        <v>46122</v>
      </c>
      <c r="C397" s="23">
        <f t="shared" ca="1" si="87"/>
        <v>1.1874211666666663</v>
      </c>
      <c r="E397" s="22" t="s">
        <v>13</v>
      </c>
      <c r="F397" s="18">
        <f t="shared" ca="1" si="76"/>
        <v>46122</v>
      </c>
      <c r="G397" s="23">
        <f t="shared" ca="1" si="88"/>
        <v>1.3468216333333325</v>
      </c>
      <c r="I397" t="s">
        <v>14</v>
      </c>
      <c r="J397" s="18">
        <f t="shared" ca="1" si="77"/>
        <v>46122</v>
      </c>
      <c r="K397" s="23">
        <f t="shared" ca="1" si="89"/>
        <v>0.88149583333333359</v>
      </c>
      <c r="M397" t="s">
        <v>15</v>
      </c>
      <c r="N397" s="18">
        <f t="shared" ca="1" si="78"/>
        <v>46122</v>
      </c>
      <c r="O397" s="23">
        <f t="shared" ca="1" si="90"/>
        <v>0.77268233333333303</v>
      </c>
      <c r="Q397" t="s">
        <v>16</v>
      </c>
      <c r="R397" s="18">
        <f t="shared" ca="1" si="79"/>
        <v>46122</v>
      </c>
      <c r="S397" s="23">
        <f t="shared" ca="1" si="91"/>
        <v>1.0407361666666659</v>
      </c>
      <c r="U397" t="s">
        <v>17</v>
      </c>
      <c r="V397" s="18">
        <f t="shared" ca="1" si="80"/>
        <v>46122</v>
      </c>
      <c r="W397" s="23">
        <f t="shared" ca="1" si="92"/>
        <v>0.91760669999999966</v>
      </c>
    </row>
    <row r="398" spans="1:23">
      <c r="A398" t="s">
        <v>3</v>
      </c>
      <c r="B398" s="18">
        <f t="shared" ref="B398:B461" ca="1" si="93">+B397+1</f>
        <v>46123</v>
      </c>
      <c r="C398" s="23">
        <f t="shared" ca="1" si="87"/>
        <v>1.187489333333333</v>
      </c>
      <c r="E398" s="22" t="s">
        <v>13</v>
      </c>
      <c r="F398" s="18">
        <f t="shared" ref="F398:F461" ca="1" si="94">+F397+1</f>
        <v>46123</v>
      </c>
      <c r="G398" s="23">
        <f t="shared" ca="1" si="88"/>
        <v>1.3468240666666658</v>
      </c>
      <c r="I398" t="s">
        <v>14</v>
      </c>
      <c r="J398" s="18">
        <f t="shared" ref="J398:J461" ca="1" si="95">+J397+1</f>
        <v>46123</v>
      </c>
      <c r="K398" s="23">
        <f t="shared" ca="1" si="89"/>
        <v>0.88153666666666686</v>
      </c>
      <c r="M398" t="s">
        <v>15</v>
      </c>
      <c r="N398" s="18">
        <f t="shared" ref="N398:N461" ca="1" si="96">+N397+1</f>
        <v>46123</v>
      </c>
      <c r="O398" s="23">
        <f t="shared" ca="1" si="90"/>
        <v>0.77259866666666632</v>
      </c>
      <c r="Q398" t="s">
        <v>16</v>
      </c>
      <c r="R398" s="18">
        <f t="shared" ref="R398:R461" ca="1" si="97">+R397+1</f>
        <v>46123</v>
      </c>
      <c r="S398" s="23">
        <f t="shared" ca="1" si="91"/>
        <v>1.0406213333333325</v>
      </c>
      <c r="U398" t="s">
        <v>17</v>
      </c>
      <c r="V398" s="18">
        <f t="shared" ref="V398:V461" ca="1" si="98">+V397+1</f>
        <v>46123</v>
      </c>
      <c r="W398" s="23">
        <f t="shared" ca="1" si="92"/>
        <v>0.91755359999999964</v>
      </c>
    </row>
    <row r="399" spans="1:23">
      <c r="A399" t="s">
        <v>3</v>
      </c>
      <c r="B399" s="18">
        <f t="shared" ca="1" si="93"/>
        <v>46124</v>
      </c>
      <c r="C399" s="23">
        <f t="shared" ca="1" si="87"/>
        <v>1.1875574999999996</v>
      </c>
      <c r="E399" s="22" t="s">
        <v>13</v>
      </c>
      <c r="F399" s="18">
        <f t="shared" ca="1" si="94"/>
        <v>46124</v>
      </c>
      <c r="G399" s="23">
        <f t="shared" ca="1" si="88"/>
        <v>1.3468264999999993</v>
      </c>
      <c r="I399" t="s">
        <v>14</v>
      </c>
      <c r="J399" s="18">
        <f t="shared" ca="1" si="95"/>
        <v>46124</v>
      </c>
      <c r="K399" s="23">
        <f t="shared" ca="1" si="89"/>
        <v>0.88157750000000012</v>
      </c>
      <c r="M399" t="s">
        <v>15</v>
      </c>
      <c r="N399" s="18">
        <f t="shared" ca="1" si="96"/>
        <v>46124</v>
      </c>
      <c r="O399" s="23">
        <f t="shared" ca="1" si="90"/>
        <v>0.77251499999999962</v>
      </c>
      <c r="Q399" t="s">
        <v>16</v>
      </c>
      <c r="R399" s="18">
        <f t="shared" ca="1" si="97"/>
        <v>46124</v>
      </c>
      <c r="S399" s="23">
        <f t="shared" ca="1" si="91"/>
        <v>1.0405064999999993</v>
      </c>
      <c r="U399" t="s">
        <v>17</v>
      </c>
      <c r="V399" s="18">
        <f t="shared" ca="1" si="98"/>
        <v>46124</v>
      </c>
      <c r="W399" s="23">
        <f t="shared" ca="1" si="92"/>
        <v>0.91750049999999961</v>
      </c>
    </row>
    <row r="400" spans="1:23">
      <c r="A400" t="s">
        <v>3</v>
      </c>
      <c r="B400" s="18">
        <f t="shared" ca="1" si="93"/>
        <v>46125</v>
      </c>
      <c r="C400" s="23">
        <f t="shared" ca="1" si="87"/>
        <v>1.1876256666666662</v>
      </c>
      <c r="E400" s="22" t="s">
        <v>13</v>
      </c>
      <c r="F400" s="18">
        <f t="shared" ca="1" si="94"/>
        <v>46125</v>
      </c>
      <c r="G400" s="23">
        <f t="shared" ca="1" si="88"/>
        <v>1.3468289333333325</v>
      </c>
      <c r="I400" t="s">
        <v>14</v>
      </c>
      <c r="J400" s="18">
        <f t="shared" ca="1" si="95"/>
        <v>46125</v>
      </c>
      <c r="K400" s="23">
        <f t="shared" ca="1" si="89"/>
        <v>0.8816183333333335</v>
      </c>
      <c r="M400" t="s">
        <v>15</v>
      </c>
      <c r="N400" s="18">
        <f t="shared" ca="1" si="96"/>
        <v>46125</v>
      </c>
      <c r="O400" s="23">
        <f t="shared" ca="1" si="90"/>
        <v>0.77243133333333303</v>
      </c>
      <c r="Q400" t="s">
        <v>16</v>
      </c>
      <c r="R400" s="18">
        <f t="shared" ca="1" si="97"/>
        <v>46125</v>
      </c>
      <c r="S400" s="23">
        <f t="shared" ca="1" si="91"/>
        <v>1.0403916666666659</v>
      </c>
      <c r="U400" t="s">
        <v>17</v>
      </c>
      <c r="V400" s="18">
        <f t="shared" ca="1" si="98"/>
        <v>46125</v>
      </c>
      <c r="W400" s="23">
        <f t="shared" ca="1" si="92"/>
        <v>0.91744739999999958</v>
      </c>
    </row>
    <row r="401" spans="1:23">
      <c r="A401" t="s">
        <v>3</v>
      </c>
      <c r="B401" s="18">
        <f t="shared" ca="1" si="93"/>
        <v>46126</v>
      </c>
      <c r="C401" s="23">
        <f t="shared" ca="1" si="87"/>
        <v>1.1876938333333329</v>
      </c>
      <c r="E401" s="22" t="s">
        <v>13</v>
      </c>
      <c r="F401" s="18">
        <f t="shared" ca="1" si="94"/>
        <v>46126</v>
      </c>
      <c r="G401" s="23">
        <f t="shared" ca="1" si="88"/>
        <v>1.3468313666666658</v>
      </c>
      <c r="I401" t="s">
        <v>14</v>
      </c>
      <c r="J401" s="18">
        <f t="shared" ca="1" si="95"/>
        <v>46126</v>
      </c>
      <c r="K401" s="23">
        <f t="shared" ca="1" si="89"/>
        <v>0.88165916666666688</v>
      </c>
      <c r="M401" t="s">
        <v>15</v>
      </c>
      <c r="N401" s="18">
        <f t="shared" ca="1" si="96"/>
        <v>46126</v>
      </c>
      <c r="O401" s="23">
        <f t="shared" ca="1" si="90"/>
        <v>0.77234766666666643</v>
      </c>
      <c r="Q401" t="s">
        <v>16</v>
      </c>
      <c r="R401" s="18">
        <f t="shared" ca="1" si="97"/>
        <v>46126</v>
      </c>
      <c r="S401" s="23">
        <f t="shared" ca="1" si="91"/>
        <v>1.0402768333333325</v>
      </c>
      <c r="U401" t="s">
        <v>17</v>
      </c>
      <c r="V401" s="18">
        <f t="shared" ca="1" si="98"/>
        <v>46126</v>
      </c>
      <c r="W401" s="23">
        <f t="shared" ca="1" si="92"/>
        <v>0.91739429999999955</v>
      </c>
    </row>
    <row r="402" spans="1:23">
      <c r="A402" t="s">
        <v>3</v>
      </c>
      <c r="B402" s="18">
        <f t="shared" ca="1" si="93"/>
        <v>46127</v>
      </c>
      <c r="C402" s="23">
        <f t="shared" ca="1" si="87"/>
        <v>1.1877619999999995</v>
      </c>
      <c r="E402" s="22" t="s">
        <v>13</v>
      </c>
      <c r="F402" s="18">
        <f t="shared" ca="1" si="94"/>
        <v>46127</v>
      </c>
      <c r="G402" s="23">
        <f t="shared" ca="1" si="88"/>
        <v>1.3468337999999993</v>
      </c>
      <c r="I402" t="s">
        <v>14</v>
      </c>
      <c r="J402" s="18">
        <f t="shared" ca="1" si="95"/>
        <v>46127</v>
      </c>
      <c r="K402" s="23">
        <f t="shared" ca="1" si="89"/>
        <v>0.88170000000000015</v>
      </c>
      <c r="M402" t="s">
        <v>15</v>
      </c>
      <c r="N402" s="18">
        <f t="shared" ca="1" si="96"/>
        <v>46127</v>
      </c>
      <c r="O402" s="23">
        <f t="shared" ca="1" si="90"/>
        <v>0.77226399999999973</v>
      </c>
      <c r="Q402" t="s">
        <v>16</v>
      </c>
      <c r="R402" s="18">
        <f t="shared" ca="1" si="97"/>
        <v>46127</v>
      </c>
      <c r="S402" s="23">
        <f t="shared" ca="1" si="91"/>
        <v>1.0401619999999994</v>
      </c>
      <c r="U402" t="s">
        <v>17</v>
      </c>
      <c r="V402" s="18">
        <f t="shared" ca="1" si="98"/>
        <v>46127</v>
      </c>
      <c r="W402" s="23">
        <f t="shared" ca="1" si="92"/>
        <v>0.91734119999999963</v>
      </c>
    </row>
    <row r="403" spans="1:23">
      <c r="A403" t="s">
        <v>3</v>
      </c>
      <c r="B403" s="18">
        <f t="shared" ca="1" si="93"/>
        <v>46128</v>
      </c>
      <c r="C403" s="23">
        <f t="shared" ca="1" si="87"/>
        <v>1.1878301666666662</v>
      </c>
      <c r="E403" s="22" t="s">
        <v>13</v>
      </c>
      <c r="F403" s="18">
        <f t="shared" ca="1" si="94"/>
        <v>46128</v>
      </c>
      <c r="G403" s="23">
        <f t="shared" ca="1" si="88"/>
        <v>1.3468362333333328</v>
      </c>
      <c r="I403" t="s">
        <v>14</v>
      </c>
      <c r="J403" s="18">
        <f t="shared" ca="1" si="95"/>
        <v>46128</v>
      </c>
      <c r="K403" s="23">
        <f t="shared" ca="1" si="89"/>
        <v>0.88174083333333342</v>
      </c>
      <c r="M403" t="s">
        <v>15</v>
      </c>
      <c r="N403" s="18">
        <f t="shared" ca="1" si="96"/>
        <v>46128</v>
      </c>
      <c r="O403" s="23">
        <f t="shared" ca="1" si="90"/>
        <v>0.77218033333333302</v>
      </c>
      <c r="Q403" t="s">
        <v>16</v>
      </c>
      <c r="R403" s="18">
        <f t="shared" ca="1" si="97"/>
        <v>46128</v>
      </c>
      <c r="S403" s="23">
        <f t="shared" ca="1" si="91"/>
        <v>1.0400471666666662</v>
      </c>
      <c r="U403" t="s">
        <v>17</v>
      </c>
      <c r="V403" s="18">
        <f t="shared" ca="1" si="98"/>
        <v>46128</v>
      </c>
      <c r="W403" s="23">
        <f t="shared" ca="1" si="92"/>
        <v>0.91728809999999972</v>
      </c>
    </row>
    <row r="404" spans="1:23">
      <c r="A404" t="s">
        <v>3</v>
      </c>
      <c r="B404" s="18">
        <f t="shared" ca="1" si="93"/>
        <v>46129</v>
      </c>
      <c r="C404" s="23">
        <f t="shared" ca="1" si="87"/>
        <v>1.1878983333333328</v>
      </c>
      <c r="E404" s="22" t="s">
        <v>13</v>
      </c>
      <c r="F404" s="18">
        <f t="shared" ca="1" si="94"/>
        <v>46129</v>
      </c>
      <c r="G404" s="23">
        <f t="shared" ca="1" si="88"/>
        <v>1.3468386666666661</v>
      </c>
      <c r="I404" t="s">
        <v>14</v>
      </c>
      <c r="J404" s="18">
        <f t="shared" ca="1" si="95"/>
        <v>46129</v>
      </c>
      <c r="K404" s="23">
        <f t="shared" ca="1" si="89"/>
        <v>0.8817816666666668</v>
      </c>
      <c r="M404" t="s">
        <v>15</v>
      </c>
      <c r="N404" s="18">
        <f t="shared" ca="1" si="96"/>
        <v>46129</v>
      </c>
      <c r="O404" s="23">
        <f t="shared" ca="1" si="90"/>
        <v>0.77209666666666643</v>
      </c>
      <c r="Q404" t="s">
        <v>16</v>
      </c>
      <c r="R404" s="18">
        <f t="shared" ca="1" si="97"/>
        <v>46129</v>
      </c>
      <c r="S404" s="23">
        <f t="shared" ca="1" si="91"/>
        <v>1.0399323333333328</v>
      </c>
      <c r="U404" t="s">
        <v>17</v>
      </c>
      <c r="V404" s="18">
        <f t="shared" ca="1" si="98"/>
        <v>46129</v>
      </c>
      <c r="W404" s="23">
        <f t="shared" ca="1" si="92"/>
        <v>0.91723499999999969</v>
      </c>
    </row>
    <row r="405" spans="1:23">
      <c r="A405" t="s">
        <v>3</v>
      </c>
      <c r="B405" s="18">
        <f t="shared" ca="1" si="93"/>
        <v>46130</v>
      </c>
      <c r="C405" s="23">
        <f t="shared" ca="1" si="87"/>
        <v>1.1879664999999995</v>
      </c>
      <c r="E405" s="22" t="s">
        <v>13</v>
      </c>
      <c r="F405" s="18">
        <f t="shared" ca="1" si="94"/>
        <v>46130</v>
      </c>
      <c r="G405" s="23">
        <f t="shared" ca="1" si="88"/>
        <v>1.3468410999999993</v>
      </c>
      <c r="I405" t="s">
        <v>14</v>
      </c>
      <c r="J405" s="18">
        <f t="shared" ca="1" si="95"/>
        <v>46130</v>
      </c>
      <c r="K405" s="23">
        <f t="shared" ca="1" si="89"/>
        <v>0.88182250000000018</v>
      </c>
      <c r="M405" t="s">
        <v>15</v>
      </c>
      <c r="N405" s="18">
        <f t="shared" ca="1" si="96"/>
        <v>46130</v>
      </c>
      <c r="O405" s="23">
        <f t="shared" ca="1" si="90"/>
        <v>0.77201299999999984</v>
      </c>
      <c r="Q405" t="s">
        <v>16</v>
      </c>
      <c r="R405" s="18">
        <f t="shared" ca="1" si="97"/>
        <v>46130</v>
      </c>
      <c r="S405" s="23">
        <f t="shared" ca="1" si="91"/>
        <v>1.0398174999999994</v>
      </c>
      <c r="U405" t="s">
        <v>17</v>
      </c>
      <c r="V405" s="18">
        <f t="shared" ca="1" si="98"/>
        <v>46130</v>
      </c>
      <c r="W405" s="23">
        <f t="shared" ca="1" si="92"/>
        <v>0.91718189999999966</v>
      </c>
    </row>
    <row r="406" spans="1:23">
      <c r="A406" t="s">
        <v>3</v>
      </c>
      <c r="B406" s="18">
        <f t="shared" ca="1" si="93"/>
        <v>46131</v>
      </c>
      <c r="C406" s="23">
        <f t="shared" ca="1" si="87"/>
        <v>1.1880346666666661</v>
      </c>
      <c r="E406" s="22" t="s">
        <v>13</v>
      </c>
      <c r="F406" s="18">
        <f t="shared" ca="1" si="94"/>
        <v>46131</v>
      </c>
      <c r="G406" s="23">
        <f t="shared" ca="1" si="88"/>
        <v>1.3468435333333328</v>
      </c>
      <c r="I406" t="s">
        <v>14</v>
      </c>
      <c r="J406" s="18">
        <f t="shared" ca="1" si="95"/>
        <v>46131</v>
      </c>
      <c r="K406" s="23">
        <f t="shared" ca="1" si="89"/>
        <v>0.88186333333333344</v>
      </c>
      <c r="M406" t="s">
        <v>15</v>
      </c>
      <c r="N406" s="18">
        <f t="shared" ca="1" si="96"/>
        <v>46131</v>
      </c>
      <c r="O406" s="23">
        <f t="shared" ca="1" si="90"/>
        <v>0.77192933333333313</v>
      </c>
      <c r="Q406" t="s">
        <v>16</v>
      </c>
      <c r="R406" s="18">
        <f t="shared" ca="1" si="97"/>
        <v>46131</v>
      </c>
      <c r="S406" s="23">
        <f t="shared" ca="1" si="91"/>
        <v>1.0397026666666662</v>
      </c>
      <c r="U406" t="s">
        <v>17</v>
      </c>
      <c r="V406" s="18">
        <f t="shared" ca="1" si="98"/>
        <v>46131</v>
      </c>
      <c r="W406" s="23">
        <f t="shared" ca="1" si="92"/>
        <v>0.91712879999999974</v>
      </c>
    </row>
    <row r="407" spans="1:23">
      <c r="A407" t="s">
        <v>3</v>
      </c>
      <c r="B407" s="18">
        <f t="shared" ca="1" si="93"/>
        <v>46132</v>
      </c>
      <c r="C407" s="23">
        <f t="shared" ca="1" si="87"/>
        <v>1.1881028333333328</v>
      </c>
      <c r="E407" s="22" t="s">
        <v>13</v>
      </c>
      <c r="F407" s="18">
        <f t="shared" ca="1" si="94"/>
        <v>46132</v>
      </c>
      <c r="G407" s="23">
        <f t="shared" ca="1" si="88"/>
        <v>1.3468459666666663</v>
      </c>
      <c r="I407" t="s">
        <v>14</v>
      </c>
      <c r="J407" s="18">
        <f t="shared" ca="1" si="95"/>
        <v>46132</v>
      </c>
      <c r="K407" s="23">
        <f t="shared" ca="1" si="89"/>
        <v>0.88190416666666671</v>
      </c>
      <c r="M407" t="s">
        <v>15</v>
      </c>
      <c r="N407" s="18">
        <f t="shared" ca="1" si="96"/>
        <v>46132</v>
      </c>
      <c r="O407" s="23">
        <f t="shared" ca="1" si="90"/>
        <v>0.77184566666666643</v>
      </c>
      <c r="Q407" t="s">
        <v>16</v>
      </c>
      <c r="R407" s="18">
        <f t="shared" ca="1" si="97"/>
        <v>46132</v>
      </c>
      <c r="S407" s="23">
        <f t="shared" ca="1" si="91"/>
        <v>1.039587833333333</v>
      </c>
      <c r="U407" t="s">
        <v>17</v>
      </c>
      <c r="V407" s="18">
        <f t="shared" ca="1" si="98"/>
        <v>46132</v>
      </c>
      <c r="W407" s="23">
        <f t="shared" ca="1" si="92"/>
        <v>0.91707569999999983</v>
      </c>
    </row>
    <row r="408" spans="1:23">
      <c r="A408" t="s">
        <v>3</v>
      </c>
      <c r="B408" s="18">
        <f t="shared" ca="1" si="93"/>
        <v>46133</v>
      </c>
      <c r="C408" s="23">
        <f t="shared" ca="1" si="87"/>
        <v>1.1881709999999994</v>
      </c>
      <c r="E408" s="22" t="s">
        <v>13</v>
      </c>
      <c r="F408" s="18">
        <f t="shared" ca="1" si="94"/>
        <v>46133</v>
      </c>
      <c r="G408" s="23">
        <f t="shared" ca="1" si="88"/>
        <v>1.3468483999999996</v>
      </c>
      <c r="I408" t="s">
        <v>14</v>
      </c>
      <c r="J408" s="18">
        <f t="shared" ca="1" si="95"/>
        <v>46133</v>
      </c>
      <c r="K408" s="23">
        <f t="shared" ca="1" si="89"/>
        <v>0.88194500000000009</v>
      </c>
      <c r="M408" t="s">
        <v>15</v>
      </c>
      <c r="N408" s="18">
        <f t="shared" ca="1" si="96"/>
        <v>46133</v>
      </c>
      <c r="O408" s="23">
        <f t="shared" ca="1" si="90"/>
        <v>0.77176199999999984</v>
      </c>
      <c r="Q408" t="s">
        <v>16</v>
      </c>
      <c r="R408" s="18">
        <f t="shared" ca="1" si="97"/>
        <v>46133</v>
      </c>
      <c r="S408" s="23">
        <f t="shared" ca="1" si="91"/>
        <v>1.0394729999999996</v>
      </c>
      <c r="U408" t="s">
        <v>17</v>
      </c>
      <c r="V408" s="18">
        <f t="shared" ca="1" si="98"/>
        <v>46133</v>
      </c>
      <c r="W408" s="23">
        <f t="shared" ca="1" si="92"/>
        <v>0.9170225999999998</v>
      </c>
    </row>
    <row r="409" spans="1:23">
      <c r="A409" t="s">
        <v>3</v>
      </c>
      <c r="B409" s="18">
        <f t="shared" ca="1" si="93"/>
        <v>46134</v>
      </c>
      <c r="C409" s="23">
        <f t="shared" ca="1" si="87"/>
        <v>1.1882391666666661</v>
      </c>
      <c r="E409" s="22" t="s">
        <v>13</v>
      </c>
      <c r="F409" s="18">
        <f t="shared" ca="1" si="94"/>
        <v>46134</v>
      </c>
      <c r="G409" s="23">
        <f t="shared" ca="1" si="88"/>
        <v>1.3468508333333329</v>
      </c>
      <c r="I409" t="s">
        <v>14</v>
      </c>
      <c r="J409" s="18">
        <f t="shared" ca="1" si="95"/>
        <v>46134</v>
      </c>
      <c r="K409" s="23">
        <f t="shared" ca="1" si="89"/>
        <v>0.88198583333333347</v>
      </c>
      <c r="M409" t="s">
        <v>15</v>
      </c>
      <c r="N409" s="18">
        <f t="shared" ca="1" si="96"/>
        <v>46134</v>
      </c>
      <c r="O409" s="23">
        <f t="shared" ca="1" si="90"/>
        <v>0.77167833333333324</v>
      </c>
      <c r="Q409" t="s">
        <v>16</v>
      </c>
      <c r="R409" s="18">
        <f t="shared" ca="1" si="97"/>
        <v>46134</v>
      </c>
      <c r="S409" s="23">
        <f t="shared" ca="1" si="91"/>
        <v>1.0393581666666662</v>
      </c>
      <c r="U409" t="s">
        <v>17</v>
      </c>
      <c r="V409" s="18">
        <f t="shared" ca="1" si="98"/>
        <v>46134</v>
      </c>
      <c r="W409" s="23">
        <f t="shared" ca="1" si="92"/>
        <v>0.91696949999999977</v>
      </c>
    </row>
    <row r="410" spans="1:23">
      <c r="A410" t="s">
        <v>3</v>
      </c>
      <c r="B410" s="18">
        <f t="shared" ca="1" si="93"/>
        <v>46135</v>
      </c>
      <c r="C410" s="23">
        <f t="shared" ca="1" si="87"/>
        <v>1.1883073333333329</v>
      </c>
      <c r="E410" s="22" t="s">
        <v>13</v>
      </c>
      <c r="F410" s="18">
        <f t="shared" ca="1" si="94"/>
        <v>46135</v>
      </c>
      <c r="G410" s="23">
        <f t="shared" ca="1" si="88"/>
        <v>1.3468532666666664</v>
      </c>
      <c r="I410" t="s">
        <v>14</v>
      </c>
      <c r="J410" s="18">
        <f t="shared" ca="1" si="95"/>
        <v>46135</v>
      </c>
      <c r="K410" s="23">
        <f t="shared" ca="1" si="89"/>
        <v>0.88202666666666674</v>
      </c>
      <c r="M410" t="s">
        <v>15</v>
      </c>
      <c r="N410" s="18">
        <f t="shared" ca="1" si="96"/>
        <v>46135</v>
      </c>
      <c r="O410" s="23">
        <f t="shared" ca="1" si="90"/>
        <v>0.77159466666666654</v>
      </c>
      <c r="Q410" t="s">
        <v>16</v>
      </c>
      <c r="R410" s="18">
        <f t="shared" ca="1" si="97"/>
        <v>46135</v>
      </c>
      <c r="S410" s="23">
        <f t="shared" ca="1" si="91"/>
        <v>1.0392433333333331</v>
      </c>
      <c r="U410" t="s">
        <v>17</v>
      </c>
      <c r="V410" s="18">
        <f t="shared" ca="1" si="98"/>
        <v>46135</v>
      </c>
      <c r="W410" s="23">
        <f t="shared" ca="1" si="92"/>
        <v>0.91691639999999985</v>
      </c>
    </row>
    <row r="411" spans="1:23">
      <c r="A411" t="s">
        <v>3</v>
      </c>
      <c r="B411" s="18">
        <f t="shared" ca="1" si="93"/>
        <v>46136</v>
      </c>
      <c r="C411" s="23">
        <f t="shared" ca="1" si="87"/>
        <v>1.1883754999999998</v>
      </c>
      <c r="E411" s="22" t="s">
        <v>13</v>
      </c>
      <c r="F411" s="18">
        <f t="shared" ca="1" si="94"/>
        <v>46136</v>
      </c>
      <c r="G411" s="23">
        <f t="shared" ca="1" si="88"/>
        <v>1.3468556999999999</v>
      </c>
      <c r="I411" t="s">
        <v>14</v>
      </c>
      <c r="J411" s="18">
        <f t="shared" ca="1" si="95"/>
        <v>46136</v>
      </c>
      <c r="K411" s="23">
        <f t="shared" ca="1" si="89"/>
        <v>0.8820675</v>
      </c>
      <c r="M411" t="s">
        <v>15</v>
      </c>
      <c r="N411" s="18">
        <f t="shared" ca="1" si="96"/>
        <v>46136</v>
      </c>
      <c r="O411" s="23">
        <f t="shared" ca="1" si="90"/>
        <v>0.77151099999999984</v>
      </c>
      <c r="Q411" t="s">
        <v>16</v>
      </c>
      <c r="R411" s="18">
        <f t="shared" ca="1" si="97"/>
        <v>46136</v>
      </c>
      <c r="S411" s="23">
        <f t="shared" ca="1" si="91"/>
        <v>1.0391284999999999</v>
      </c>
      <c r="U411" t="s">
        <v>17</v>
      </c>
      <c r="V411" s="18">
        <f t="shared" ca="1" si="98"/>
        <v>46136</v>
      </c>
      <c r="W411" s="23">
        <f t="shared" ca="1" si="92"/>
        <v>0.91686329999999994</v>
      </c>
    </row>
    <row r="412" spans="1:23">
      <c r="A412" t="s">
        <v>3</v>
      </c>
      <c r="B412" s="18">
        <f t="shared" ca="1" si="93"/>
        <v>46137</v>
      </c>
      <c r="C412" s="23">
        <f t="shared" ca="1" si="87"/>
        <v>1.1884436666666665</v>
      </c>
      <c r="E412" s="22" t="s">
        <v>13</v>
      </c>
      <c r="F412" s="18">
        <f t="shared" ca="1" si="94"/>
        <v>46137</v>
      </c>
      <c r="G412" s="23">
        <f t="shared" ca="1" si="88"/>
        <v>1.3468581333333332</v>
      </c>
      <c r="I412" t="s">
        <v>14</v>
      </c>
      <c r="J412" s="18">
        <f t="shared" ca="1" si="95"/>
        <v>46137</v>
      </c>
      <c r="K412" s="23">
        <f t="shared" ca="1" si="89"/>
        <v>0.88210833333333338</v>
      </c>
      <c r="M412" t="s">
        <v>15</v>
      </c>
      <c r="N412" s="18">
        <f t="shared" ca="1" si="96"/>
        <v>46137</v>
      </c>
      <c r="O412" s="23">
        <f t="shared" ca="1" si="90"/>
        <v>0.77142733333333324</v>
      </c>
      <c r="Q412" t="s">
        <v>16</v>
      </c>
      <c r="R412" s="18">
        <f t="shared" ca="1" si="97"/>
        <v>46137</v>
      </c>
      <c r="S412" s="23">
        <f t="shared" ca="1" si="91"/>
        <v>1.0390136666666665</v>
      </c>
      <c r="U412" t="s">
        <v>17</v>
      </c>
      <c r="V412" s="18">
        <f t="shared" ca="1" si="98"/>
        <v>46137</v>
      </c>
      <c r="W412" s="23">
        <f t="shared" ca="1" si="92"/>
        <v>0.91681019999999991</v>
      </c>
    </row>
    <row r="413" spans="1:23">
      <c r="A413" t="s">
        <v>3</v>
      </c>
      <c r="B413" s="18">
        <f t="shared" ca="1" si="93"/>
        <v>46138</v>
      </c>
      <c r="C413" s="23">
        <f t="shared" ca="1" si="87"/>
        <v>1.1885118333333331</v>
      </c>
      <c r="E413" s="22" t="s">
        <v>13</v>
      </c>
      <c r="F413" s="18">
        <f t="shared" ca="1" si="94"/>
        <v>46138</v>
      </c>
      <c r="G413" s="23">
        <f t="shared" ca="1" si="88"/>
        <v>1.3468605666666664</v>
      </c>
      <c r="I413" t="s">
        <v>14</v>
      </c>
      <c r="J413" s="18">
        <f t="shared" ca="1" si="95"/>
        <v>46138</v>
      </c>
      <c r="K413" s="23">
        <f t="shared" ca="1" si="89"/>
        <v>0.88214916666666676</v>
      </c>
      <c r="M413" t="s">
        <v>15</v>
      </c>
      <c r="N413" s="18">
        <f t="shared" ca="1" si="96"/>
        <v>46138</v>
      </c>
      <c r="O413" s="23">
        <f t="shared" ca="1" si="90"/>
        <v>0.77134366666666665</v>
      </c>
      <c r="Q413" t="s">
        <v>16</v>
      </c>
      <c r="R413" s="18">
        <f t="shared" ca="1" si="97"/>
        <v>46138</v>
      </c>
      <c r="S413" s="23">
        <f t="shared" ca="1" si="91"/>
        <v>1.0388988333333331</v>
      </c>
      <c r="U413" t="s">
        <v>17</v>
      </c>
      <c r="V413" s="18">
        <f t="shared" ca="1" si="98"/>
        <v>46138</v>
      </c>
      <c r="W413" s="23">
        <f t="shared" ca="1" si="92"/>
        <v>0.91675709999999988</v>
      </c>
    </row>
    <row r="414" spans="1:23">
      <c r="A414" t="s">
        <v>3</v>
      </c>
      <c r="B414" s="18">
        <f t="shared" ca="1" si="93"/>
        <v>46139</v>
      </c>
      <c r="C414" s="23">
        <f t="shared" ca="1" si="87"/>
        <v>1.18858</v>
      </c>
      <c r="E414" s="22" t="s">
        <v>13</v>
      </c>
      <c r="F414" s="18">
        <f t="shared" ca="1" si="94"/>
        <v>46139</v>
      </c>
      <c r="G414" s="23">
        <f t="shared" ca="1" si="88"/>
        <v>1.3468629999999999</v>
      </c>
      <c r="I414" t="s">
        <v>14</v>
      </c>
      <c r="J414" s="18">
        <f t="shared" ca="1" si="95"/>
        <v>46139</v>
      </c>
      <c r="K414" s="23">
        <f t="shared" ca="1" si="89"/>
        <v>0.88219000000000003</v>
      </c>
      <c r="M414" t="s">
        <v>15</v>
      </c>
      <c r="N414" s="18">
        <f t="shared" ca="1" si="96"/>
        <v>46139</v>
      </c>
      <c r="O414" s="23">
        <f t="shared" ca="1" si="90"/>
        <v>0.77125999999999995</v>
      </c>
      <c r="Q414" t="s">
        <v>16</v>
      </c>
      <c r="R414" s="18">
        <f t="shared" ca="1" si="97"/>
        <v>46139</v>
      </c>
      <c r="S414" s="23">
        <f t="shared" ca="1" si="91"/>
        <v>1.0387839999999999</v>
      </c>
      <c r="U414" t="s">
        <v>17</v>
      </c>
      <c r="V414" s="18">
        <f t="shared" ca="1" si="98"/>
        <v>46139</v>
      </c>
      <c r="W414" s="23">
        <f t="shared" ca="1" si="92"/>
        <v>0.91670399999999996</v>
      </c>
    </row>
    <row r="415" spans="1:23">
      <c r="A415" t="s">
        <v>3</v>
      </c>
      <c r="B415" s="24">
        <f t="shared" ca="1" si="93"/>
        <v>46140</v>
      </c>
      <c r="C415" s="21">
        <f>C129</f>
        <v>1.18858</v>
      </c>
      <c r="E415" s="22" t="s">
        <v>13</v>
      </c>
      <c r="F415" s="24">
        <f t="shared" ca="1" si="94"/>
        <v>46140</v>
      </c>
      <c r="G415" s="21">
        <f>G129</f>
        <v>1.3468629999999999</v>
      </c>
      <c r="I415" t="s">
        <v>14</v>
      </c>
      <c r="J415" s="24">
        <f t="shared" ca="1" si="95"/>
        <v>46140</v>
      </c>
      <c r="K415" s="21">
        <f>K129</f>
        <v>0.88219000000000003</v>
      </c>
      <c r="M415" t="s">
        <v>15</v>
      </c>
      <c r="N415" s="24">
        <f t="shared" ca="1" si="96"/>
        <v>46140</v>
      </c>
      <c r="O415" s="21">
        <f>O129</f>
        <v>0.77125999999999995</v>
      </c>
      <c r="Q415" t="s">
        <v>16</v>
      </c>
      <c r="R415" s="24">
        <f t="shared" ca="1" si="97"/>
        <v>46140</v>
      </c>
      <c r="S415" s="21">
        <f>S129</f>
        <v>1.0387839999999999</v>
      </c>
      <c r="U415" t="s">
        <v>17</v>
      </c>
      <c r="V415" s="24">
        <f t="shared" ca="1" si="98"/>
        <v>46140</v>
      </c>
      <c r="W415" s="21">
        <f>W129</f>
        <v>0.91670399999999996</v>
      </c>
    </row>
    <row r="416" spans="1:23">
      <c r="A416" t="s">
        <v>3</v>
      </c>
      <c r="B416" s="18">
        <f t="shared" ca="1" si="93"/>
        <v>46141</v>
      </c>
      <c r="C416" s="23">
        <f t="shared" ref="C416:C444" ca="1" si="99">C415+(C$445-C415)/(B$445-B416)</f>
        <v>1.1886520344827587</v>
      </c>
      <c r="E416" s="22" t="s">
        <v>13</v>
      </c>
      <c r="F416" s="18">
        <f t="shared" ca="1" si="94"/>
        <v>46141</v>
      </c>
      <c r="G416" s="23">
        <f t="shared" ref="G416:G444" ca="1" si="100">G415+(G$445-G415)/(F$445-F416)</f>
        <v>1.3468812068965517</v>
      </c>
      <c r="I416" t="s">
        <v>14</v>
      </c>
      <c r="J416" s="18">
        <f t="shared" ca="1" si="95"/>
        <v>46141</v>
      </c>
      <c r="K416" s="23">
        <f t="shared" ref="K416:K444" ca="1" si="101">K415+(K$445-K415)/(J$445-J416)</f>
        <v>0.88224386206896555</v>
      </c>
      <c r="M416" t="s">
        <v>15</v>
      </c>
      <c r="N416" s="18">
        <f t="shared" ca="1" si="96"/>
        <v>46141</v>
      </c>
      <c r="O416" s="23">
        <f t="shared" ref="O416:O444" ca="1" si="102">O415+(O$445-O415)/(N$445-N416)</f>
        <v>0.77116544827586198</v>
      </c>
      <c r="Q416" t="s">
        <v>16</v>
      </c>
      <c r="R416" s="18">
        <f t="shared" ca="1" si="97"/>
        <v>46141</v>
      </c>
      <c r="S416" s="23">
        <f t="shared" ref="S416:S444" ca="1" si="103">S415+(S$445-S415)/(R$445-R416)</f>
        <v>1.0386651034482759</v>
      </c>
      <c r="U416" t="s">
        <v>17</v>
      </c>
      <c r="V416" s="18">
        <f t="shared" ca="1" si="98"/>
        <v>46141</v>
      </c>
      <c r="W416" s="23">
        <f t="shared" ref="W416:W444" ca="1" si="104">W415+(W$445-W415)/(V$445-V416)</f>
        <v>0.9166501034482758</v>
      </c>
    </row>
    <row r="417" spans="1:23">
      <c r="A417" t="s">
        <v>3</v>
      </c>
      <c r="B417" s="18">
        <f t="shared" ca="1" si="93"/>
        <v>46142</v>
      </c>
      <c r="C417" s="23">
        <f t="shared" ca="1" si="99"/>
        <v>1.1887240689655174</v>
      </c>
      <c r="E417" s="22" t="s">
        <v>13</v>
      </c>
      <c r="F417" s="18">
        <f t="shared" ca="1" si="94"/>
        <v>46142</v>
      </c>
      <c r="G417" s="23">
        <f t="shared" ca="1" si="100"/>
        <v>1.3468994137931034</v>
      </c>
      <c r="I417" t="s">
        <v>14</v>
      </c>
      <c r="J417" s="18">
        <f t="shared" ca="1" si="95"/>
        <v>46142</v>
      </c>
      <c r="K417" s="23">
        <f t="shared" ca="1" si="101"/>
        <v>0.88229772413793106</v>
      </c>
      <c r="M417" t="s">
        <v>15</v>
      </c>
      <c r="N417" s="18">
        <f t="shared" ca="1" si="96"/>
        <v>46142</v>
      </c>
      <c r="O417" s="23">
        <f t="shared" ca="1" si="102"/>
        <v>0.77107089655172401</v>
      </c>
      <c r="Q417" t="s">
        <v>16</v>
      </c>
      <c r="R417" s="18">
        <f t="shared" ca="1" si="97"/>
        <v>46142</v>
      </c>
      <c r="S417" s="23">
        <f t="shared" ca="1" si="103"/>
        <v>1.0385462068965519</v>
      </c>
      <c r="U417" t="s">
        <v>17</v>
      </c>
      <c r="V417" s="18">
        <f t="shared" ca="1" si="98"/>
        <v>46142</v>
      </c>
      <c r="W417" s="23">
        <f t="shared" ca="1" si="104"/>
        <v>0.91659620689655164</v>
      </c>
    </row>
    <row r="418" spans="1:23">
      <c r="A418" t="s">
        <v>3</v>
      </c>
      <c r="B418" s="18">
        <f t="shared" ca="1" si="93"/>
        <v>46143</v>
      </c>
      <c r="C418" s="23">
        <f t="shared" ca="1" si="99"/>
        <v>1.1887961034482761</v>
      </c>
      <c r="E418" s="22" t="s">
        <v>13</v>
      </c>
      <c r="F418" s="18">
        <f t="shared" ca="1" si="94"/>
        <v>46143</v>
      </c>
      <c r="G418" s="23">
        <f t="shared" ca="1" si="100"/>
        <v>1.3469176206896551</v>
      </c>
      <c r="I418" t="s">
        <v>14</v>
      </c>
      <c r="J418" s="18">
        <f t="shared" ca="1" si="95"/>
        <v>46143</v>
      </c>
      <c r="K418" s="23">
        <f t="shared" ca="1" si="101"/>
        <v>0.88235158620689658</v>
      </c>
      <c r="M418" t="s">
        <v>15</v>
      </c>
      <c r="N418" s="18">
        <f t="shared" ca="1" si="96"/>
        <v>46143</v>
      </c>
      <c r="O418" s="23">
        <f t="shared" ca="1" si="102"/>
        <v>0.77097634482758604</v>
      </c>
      <c r="Q418" t="s">
        <v>16</v>
      </c>
      <c r="R418" s="18">
        <f t="shared" ca="1" si="97"/>
        <v>46143</v>
      </c>
      <c r="S418" s="23">
        <f t="shared" ca="1" si="103"/>
        <v>1.0384273103448278</v>
      </c>
      <c r="U418" t="s">
        <v>17</v>
      </c>
      <c r="V418" s="18">
        <f t="shared" ca="1" si="98"/>
        <v>46143</v>
      </c>
      <c r="W418" s="23">
        <f t="shared" ca="1" si="104"/>
        <v>0.91654231034482747</v>
      </c>
    </row>
    <row r="419" spans="1:23">
      <c r="A419" t="s">
        <v>3</v>
      </c>
      <c r="B419" s="18">
        <f t="shared" ca="1" si="93"/>
        <v>46144</v>
      </c>
      <c r="C419" s="23">
        <f t="shared" ca="1" si="99"/>
        <v>1.1888681379310349</v>
      </c>
      <c r="E419" s="22" t="s">
        <v>13</v>
      </c>
      <c r="F419" s="18">
        <f t="shared" ca="1" si="94"/>
        <v>46144</v>
      </c>
      <c r="G419" s="23">
        <f t="shared" ca="1" si="100"/>
        <v>1.3469358275862069</v>
      </c>
      <c r="I419" t="s">
        <v>14</v>
      </c>
      <c r="J419" s="18">
        <f t="shared" ca="1" si="95"/>
        <v>46144</v>
      </c>
      <c r="K419" s="23">
        <f t="shared" ca="1" si="101"/>
        <v>0.88240544827586209</v>
      </c>
      <c r="M419" t="s">
        <v>15</v>
      </c>
      <c r="N419" s="18">
        <f t="shared" ca="1" si="96"/>
        <v>46144</v>
      </c>
      <c r="O419" s="23">
        <f t="shared" ca="1" si="102"/>
        <v>0.77088179310344807</v>
      </c>
      <c r="Q419" t="s">
        <v>16</v>
      </c>
      <c r="R419" s="18">
        <f t="shared" ca="1" si="97"/>
        <v>46144</v>
      </c>
      <c r="S419" s="23">
        <f t="shared" ca="1" si="103"/>
        <v>1.0383084137931036</v>
      </c>
      <c r="U419" t="s">
        <v>17</v>
      </c>
      <c r="V419" s="18">
        <f t="shared" ca="1" si="98"/>
        <v>46144</v>
      </c>
      <c r="W419" s="23">
        <f t="shared" ca="1" si="104"/>
        <v>0.91648841379310331</v>
      </c>
    </row>
    <row r="420" spans="1:23">
      <c r="A420" t="s">
        <v>3</v>
      </c>
      <c r="B420" s="18">
        <f t="shared" ca="1" si="93"/>
        <v>46145</v>
      </c>
      <c r="C420" s="23">
        <f t="shared" ca="1" si="99"/>
        <v>1.1889401724137934</v>
      </c>
      <c r="E420" s="22" t="s">
        <v>13</v>
      </c>
      <c r="F420" s="18">
        <f t="shared" ca="1" si="94"/>
        <v>46145</v>
      </c>
      <c r="G420" s="23">
        <f t="shared" ca="1" si="100"/>
        <v>1.3469540344827586</v>
      </c>
      <c r="I420" t="s">
        <v>14</v>
      </c>
      <c r="J420" s="18">
        <f t="shared" ca="1" si="95"/>
        <v>46145</v>
      </c>
      <c r="K420" s="23">
        <f t="shared" ca="1" si="101"/>
        <v>0.88245931034482761</v>
      </c>
      <c r="M420" t="s">
        <v>15</v>
      </c>
      <c r="N420" s="18">
        <f t="shared" ca="1" si="96"/>
        <v>46145</v>
      </c>
      <c r="O420" s="23">
        <f t="shared" ca="1" si="102"/>
        <v>0.7707872413793101</v>
      </c>
      <c r="Q420" t="s">
        <v>16</v>
      </c>
      <c r="R420" s="18">
        <f t="shared" ca="1" si="97"/>
        <v>46145</v>
      </c>
      <c r="S420" s="23">
        <f t="shared" ca="1" si="103"/>
        <v>1.0381895172413795</v>
      </c>
      <c r="U420" t="s">
        <v>17</v>
      </c>
      <c r="V420" s="18">
        <f t="shared" ca="1" si="98"/>
        <v>46145</v>
      </c>
      <c r="W420" s="23">
        <f t="shared" ca="1" si="104"/>
        <v>0.91643451724137914</v>
      </c>
    </row>
    <row r="421" spans="1:23">
      <c r="A421" t="s">
        <v>3</v>
      </c>
      <c r="B421" s="18">
        <f t="shared" ca="1" si="93"/>
        <v>46146</v>
      </c>
      <c r="C421" s="23">
        <f t="shared" ca="1" si="99"/>
        <v>1.1890122068965518</v>
      </c>
      <c r="E421" s="22" t="s">
        <v>13</v>
      </c>
      <c r="F421" s="18">
        <f t="shared" ca="1" si="94"/>
        <v>46146</v>
      </c>
      <c r="G421" s="23">
        <f t="shared" ca="1" si="100"/>
        <v>1.3469722413793104</v>
      </c>
      <c r="I421" t="s">
        <v>14</v>
      </c>
      <c r="J421" s="18">
        <f t="shared" ca="1" si="95"/>
        <v>46146</v>
      </c>
      <c r="K421" s="23">
        <f t="shared" ca="1" si="101"/>
        <v>0.88251317241379312</v>
      </c>
      <c r="M421" t="s">
        <v>15</v>
      </c>
      <c r="N421" s="18">
        <f t="shared" ca="1" si="96"/>
        <v>46146</v>
      </c>
      <c r="O421" s="23">
        <f t="shared" ca="1" si="102"/>
        <v>0.77069268965517213</v>
      </c>
      <c r="Q421" t="s">
        <v>16</v>
      </c>
      <c r="R421" s="18">
        <f t="shared" ca="1" si="97"/>
        <v>46146</v>
      </c>
      <c r="S421" s="23">
        <f t="shared" ca="1" si="103"/>
        <v>1.0380706206896555</v>
      </c>
      <c r="U421" t="s">
        <v>17</v>
      </c>
      <c r="V421" s="18">
        <f t="shared" ca="1" si="98"/>
        <v>46146</v>
      </c>
      <c r="W421" s="23">
        <f t="shared" ca="1" si="104"/>
        <v>0.91638062068965498</v>
      </c>
    </row>
    <row r="422" spans="1:23">
      <c r="A422" t="s">
        <v>3</v>
      </c>
      <c r="B422" s="18">
        <f t="shared" ca="1" si="93"/>
        <v>46147</v>
      </c>
      <c r="C422" s="23">
        <f t="shared" ca="1" si="99"/>
        <v>1.1890842413793106</v>
      </c>
      <c r="E422" s="22" t="s">
        <v>13</v>
      </c>
      <c r="F422" s="18">
        <f t="shared" ca="1" si="94"/>
        <v>46147</v>
      </c>
      <c r="G422" s="23">
        <f t="shared" ca="1" si="100"/>
        <v>1.3469904482758621</v>
      </c>
      <c r="I422" t="s">
        <v>14</v>
      </c>
      <c r="J422" s="18">
        <f t="shared" ca="1" si="95"/>
        <v>46147</v>
      </c>
      <c r="K422" s="23">
        <f t="shared" ca="1" si="101"/>
        <v>0.88256703448275864</v>
      </c>
      <c r="M422" t="s">
        <v>15</v>
      </c>
      <c r="N422" s="18">
        <f t="shared" ca="1" si="96"/>
        <v>46147</v>
      </c>
      <c r="O422" s="23">
        <f t="shared" ca="1" si="102"/>
        <v>0.77059813793103416</v>
      </c>
      <c r="Q422" t="s">
        <v>16</v>
      </c>
      <c r="R422" s="18">
        <f t="shared" ca="1" si="97"/>
        <v>46147</v>
      </c>
      <c r="S422" s="23">
        <f t="shared" ca="1" si="103"/>
        <v>1.0379517241379312</v>
      </c>
      <c r="U422" t="s">
        <v>17</v>
      </c>
      <c r="V422" s="18">
        <f t="shared" ca="1" si="98"/>
        <v>46147</v>
      </c>
      <c r="W422" s="23">
        <f t="shared" ca="1" si="104"/>
        <v>0.91632672413793081</v>
      </c>
    </row>
    <row r="423" spans="1:23">
      <c r="A423" t="s">
        <v>3</v>
      </c>
      <c r="B423" s="18">
        <f t="shared" ca="1" si="93"/>
        <v>46148</v>
      </c>
      <c r="C423" s="23">
        <f t="shared" ca="1" si="99"/>
        <v>1.1891562758620693</v>
      </c>
      <c r="E423" s="22" t="s">
        <v>13</v>
      </c>
      <c r="F423" s="18">
        <f t="shared" ca="1" si="94"/>
        <v>46148</v>
      </c>
      <c r="G423" s="23">
        <f t="shared" ca="1" si="100"/>
        <v>1.3470086551724139</v>
      </c>
      <c r="I423" t="s">
        <v>14</v>
      </c>
      <c r="J423" s="18">
        <f t="shared" ca="1" si="95"/>
        <v>46148</v>
      </c>
      <c r="K423" s="23">
        <f t="shared" ca="1" si="101"/>
        <v>0.88262089655172415</v>
      </c>
      <c r="M423" t="s">
        <v>15</v>
      </c>
      <c r="N423" s="18">
        <f t="shared" ca="1" si="96"/>
        <v>46148</v>
      </c>
      <c r="O423" s="23">
        <f t="shared" ca="1" si="102"/>
        <v>0.7705035862068963</v>
      </c>
      <c r="Q423" t="s">
        <v>16</v>
      </c>
      <c r="R423" s="18">
        <f t="shared" ca="1" si="97"/>
        <v>46148</v>
      </c>
      <c r="S423" s="23">
        <f t="shared" ca="1" si="103"/>
        <v>1.037832827586207</v>
      </c>
      <c r="U423" t="s">
        <v>17</v>
      </c>
      <c r="V423" s="18">
        <f t="shared" ca="1" si="98"/>
        <v>46148</v>
      </c>
      <c r="W423" s="23">
        <f t="shared" ca="1" si="104"/>
        <v>0.91627282758620665</v>
      </c>
    </row>
    <row r="424" spans="1:23">
      <c r="A424" t="s">
        <v>3</v>
      </c>
      <c r="B424" s="18">
        <f t="shared" ca="1" si="93"/>
        <v>46149</v>
      </c>
      <c r="C424" s="23">
        <f t="shared" ca="1" si="99"/>
        <v>1.1892283103448278</v>
      </c>
      <c r="E424" s="22" t="s">
        <v>13</v>
      </c>
      <c r="F424" s="18">
        <f t="shared" ca="1" si="94"/>
        <v>46149</v>
      </c>
      <c r="G424" s="23">
        <f t="shared" ca="1" si="100"/>
        <v>1.3470268620689656</v>
      </c>
      <c r="I424" t="s">
        <v>14</v>
      </c>
      <c r="J424" s="18">
        <f t="shared" ca="1" si="95"/>
        <v>46149</v>
      </c>
      <c r="K424" s="23">
        <f t="shared" ca="1" si="101"/>
        <v>0.88267475862068967</v>
      </c>
      <c r="M424" t="s">
        <v>15</v>
      </c>
      <c r="N424" s="18">
        <f t="shared" ca="1" si="96"/>
        <v>46149</v>
      </c>
      <c r="O424" s="23">
        <f t="shared" ca="1" si="102"/>
        <v>0.77040903448275833</v>
      </c>
      <c r="Q424" t="s">
        <v>16</v>
      </c>
      <c r="R424" s="18">
        <f t="shared" ca="1" si="97"/>
        <v>46149</v>
      </c>
      <c r="S424" s="23">
        <f t="shared" ca="1" si="103"/>
        <v>1.037713931034483</v>
      </c>
      <c r="U424" t="s">
        <v>17</v>
      </c>
      <c r="V424" s="18">
        <f t="shared" ca="1" si="98"/>
        <v>46149</v>
      </c>
      <c r="W424" s="23">
        <f t="shared" ca="1" si="104"/>
        <v>0.91621893103448249</v>
      </c>
    </row>
    <row r="425" spans="1:23">
      <c r="A425" t="s">
        <v>3</v>
      </c>
      <c r="B425" s="18">
        <f t="shared" ca="1" si="93"/>
        <v>46150</v>
      </c>
      <c r="C425" s="23">
        <f t="shared" ca="1" si="99"/>
        <v>1.1893003448275863</v>
      </c>
      <c r="E425" s="22" t="s">
        <v>13</v>
      </c>
      <c r="F425" s="18">
        <f t="shared" ca="1" si="94"/>
        <v>46150</v>
      </c>
      <c r="G425" s="23">
        <f t="shared" ca="1" si="100"/>
        <v>1.3470450689655173</v>
      </c>
      <c r="I425" t="s">
        <v>14</v>
      </c>
      <c r="J425" s="18">
        <f t="shared" ca="1" si="95"/>
        <v>46150</v>
      </c>
      <c r="K425" s="23">
        <f t="shared" ca="1" si="101"/>
        <v>0.88272862068965519</v>
      </c>
      <c r="M425" t="s">
        <v>15</v>
      </c>
      <c r="N425" s="18">
        <f t="shared" ca="1" si="96"/>
        <v>46150</v>
      </c>
      <c r="O425" s="23">
        <f t="shared" ca="1" si="102"/>
        <v>0.77031448275862036</v>
      </c>
      <c r="Q425" t="s">
        <v>16</v>
      </c>
      <c r="R425" s="18">
        <f t="shared" ca="1" si="97"/>
        <v>46150</v>
      </c>
      <c r="S425" s="23">
        <f t="shared" ca="1" si="103"/>
        <v>1.0375950344827589</v>
      </c>
      <c r="U425" t="s">
        <v>17</v>
      </c>
      <c r="V425" s="18">
        <f t="shared" ca="1" si="98"/>
        <v>46150</v>
      </c>
      <c r="W425" s="23">
        <f t="shared" ca="1" si="104"/>
        <v>0.91616503448275832</v>
      </c>
    </row>
    <row r="426" spans="1:23">
      <c r="A426" t="s">
        <v>3</v>
      </c>
      <c r="B426" s="18">
        <f t="shared" ca="1" si="93"/>
        <v>46151</v>
      </c>
      <c r="C426" s="23">
        <f t="shared" ca="1" si="99"/>
        <v>1.189372379310345</v>
      </c>
      <c r="E426" s="22" t="s">
        <v>13</v>
      </c>
      <c r="F426" s="18">
        <f t="shared" ca="1" si="94"/>
        <v>46151</v>
      </c>
      <c r="G426" s="23">
        <f t="shared" ca="1" si="100"/>
        <v>1.3470632758620691</v>
      </c>
      <c r="I426" t="s">
        <v>14</v>
      </c>
      <c r="J426" s="18">
        <f t="shared" ca="1" si="95"/>
        <v>46151</v>
      </c>
      <c r="K426" s="23">
        <f t="shared" ca="1" si="101"/>
        <v>0.8827824827586207</v>
      </c>
      <c r="M426" t="s">
        <v>15</v>
      </c>
      <c r="N426" s="18">
        <f t="shared" ca="1" si="96"/>
        <v>46151</v>
      </c>
      <c r="O426" s="23">
        <f t="shared" ca="1" si="102"/>
        <v>0.7702199310344825</v>
      </c>
      <c r="Q426" t="s">
        <v>16</v>
      </c>
      <c r="R426" s="18">
        <f t="shared" ca="1" si="97"/>
        <v>46151</v>
      </c>
      <c r="S426" s="23">
        <f t="shared" ca="1" si="103"/>
        <v>1.0374761379310347</v>
      </c>
      <c r="U426" t="s">
        <v>17</v>
      </c>
      <c r="V426" s="18">
        <f t="shared" ca="1" si="98"/>
        <v>46151</v>
      </c>
      <c r="W426" s="23">
        <f t="shared" ca="1" si="104"/>
        <v>0.91611113793103416</v>
      </c>
    </row>
    <row r="427" spans="1:23">
      <c r="A427" t="s">
        <v>3</v>
      </c>
      <c r="B427" s="18">
        <f t="shared" ca="1" si="93"/>
        <v>46152</v>
      </c>
      <c r="C427" s="23">
        <f t="shared" ca="1" si="99"/>
        <v>1.1894444137931037</v>
      </c>
      <c r="E427" s="22" t="s">
        <v>13</v>
      </c>
      <c r="F427" s="18">
        <f t="shared" ca="1" si="94"/>
        <v>46152</v>
      </c>
      <c r="G427" s="23">
        <f t="shared" ca="1" si="100"/>
        <v>1.3470814827586208</v>
      </c>
      <c r="I427" t="s">
        <v>14</v>
      </c>
      <c r="J427" s="18">
        <f t="shared" ca="1" si="95"/>
        <v>46152</v>
      </c>
      <c r="K427" s="23">
        <f t="shared" ca="1" si="101"/>
        <v>0.88283634482758622</v>
      </c>
      <c r="M427" t="s">
        <v>15</v>
      </c>
      <c r="N427" s="18">
        <f t="shared" ca="1" si="96"/>
        <v>46152</v>
      </c>
      <c r="O427" s="23">
        <f t="shared" ca="1" si="102"/>
        <v>0.77012537931034464</v>
      </c>
      <c r="Q427" t="s">
        <v>16</v>
      </c>
      <c r="R427" s="18">
        <f t="shared" ca="1" si="97"/>
        <v>46152</v>
      </c>
      <c r="S427" s="23">
        <f t="shared" ca="1" si="103"/>
        <v>1.0373572413793104</v>
      </c>
      <c r="U427" t="s">
        <v>17</v>
      </c>
      <c r="V427" s="18">
        <f t="shared" ca="1" si="98"/>
        <v>46152</v>
      </c>
      <c r="W427" s="23">
        <f t="shared" ca="1" si="104"/>
        <v>0.91605724137930999</v>
      </c>
    </row>
    <row r="428" spans="1:23">
      <c r="A428" t="s">
        <v>3</v>
      </c>
      <c r="B428" s="18">
        <f t="shared" ca="1" si="93"/>
        <v>46153</v>
      </c>
      <c r="C428" s="23">
        <f t="shared" ca="1" si="99"/>
        <v>1.1895164482758622</v>
      </c>
      <c r="E428" s="22" t="s">
        <v>13</v>
      </c>
      <c r="F428" s="18">
        <f t="shared" ca="1" si="94"/>
        <v>46153</v>
      </c>
      <c r="G428" s="23">
        <f t="shared" ca="1" si="100"/>
        <v>1.3470996896551726</v>
      </c>
      <c r="I428" t="s">
        <v>14</v>
      </c>
      <c r="J428" s="18">
        <f t="shared" ca="1" si="95"/>
        <v>46153</v>
      </c>
      <c r="K428" s="23">
        <f t="shared" ca="1" si="101"/>
        <v>0.88289020689655173</v>
      </c>
      <c r="M428" t="s">
        <v>15</v>
      </c>
      <c r="N428" s="18">
        <f t="shared" ca="1" si="96"/>
        <v>46153</v>
      </c>
      <c r="O428" s="23">
        <f t="shared" ca="1" si="102"/>
        <v>0.77003082758620667</v>
      </c>
      <c r="Q428" t="s">
        <v>16</v>
      </c>
      <c r="R428" s="18">
        <f t="shared" ca="1" si="97"/>
        <v>46153</v>
      </c>
      <c r="S428" s="23">
        <f t="shared" ca="1" si="103"/>
        <v>1.0372383448275864</v>
      </c>
      <c r="U428" t="s">
        <v>17</v>
      </c>
      <c r="V428" s="18">
        <f t="shared" ca="1" si="98"/>
        <v>46153</v>
      </c>
      <c r="W428" s="23">
        <f t="shared" ca="1" si="104"/>
        <v>0.91600334482758583</v>
      </c>
    </row>
    <row r="429" spans="1:23">
      <c r="A429" t="s">
        <v>3</v>
      </c>
      <c r="B429" s="18">
        <f t="shared" ca="1" si="93"/>
        <v>46154</v>
      </c>
      <c r="C429" s="23">
        <f t="shared" ca="1" si="99"/>
        <v>1.1895884827586207</v>
      </c>
      <c r="E429" s="22" t="s">
        <v>13</v>
      </c>
      <c r="F429" s="18">
        <f t="shared" ca="1" si="94"/>
        <v>46154</v>
      </c>
      <c r="G429" s="23">
        <f t="shared" ca="1" si="100"/>
        <v>1.3471178965517243</v>
      </c>
      <c r="I429" t="s">
        <v>14</v>
      </c>
      <c r="J429" s="18">
        <f t="shared" ca="1" si="95"/>
        <v>46154</v>
      </c>
      <c r="K429" s="23">
        <f t="shared" ca="1" si="101"/>
        <v>0.88294406896551725</v>
      </c>
      <c r="M429" t="s">
        <v>15</v>
      </c>
      <c r="N429" s="18">
        <f t="shared" ca="1" si="96"/>
        <v>46154</v>
      </c>
      <c r="O429" s="23">
        <f t="shared" ca="1" si="102"/>
        <v>0.7699362758620687</v>
      </c>
      <c r="Q429" t="s">
        <v>16</v>
      </c>
      <c r="R429" s="18">
        <f t="shared" ca="1" si="97"/>
        <v>46154</v>
      </c>
      <c r="S429" s="23">
        <f t="shared" ca="1" si="103"/>
        <v>1.0371194482758623</v>
      </c>
      <c r="U429" t="s">
        <v>17</v>
      </c>
      <c r="V429" s="18">
        <f t="shared" ca="1" si="98"/>
        <v>46154</v>
      </c>
      <c r="W429" s="23">
        <f t="shared" ca="1" si="104"/>
        <v>0.91594944827586167</v>
      </c>
    </row>
    <row r="430" spans="1:23">
      <c r="A430" t="s">
        <v>3</v>
      </c>
      <c r="B430" s="18">
        <f t="shared" ca="1" si="93"/>
        <v>46155</v>
      </c>
      <c r="C430" s="23">
        <f t="shared" ca="1" si="99"/>
        <v>1.1896605172413794</v>
      </c>
      <c r="E430" s="22" t="s">
        <v>13</v>
      </c>
      <c r="F430" s="18">
        <f t="shared" ca="1" si="94"/>
        <v>46155</v>
      </c>
      <c r="G430" s="23">
        <f t="shared" ca="1" si="100"/>
        <v>1.3471361034482761</v>
      </c>
      <c r="I430" t="s">
        <v>14</v>
      </c>
      <c r="J430" s="18">
        <f t="shared" ca="1" si="95"/>
        <v>46155</v>
      </c>
      <c r="K430" s="23">
        <f t="shared" ca="1" si="101"/>
        <v>0.88299793103448276</v>
      </c>
      <c r="M430" t="s">
        <v>15</v>
      </c>
      <c r="N430" s="18">
        <f t="shared" ca="1" si="96"/>
        <v>46155</v>
      </c>
      <c r="O430" s="23">
        <f t="shared" ca="1" si="102"/>
        <v>0.76984172413793084</v>
      </c>
      <c r="Q430" t="s">
        <v>16</v>
      </c>
      <c r="R430" s="18">
        <f t="shared" ca="1" si="97"/>
        <v>46155</v>
      </c>
      <c r="S430" s="23">
        <f t="shared" ca="1" si="103"/>
        <v>1.0370005517241381</v>
      </c>
      <c r="U430" t="s">
        <v>17</v>
      </c>
      <c r="V430" s="18">
        <f t="shared" ca="1" si="98"/>
        <v>46155</v>
      </c>
      <c r="W430" s="23">
        <f t="shared" ca="1" si="104"/>
        <v>0.9158955517241375</v>
      </c>
    </row>
    <row r="431" spans="1:23">
      <c r="A431" t="s">
        <v>3</v>
      </c>
      <c r="B431" s="18">
        <f t="shared" ca="1" si="93"/>
        <v>46156</v>
      </c>
      <c r="C431" s="23">
        <f t="shared" ca="1" si="99"/>
        <v>1.1897325517241382</v>
      </c>
      <c r="E431" s="22" t="s">
        <v>13</v>
      </c>
      <c r="F431" s="18">
        <f t="shared" ca="1" si="94"/>
        <v>46156</v>
      </c>
      <c r="G431" s="23">
        <f t="shared" ca="1" si="100"/>
        <v>1.3471543103448278</v>
      </c>
      <c r="I431" t="s">
        <v>14</v>
      </c>
      <c r="J431" s="18">
        <f t="shared" ca="1" si="95"/>
        <v>46156</v>
      </c>
      <c r="K431" s="23">
        <f t="shared" ca="1" si="101"/>
        <v>0.88305179310344828</v>
      </c>
      <c r="M431" t="s">
        <v>15</v>
      </c>
      <c r="N431" s="18">
        <f t="shared" ca="1" si="96"/>
        <v>46156</v>
      </c>
      <c r="O431" s="23">
        <f t="shared" ca="1" si="102"/>
        <v>0.76974717241379298</v>
      </c>
      <c r="Q431" t="s">
        <v>16</v>
      </c>
      <c r="R431" s="18">
        <f t="shared" ca="1" si="97"/>
        <v>46156</v>
      </c>
      <c r="S431" s="23">
        <f t="shared" ca="1" si="103"/>
        <v>1.0368816551724138</v>
      </c>
      <c r="U431" t="s">
        <v>17</v>
      </c>
      <c r="V431" s="18">
        <f t="shared" ca="1" si="98"/>
        <v>46156</v>
      </c>
      <c r="W431" s="23">
        <f t="shared" ca="1" si="104"/>
        <v>0.91584165517241334</v>
      </c>
    </row>
    <row r="432" spans="1:23">
      <c r="A432" t="s">
        <v>3</v>
      </c>
      <c r="B432" s="18">
        <f t="shared" ca="1" si="93"/>
        <v>46157</v>
      </c>
      <c r="C432" s="23">
        <f t="shared" ca="1" si="99"/>
        <v>1.1898045862068967</v>
      </c>
      <c r="E432" s="22" t="s">
        <v>13</v>
      </c>
      <c r="F432" s="18">
        <f t="shared" ca="1" si="94"/>
        <v>46157</v>
      </c>
      <c r="G432" s="23">
        <f t="shared" ca="1" si="100"/>
        <v>1.3471725172413795</v>
      </c>
      <c r="I432" t="s">
        <v>14</v>
      </c>
      <c r="J432" s="18">
        <f t="shared" ca="1" si="95"/>
        <v>46157</v>
      </c>
      <c r="K432" s="23">
        <f t="shared" ca="1" si="101"/>
        <v>0.88310565517241379</v>
      </c>
      <c r="M432" t="s">
        <v>15</v>
      </c>
      <c r="N432" s="18">
        <f t="shared" ca="1" si="96"/>
        <v>46157</v>
      </c>
      <c r="O432" s="23">
        <f t="shared" ca="1" si="102"/>
        <v>0.76965262068965501</v>
      </c>
      <c r="Q432" t="s">
        <v>16</v>
      </c>
      <c r="R432" s="18">
        <f t="shared" ca="1" si="97"/>
        <v>46157</v>
      </c>
      <c r="S432" s="23">
        <f t="shared" ca="1" si="103"/>
        <v>1.0367627586206898</v>
      </c>
      <c r="U432" t="s">
        <v>17</v>
      </c>
      <c r="V432" s="18">
        <f t="shared" ca="1" si="98"/>
        <v>46157</v>
      </c>
      <c r="W432" s="23">
        <f t="shared" ca="1" si="104"/>
        <v>0.91578775862068929</v>
      </c>
    </row>
    <row r="433" spans="1:23">
      <c r="A433" t="s">
        <v>3</v>
      </c>
      <c r="B433" s="18">
        <f t="shared" ca="1" si="93"/>
        <v>46158</v>
      </c>
      <c r="C433" s="23">
        <f t="shared" ca="1" si="99"/>
        <v>1.1898766206896552</v>
      </c>
      <c r="E433" s="22" t="s">
        <v>13</v>
      </c>
      <c r="F433" s="18">
        <f t="shared" ca="1" si="94"/>
        <v>46158</v>
      </c>
      <c r="G433" s="23">
        <f t="shared" ca="1" si="100"/>
        <v>1.3471907241379313</v>
      </c>
      <c r="I433" t="s">
        <v>14</v>
      </c>
      <c r="J433" s="18">
        <f t="shared" ca="1" si="95"/>
        <v>46158</v>
      </c>
      <c r="K433" s="23">
        <f t="shared" ca="1" si="101"/>
        <v>0.88315951724137931</v>
      </c>
      <c r="M433" t="s">
        <v>15</v>
      </c>
      <c r="N433" s="18">
        <f t="shared" ca="1" si="96"/>
        <v>46158</v>
      </c>
      <c r="O433" s="23">
        <f t="shared" ca="1" si="102"/>
        <v>0.76955806896551704</v>
      </c>
      <c r="Q433" t="s">
        <v>16</v>
      </c>
      <c r="R433" s="18">
        <f t="shared" ca="1" si="97"/>
        <v>46158</v>
      </c>
      <c r="S433" s="23">
        <f t="shared" ca="1" si="103"/>
        <v>1.0366438620689657</v>
      </c>
      <c r="U433" t="s">
        <v>17</v>
      </c>
      <c r="V433" s="18">
        <f t="shared" ca="1" si="98"/>
        <v>46158</v>
      </c>
      <c r="W433" s="23">
        <f t="shared" ca="1" si="104"/>
        <v>0.91573386206896523</v>
      </c>
    </row>
    <row r="434" spans="1:23">
      <c r="A434" t="s">
        <v>3</v>
      </c>
      <c r="B434" s="18">
        <f t="shared" ca="1" si="93"/>
        <v>46159</v>
      </c>
      <c r="C434" s="23">
        <f t="shared" ca="1" si="99"/>
        <v>1.1899486551724139</v>
      </c>
      <c r="E434" s="22" t="s">
        <v>13</v>
      </c>
      <c r="F434" s="18">
        <f t="shared" ca="1" si="94"/>
        <v>46159</v>
      </c>
      <c r="G434" s="23">
        <f t="shared" ca="1" si="100"/>
        <v>1.347208931034483</v>
      </c>
      <c r="I434" t="s">
        <v>14</v>
      </c>
      <c r="J434" s="18">
        <f t="shared" ca="1" si="95"/>
        <v>46159</v>
      </c>
      <c r="K434" s="23">
        <f t="shared" ca="1" si="101"/>
        <v>0.88321337931034483</v>
      </c>
      <c r="M434" t="s">
        <v>15</v>
      </c>
      <c r="N434" s="18">
        <f t="shared" ca="1" si="96"/>
        <v>46159</v>
      </c>
      <c r="O434" s="23">
        <f t="shared" ca="1" si="102"/>
        <v>0.76946351724137918</v>
      </c>
      <c r="Q434" t="s">
        <v>16</v>
      </c>
      <c r="R434" s="18">
        <f t="shared" ca="1" si="97"/>
        <v>46159</v>
      </c>
      <c r="S434" s="23">
        <f t="shared" ca="1" si="103"/>
        <v>1.0365249655172415</v>
      </c>
      <c r="U434" t="s">
        <v>17</v>
      </c>
      <c r="V434" s="18">
        <f t="shared" ca="1" si="98"/>
        <v>46159</v>
      </c>
      <c r="W434" s="23">
        <f t="shared" ca="1" si="104"/>
        <v>0.91567996551724107</v>
      </c>
    </row>
    <row r="435" spans="1:23">
      <c r="A435" t="s">
        <v>3</v>
      </c>
      <c r="B435" s="18">
        <f t="shared" ca="1" si="93"/>
        <v>46160</v>
      </c>
      <c r="C435" s="23">
        <f t="shared" ca="1" si="99"/>
        <v>1.1900206896551726</v>
      </c>
      <c r="E435" s="22" t="s">
        <v>13</v>
      </c>
      <c r="F435" s="18">
        <f t="shared" ca="1" si="94"/>
        <v>46160</v>
      </c>
      <c r="G435" s="23">
        <f t="shared" ca="1" si="100"/>
        <v>1.3472271379310348</v>
      </c>
      <c r="I435" t="s">
        <v>14</v>
      </c>
      <c r="J435" s="18">
        <f t="shared" ca="1" si="95"/>
        <v>46160</v>
      </c>
      <c r="K435" s="23">
        <f t="shared" ca="1" si="101"/>
        <v>0.88326724137931034</v>
      </c>
      <c r="M435" t="s">
        <v>15</v>
      </c>
      <c r="N435" s="18">
        <f t="shared" ca="1" si="96"/>
        <v>46160</v>
      </c>
      <c r="O435" s="23">
        <f t="shared" ca="1" si="102"/>
        <v>0.76936896551724132</v>
      </c>
      <c r="Q435" t="s">
        <v>16</v>
      </c>
      <c r="R435" s="18">
        <f t="shared" ca="1" si="97"/>
        <v>46160</v>
      </c>
      <c r="S435" s="23">
        <f t="shared" ca="1" si="103"/>
        <v>1.0364060689655172</v>
      </c>
      <c r="U435" t="s">
        <v>17</v>
      </c>
      <c r="V435" s="18">
        <f t="shared" ca="1" si="98"/>
        <v>46160</v>
      </c>
      <c r="W435" s="23">
        <f t="shared" ca="1" si="104"/>
        <v>0.9156260689655169</v>
      </c>
    </row>
    <row r="436" spans="1:23">
      <c r="A436" t="s">
        <v>3</v>
      </c>
      <c r="B436" s="18">
        <f t="shared" ca="1" si="93"/>
        <v>46161</v>
      </c>
      <c r="C436" s="23">
        <f t="shared" ca="1" si="99"/>
        <v>1.1900927241379311</v>
      </c>
      <c r="E436" s="22" t="s">
        <v>13</v>
      </c>
      <c r="F436" s="18">
        <f t="shared" ca="1" si="94"/>
        <v>46161</v>
      </c>
      <c r="G436" s="23">
        <f t="shared" ca="1" si="100"/>
        <v>1.3472453448275865</v>
      </c>
      <c r="I436" t="s">
        <v>14</v>
      </c>
      <c r="J436" s="18">
        <f t="shared" ca="1" si="95"/>
        <v>46161</v>
      </c>
      <c r="K436" s="23">
        <f t="shared" ca="1" si="101"/>
        <v>0.88332110344827586</v>
      </c>
      <c r="M436" t="s">
        <v>15</v>
      </c>
      <c r="N436" s="18">
        <f t="shared" ca="1" si="96"/>
        <v>46161</v>
      </c>
      <c r="O436" s="23">
        <f t="shared" ca="1" si="102"/>
        <v>0.76927441379310335</v>
      </c>
      <c r="Q436" t="s">
        <v>16</v>
      </c>
      <c r="R436" s="18">
        <f t="shared" ca="1" si="97"/>
        <v>46161</v>
      </c>
      <c r="S436" s="23">
        <f t="shared" ca="1" si="103"/>
        <v>1.0362871724137932</v>
      </c>
      <c r="U436" t="s">
        <v>17</v>
      </c>
      <c r="V436" s="18">
        <f t="shared" ca="1" si="98"/>
        <v>46161</v>
      </c>
      <c r="W436" s="23">
        <f t="shared" ca="1" si="104"/>
        <v>0.91557217241379285</v>
      </c>
    </row>
    <row r="437" spans="1:23">
      <c r="A437" t="s">
        <v>3</v>
      </c>
      <c r="B437" s="18">
        <f t="shared" ca="1" si="93"/>
        <v>46162</v>
      </c>
      <c r="C437" s="23">
        <f t="shared" ca="1" si="99"/>
        <v>1.1901647586206896</v>
      </c>
      <c r="E437" s="22" t="s">
        <v>13</v>
      </c>
      <c r="F437" s="18">
        <f t="shared" ca="1" si="94"/>
        <v>46162</v>
      </c>
      <c r="G437" s="23">
        <f t="shared" ca="1" si="100"/>
        <v>1.3472635517241383</v>
      </c>
      <c r="I437" t="s">
        <v>14</v>
      </c>
      <c r="J437" s="18">
        <f t="shared" ca="1" si="95"/>
        <v>46162</v>
      </c>
      <c r="K437" s="23">
        <f t="shared" ca="1" si="101"/>
        <v>0.88337496551724137</v>
      </c>
      <c r="M437" t="s">
        <v>15</v>
      </c>
      <c r="N437" s="18">
        <f t="shared" ca="1" si="96"/>
        <v>46162</v>
      </c>
      <c r="O437" s="23">
        <f t="shared" ca="1" si="102"/>
        <v>0.76917986206896538</v>
      </c>
      <c r="Q437" t="s">
        <v>16</v>
      </c>
      <c r="R437" s="18">
        <f t="shared" ca="1" si="97"/>
        <v>46162</v>
      </c>
      <c r="S437" s="23">
        <f t="shared" ca="1" si="103"/>
        <v>1.0361682758620692</v>
      </c>
      <c r="U437" t="s">
        <v>17</v>
      </c>
      <c r="V437" s="18">
        <f t="shared" ca="1" si="98"/>
        <v>46162</v>
      </c>
      <c r="W437" s="23">
        <f t="shared" ca="1" si="104"/>
        <v>0.9155182758620688</v>
      </c>
    </row>
    <row r="438" spans="1:23">
      <c r="A438" t="s">
        <v>3</v>
      </c>
      <c r="B438" s="18">
        <f t="shared" ca="1" si="93"/>
        <v>46163</v>
      </c>
      <c r="C438" s="23">
        <f t="shared" ca="1" si="99"/>
        <v>1.1902367931034483</v>
      </c>
      <c r="E438" s="22" t="s">
        <v>13</v>
      </c>
      <c r="F438" s="18">
        <f t="shared" ca="1" si="94"/>
        <v>46163</v>
      </c>
      <c r="G438" s="23">
        <f t="shared" ca="1" si="100"/>
        <v>1.34728175862069</v>
      </c>
      <c r="I438" t="s">
        <v>14</v>
      </c>
      <c r="J438" s="18">
        <f t="shared" ca="1" si="95"/>
        <v>46163</v>
      </c>
      <c r="K438" s="23">
        <f t="shared" ca="1" si="101"/>
        <v>0.88342882758620689</v>
      </c>
      <c r="M438" t="s">
        <v>15</v>
      </c>
      <c r="N438" s="18">
        <f t="shared" ca="1" si="96"/>
        <v>46163</v>
      </c>
      <c r="O438" s="23">
        <f t="shared" ca="1" si="102"/>
        <v>0.76908531034482752</v>
      </c>
      <c r="Q438" t="s">
        <v>16</v>
      </c>
      <c r="R438" s="18">
        <f t="shared" ca="1" si="97"/>
        <v>46163</v>
      </c>
      <c r="S438" s="23">
        <f t="shared" ca="1" si="103"/>
        <v>1.0360493793103449</v>
      </c>
      <c r="U438" t="s">
        <v>17</v>
      </c>
      <c r="V438" s="18">
        <f t="shared" ca="1" si="98"/>
        <v>46163</v>
      </c>
      <c r="W438" s="23">
        <f t="shared" ca="1" si="104"/>
        <v>0.91546437931034463</v>
      </c>
    </row>
    <row r="439" spans="1:23">
      <c r="A439" t="s">
        <v>3</v>
      </c>
      <c r="B439" s="18">
        <f t="shared" ca="1" si="93"/>
        <v>46164</v>
      </c>
      <c r="C439" s="23">
        <f t="shared" ca="1" si="99"/>
        <v>1.190308827586207</v>
      </c>
      <c r="E439" s="22" t="s">
        <v>13</v>
      </c>
      <c r="F439" s="18">
        <f t="shared" ca="1" si="94"/>
        <v>46164</v>
      </c>
      <c r="G439" s="23">
        <f t="shared" ca="1" si="100"/>
        <v>1.3472999655172417</v>
      </c>
      <c r="I439" t="s">
        <v>14</v>
      </c>
      <c r="J439" s="18">
        <f t="shared" ca="1" si="95"/>
        <v>46164</v>
      </c>
      <c r="K439" s="23">
        <f t="shared" ca="1" si="101"/>
        <v>0.8834826896551724</v>
      </c>
      <c r="M439" t="s">
        <v>15</v>
      </c>
      <c r="N439" s="18">
        <f t="shared" ca="1" si="96"/>
        <v>46164</v>
      </c>
      <c r="O439" s="23">
        <f t="shared" ca="1" si="102"/>
        <v>0.76899075862068966</v>
      </c>
      <c r="Q439" t="s">
        <v>16</v>
      </c>
      <c r="R439" s="18">
        <f t="shared" ca="1" si="97"/>
        <v>46164</v>
      </c>
      <c r="S439" s="23">
        <f t="shared" ca="1" si="103"/>
        <v>1.0359304827586207</v>
      </c>
      <c r="U439" t="s">
        <v>17</v>
      </c>
      <c r="V439" s="18">
        <f t="shared" ca="1" si="98"/>
        <v>46164</v>
      </c>
      <c r="W439" s="23">
        <f t="shared" ca="1" si="104"/>
        <v>0.91541048275862047</v>
      </c>
    </row>
    <row r="440" spans="1:23">
      <c r="A440" t="s">
        <v>3</v>
      </c>
      <c r="B440" s="18">
        <f t="shared" ca="1" si="93"/>
        <v>46165</v>
      </c>
      <c r="C440" s="23">
        <f t="shared" ca="1" si="99"/>
        <v>1.1903808620689655</v>
      </c>
      <c r="E440" s="22" t="s">
        <v>13</v>
      </c>
      <c r="F440" s="18">
        <f t="shared" ca="1" si="94"/>
        <v>46165</v>
      </c>
      <c r="G440" s="23">
        <f t="shared" ca="1" si="100"/>
        <v>1.3473181724137935</v>
      </c>
      <c r="I440" t="s">
        <v>14</v>
      </c>
      <c r="J440" s="18">
        <f t="shared" ca="1" si="95"/>
        <v>46165</v>
      </c>
      <c r="K440" s="23">
        <f t="shared" ca="1" si="101"/>
        <v>0.88353655172413792</v>
      </c>
      <c r="M440" t="s">
        <v>15</v>
      </c>
      <c r="N440" s="18">
        <f t="shared" ca="1" si="96"/>
        <v>46165</v>
      </c>
      <c r="O440" s="23">
        <f t="shared" ca="1" si="102"/>
        <v>0.76889620689655169</v>
      </c>
      <c r="Q440" t="s">
        <v>16</v>
      </c>
      <c r="R440" s="18">
        <f t="shared" ca="1" si="97"/>
        <v>46165</v>
      </c>
      <c r="S440" s="23">
        <f t="shared" ca="1" si="103"/>
        <v>1.0358115862068966</v>
      </c>
      <c r="U440" t="s">
        <v>17</v>
      </c>
      <c r="V440" s="18">
        <f t="shared" ca="1" si="98"/>
        <v>46165</v>
      </c>
      <c r="W440" s="23">
        <f t="shared" ca="1" si="104"/>
        <v>0.91535658620689642</v>
      </c>
    </row>
    <row r="441" spans="1:23">
      <c r="A441" t="s">
        <v>3</v>
      </c>
      <c r="B441" s="18">
        <f t="shared" ca="1" si="93"/>
        <v>46166</v>
      </c>
      <c r="C441" s="23">
        <f t="shared" ca="1" si="99"/>
        <v>1.190452896551724</v>
      </c>
      <c r="E441" s="22" t="s">
        <v>13</v>
      </c>
      <c r="F441" s="18">
        <f t="shared" ca="1" si="94"/>
        <v>46166</v>
      </c>
      <c r="G441" s="23">
        <f t="shared" ca="1" si="100"/>
        <v>1.3473363793103452</v>
      </c>
      <c r="I441" t="s">
        <v>14</v>
      </c>
      <c r="J441" s="18">
        <f t="shared" ca="1" si="95"/>
        <v>46166</v>
      </c>
      <c r="K441" s="23">
        <f t="shared" ca="1" si="101"/>
        <v>0.88359041379310344</v>
      </c>
      <c r="M441" t="s">
        <v>15</v>
      </c>
      <c r="N441" s="18">
        <f t="shared" ca="1" si="96"/>
        <v>46166</v>
      </c>
      <c r="O441" s="23">
        <f t="shared" ca="1" si="102"/>
        <v>0.76880165517241372</v>
      </c>
      <c r="Q441" t="s">
        <v>16</v>
      </c>
      <c r="R441" s="18">
        <f t="shared" ca="1" si="97"/>
        <v>46166</v>
      </c>
      <c r="S441" s="23">
        <f t="shared" ca="1" si="103"/>
        <v>1.0356926896551726</v>
      </c>
      <c r="U441" t="s">
        <v>17</v>
      </c>
      <c r="V441" s="18">
        <f t="shared" ca="1" si="98"/>
        <v>46166</v>
      </c>
      <c r="W441" s="23">
        <f t="shared" ca="1" si="104"/>
        <v>0.91530268965517236</v>
      </c>
    </row>
    <row r="442" spans="1:23">
      <c r="A442" t="s">
        <v>3</v>
      </c>
      <c r="B442" s="18">
        <f t="shared" ca="1" si="93"/>
        <v>46167</v>
      </c>
      <c r="C442" s="23">
        <f t="shared" ca="1" si="99"/>
        <v>1.1905249310344828</v>
      </c>
      <c r="E442" s="22" t="s">
        <v>13</v>
      </c>
      <c r="F442" s="18">
        <f t="shared" ca="1" si="94"/>
        <v>46167</v>
      </c>
      <c r="G442" s="23">
        <f t="shared" ca="1" si="100"/>
        <v>1.3473545862068967</v>
      </c>
      <c r="I442" t="s">
        <v>14</v>
      </c>
      <c r="J442" s="18">
        <f t="shared" ca="1" si="95"/>
        <v>46167</v>
      </c>
      <c r="K442" s="23">
        <f t="shared" ca="1" si="101"/>
        <v>0.88364427586206895</v>
      </c>
      <c r="M442" t="s">
        <v>15</v>
      </c>
      <c r="N442" s="18">
        <f t="shared" ca="1" si="96"/>
        <v>46167</v>
      </c>
      <c r="O442" s="23">
        <f t="shared" ca="1" si="102"/>
        <v>0.76870710344827586</v>
      </c>
      <c r="Q442" t="s">
        <v>16</v>
      </c>
      <c r="R442" s="18">
        <f t="shared" ca="1" si="97"/>
        <v>46167</v>
      </c>
      <c r="S442" s="23">
        <f t="shared" ca="1" si="103"/>
        <v>1.0355737931034483</v>
      </c>
      <c r="U442" t="s">
        <v>17</v>
      </c>
      <c r="V442" s="18">
        <f t="shared" ca="1" si="98"/>
        <v>46167</v>
      </c>
      <c r="W442" s="23">
        <f t="shared" ca="1" si="104"/>
        <v>0.9152487931034482</v>
      </c>
    </row>
    <row r="443" spans="1:23">
      <c r="A443" t="s">
        <v>3</v>
      </c>
      <c r="B443" s="18">
        <f t="shared" ca="1" si="93"/>
        <v>46168</v>
      </c>
      <c r="C443" s="23">
        <f t="shared" ca="1" si="99"/>
        <v>1.1905969655172415</v>
      </c>
      <c r="E443" s="22" t="s">
        <v>13</v>
      </c>
      <c r="F443" s="18">
        <f t="shared" ca="1" si="94"/>
        <v>46168</v>
      </c>
      <c r="G443" s="23">
        <f t="shared" ca="1" si="100"/>
        <v>1.3473727931034483</v>
      </c>
      <c r="I443" t="s">
        <v>14</v>
      </c>
      <c r="J443" s="18">
        <f t="shared" ca="1" si="95"/>
        <v>46168</v>
      </c>
      <c r="K443" s="23">
        <f t="shared" ca="1" si="101"/>
        <v>0.88369813793103447</v>
      </c>
      <c r="M443" t="s">
        <v>15</v>
      </c>
      <c r="N443" s="18">
        <f t="shared" ca="1" si="96"/>
        <v>46168</v>
      </c>
      <c r="O443" s="23">
        <f t="shared" ca="1" si="102"/>
        <v>0.768612551724138</v>
      </c>
      <c r="Q443" t="s">
        <v>16</v>
      </c>
      <c r="R443" s="18">
        <f t="shared" ca="1" si="97"/>
        <v>46168</v>
      </c>
      <c r="S443" s="23">
        <f t="shared" ca="1" si="103"/>
        <v>1.0354548965517241</v>
      </c>
      <c r="U443" t="s">
        <v>17</v>
      </c>
      <c r="V443" s="18">
        <f t="shared" ca="1" si="98"/>
        <v>46168</v>
      </c>
      <c r="W443" s="23">
        <f t="shared" ca="1" si="104"/>
        <v>0.91519489655172404</v>
      </c>
    </row>
    <row r="444" spans="1:23">
      <c r="A444" t="s">
        <v>3</v>
      </c>
      <c r="B444" s="18">
        <f t="shared" ca="1" si="93"/>
        <v>46169</v>
      </c>
      <c r="C444" s="23">
        <f t="shared" ca="1" si="99"/>
        <v>1.190669</v>
      </c>
      <c r="E444" s="22" t="s">
        <v>13</v>
      </c>
      <c r="F444" s="18">
        <f t="shared" ca="1" si="94"/>
        <v>46169</v>
      </c>
      <c r="G444" s="23">
        <f t="shared" ca="1" si="100"/>
        <v>1.347391</v>
      </c>
      <c r="I444" t="s">
        <v>14</v>
      </c>
      <c r="J444" s="18">
        <f t="shared" ca="1" si="95"/>
        <v>46169</v>
      </c>
      <c r="K444" s="23">
        <f t="shared" ca="1" si="101"/>
        <v>0.88375199999999998</v>
      </c>
      <c r="M444" t="s">
        <v>15</v>
      </c>
      <c r="N444" s="18">
        <f t="shared" ca="1" si="96"/>
        <v>46169</v>
      </c>
      <c r="O444" s="23">
        <f t="shared" ca="1" si="102"/>
        <v>0.76851800000000003</v>
      </c>
      <c r="Q444" t="s">
        <v>16</v>
      </c>
      <c r="R444" s="18">
        <f t="shared" ca="1" si="97"/>
        <v>46169</v>
      </c>
      <c r="S444" s="23">
        <f t="shared" ca="1" si="103"/>
        <v>1.035336</v>
      </c>
      <c r="U444" t="s">
        <v>17</v>
      </c>
      <c r="V444" s="18">
        <f t="shared" ca="1" si="98"/>
        <v>46169</v>
      </c>
      <c r="W444" s="23">
        <f t="shared" ca="1" si="104"/>
        <v>0.91514099999999998</v>
      </c>
    </row>
    <row r="445" spans="1:23">
      <c r="A445" t="s">
        <v>3</v>
      </c>
      <c r="B445" s="24">
        <f t="shared" ca="1" si="93"/>
        <v>46170</v>
      </c>
      <c r="C445" s="21">
        <f>C130</f>
        <v>1.190669</v>
      </c>
      <c r="E445" s="22" t="s">
        <v>13</v>
      </c>
      <c r="F445" s="24">
        <f t="shared" ca="1" si="94"/>
        <v>46170</v>
      </c>
      <c r="G445" s="21">
        <f>G130</f>
        <v>1.347391</v>
      </c>
      <c r="I445" t="s">
        <v>14</v>
      </c>
      <c r="J445" s="24">
        <f t="shared" ca="1" si="95"/>
        <v>46170</v>
      </c>
      <c r="K445" s="21">
        <f>K130</f>
        <v>0.88375199999999998</v>
      </c>
      <c r="M445" t="s">
        <v>15</v>
      </c>
      <c r="N445" s="24">
        <f t="shared" ca="1" si="96"/>
        <v>46170</v>
      </c>
      <c r="O445" s="21">
        <f>O130</f>
        <v>0.76851800000000003</v>
      </c>
      <c r="Q445" t="s">
        <v>16</v>
      </c>
      <c r="R445" s="24">
        <f t="shared" ca="1" si="97"/>
        <v>46170</v>
      </c>
      <c r="S445" s="21">
        <f>S130</f>
        <v>1.035336</v>
      </c>
      <c r="U445" t="s">
        <v>17</v>
      </c>
      <c r="V445" s="24">
        <f t="shared" ca="1" si="98"/>
        <v>46170</v>
      </c>
      <c r="W445" s="21">
        <f>W130</f>
        <v>0.91514099999999998</v>
      </c>
    </row>
    <row r="446" spans="1:23">
      <c r="A446" t="s">
        <v>3</v>
      </c>
      <c r="B446" s="18">
        <f t="shared" ca="1" si="93"/>
        <v>46171</v>
      </c>
      <c r="C446" s="23">
        <f t="shared" ref="C446:C475" ca="1" si="105">C445+(C$476-C445)/(B$476-B446)</f>
        <v>1.1907293666666667</v>
      </c>
      <c r="E446" s="22" t="s">
        <v>13</v>
      </c>
      <c r="F446" s="18">
        <f t="shared" ca="1" si="94"/>
        <v>46171</v>
      </c>
      <c r="G446" s="23">
        <f t="shared" ref="G446:G475" ca="1" si="106">G445+(G$476-G445)/(F$476-F446)</f>
        <v>1.3473886333333334</v>
      </c>
      <c r="I446" t="s">
        <v>14</v>
      </c>
      <c r="J446" s="18">
        <f t="shared" ca="1" si="95"/>
        <v>46171</v>
      </c>
      <c r="K446" s="23">
        <f t="shared" ref="K446:K475" ca="1" si="107">K445+(K$476-K445)/(J$476-J446)</f>
        <v>0.88379313333333331</v>
      </c>
      <c r="M446" t="s">
        <v>15</v>
      </c>
      <c r="N446" s="18">
        <f t="shared" ca="1" si="96"/>
        <v>46171</v>
      </c>
      <c r="O446" s="23">
        <f t="shared" ref="O446:O475" ca="1" si="108">O445+(O$476-O445)/(N$476-N446)</f>
        <v>0.76843813333333333</v>
      </c>
      <c r="Q446" t="s">
        <v>16</v>
      </c>
      <c r="R446" s="18">
        <f t="shared" ca="1" si="97"/>
        <v>46171</v>
      </c>
      <c r="S446" s="23">
        <f t="shared" ref="S446:S475" ca="1" si="109">S445+(S$476-S445)/(R$476-R446)</f>
        <v>1.0352333666666667</v>
      </c>
      <c r="U446" t="s">
        <v>17</v>
      </c>
      <c r="V446" s="18">
        <f t="shared" ca="1" si="98"/>
        <v>46171</v>
      </c>
      <c r="W446" s="23">
        <f t="shared" ref="W446:W475" ca="1" si="110">W445+(W$476-W445)/(V$476-V446)</f>
        <v>0.91509276666666661</v>
      </c>
    </row>
    <row r="447" spans="1:23">
      <c r="A447" t="s">
        <v>3</v>
      </c>
      <c r="B447" s="18">
        <f t="shared" ca="1" si="93"/>
        <v>46172</v>
      </c>
      <c r="C447" s="23">
        <f t="shared" ca="1" si="105"/>
        <v>1.1907897333333335</v>
      </c>
      <c r="E447" s="22" t="s">
        <v>13</v>
      </c>
      <c r="F447" s="18">
        <f t="shared" ca="1" si="94"/>
        <v>46172</v>
      </c>
      <c r="G447" s="23">
        <f t="shared" ca="1" si="106"/>
        <v>1.3473862666666667</v>
      </c>
      <c r="I447" t="s">
        <v>14</v>
      </c>
      <c r="J447" s="18">
        <f t="shared" ca="1" si="95"/>
        <v>46172</v>
      </c>
      <c r="K447" s="23">
        <f t="shared" ca="1" si="107"/>
        <v>0.88383426666666665</v>
      </c>
      <c r="M447" t="s">
        <v>15</v>
      </c>
      <c r="N447" s="18">
        <f t="shared" ca="1" si="96"/>
        <v>46172</v>
      </c>
      <c r="O447" s="23">
        <f t="shared" ca="1" si="108"/>
        <v>0.76835826666666662</v>
      </c>
      <c r="Q447" t="s">
        <v>16</v>
      </c>
      <c r="R447" s="18">
        <f t="shared" ca="1" si="97"/>
        <v>46172</v>
      </c>
      <c r="S447" s="23">
        <f t="shared" ca="1" si="109"/>
        <v>1.0351307333333333</v>
      </c>
      <c r="U447" t="s">
        <v>17</v>
      </c>
      <c r="V447" s="18">
        <f t="shared" ca="1" si="98"/>
        <v>46172</v>
      </c>
      <c r="W447" s="23">
        <f t="shared" ca="1" si="110"/>
        <v>0.91504453333333324</v>
      </c>
    </row>
    <row r="448" spans="1:23">
      <c r="A448" t="s">
        <v>3</v>
      </c>
      <c r="B448" s="18">
        <f t="shared" ca="1" si="93"/>
        <v>46173</v>
      </c>
      <c r="C448" s="23">
        <f t="shared" ca="1" si="105"/>
        <v>1.1908501000000002</v>
      </c>
      <c r="E448" s="22" t="s">
        <v>13</v>
      </c>
      <c r="F448" s="18">
        <f t="shared" ca="1" si="94"/>
        <v>46173</v>
      </c>
      <c r="G448" s="23">
        <f t="shared" ca="1" si="106"/>
        <v>1.3473839000000001</v>
      </c>
      <c r="I448" t="s">
        <v>14</v>
      </c>
      <c r="J448" s="18">
        <f t="shared" ca="1" si="95"/>
        <v>46173</v>
      </c>
      <c r="K448" s="23">
        <f t="shared" ca="1" si="107"/>
        <v>0.88387539999999998</v>
      </c>
      <c r="M448" t="s">
        <v>15</v>
      </c>
      <c r="N448" s="18">
        <f t="shared" ca="1" si="96"/>
        <v>46173</v>
      </c>
      <c r="O448" s="23">
        <f t="shared" ca="1" si="108"/>
        <v>0.76827839999999992</v>
      </c>
      <c r="Q448" t="s">
        <v>16</v>
      </c>
      <c r="R448" s="18">
        <f t="shared" ca="1" si="97"/>
        <v>46173</v>
      </c>
      <c r="S448" s="23">
        <f t="shared" ca="1" si="109"/>
        <v>1.0350280999999999</v>
      </c>
      <c r="U448" t="s">
        <v>17</v>
      </c>
      <c r="V448" s="18">
        <f t="shared" ca="1" si="98"/>
        <v>46173</v>
      </c>
      <c r="W448" s="23">
        <f t="shared" ca="1" si="110"/>
        <v>0.91499629999999987</v>
      </c>
    </row>
    <row r="449" spans="1:23">
      <c r="A449" t="s">
        <v>3</v>
      </c>
      <c r="B449" s="18">
        <f t="shared" ca="1" si="93"/>
        <v>46174</v>
      </c>
      <c r="C449" s="23">
        <f t="shared" ca="1" si="105"/>
        <v>1.190910466666667</v>
      </c>
      <c r="E449" s="22" t="s">
        <v>13</v>
      </c>
      <c r="F449" s="18">
        <f t="shared" ca="1" si="94"/>
        <v>46174</v>
      </c>
      <c r="G449" s="23">
        <f t="shared" ca="1" si="106"/>
        <v>1.3473815333333334</v>
      </c>
      <c r="I449" t="s">
        <v>14</v>
      </c>
      <c r="J449" s="18">
        <f t="shared" ca="1" si="95"/>
        <v>46174</v>
      </c>
      <c r="K449" s="23">
        <f t="shared" ca="1" si="107"/>
        <v>0.88391653333333331</v>
      </c>
      <c r="M449" t="s">
        <v>15</v>
      </c>
      <c r="N449" s="18">
        <f t="shared" ca="1" si="96"/>
        <v>46174</v>
      </c>
      <c r="O449" s="23">
        <f t="shared" ca="1" si="108"/>
        <v>0.76819853333333321</v>
      </c>
      <c r="Q449" t="s">
        <v>16</v>
      </c>
      <c r="R449" s="18">
        <f t="shared" ca="1" si="97"/>
        <v>46174</v>
      </c>
      <c r="S449" s="23">
        <f t="shared" ca="1" si="109"/>
        <v>1.0349254666666665</v>
      </c>
      <c r="U449" t="s">
        <v>17</v>
      </c>
      <c r="V449" s="18">
        <f t="shared" ca="1" si="98"/>
        <v>46174</v>
      </c>
      <c r="W449" s="23">
        <f t="shared" ca="1" si="110"/>
        <v>0.9149480666666665</v>
      </c>
    </row>
    <row r="450" spans="1:23">
      <c r="A450" t="s">
        <v>3</v>
      </c>
      <c r="B450" s="18">
        <f t="shared" ca="1" si="93"/>
        <v>46175</v>
      </c>
      <c r="C450" s="23">
        <f t="shared" ca="1" si="105"/>
        <v>1.1909708333333338</v>
      </c>
      <c r="E450" s="22" t="s">
        <v>13</v>
      </c>
      <c r="F450" s="18">
        <f t="shared" ca="1" si="94"/>
        <v>46175</v>
      </c>
      <c r="G450" s="23">
        <f t="shared" ca="1" si="106"/>
        <v>1.3473791666666668</v>
      </c>
      <c r="I450" t="s">
        <v>14</v>
      </c>
      <c r="J450" s="18">
        <f t="shared" ca="1" si="95"/>
        <v>46175</v>
      </c>
      <c r="K450" s="23">
        <f t="shared" ca="1" si="107"/>
        <v>0.88395766666666664</v>
      </c>
      <c r="M450" t="s">
        <v>15</v>
      </c>
      <c r="N450" s="18">
        <f t="shared" ca="1" si="96"/>
        <v>46175</v>
      </c>
      <c r="O450" s="23">
        <f t="shared" ca="1" si="108"/>
        <v>0.76811866666666651</v>
      </c>
      <c r="Q450" t="s">
        <v>16</v>
      </c>
      <c r="R450" s="18">
        <f t="shared" ca="1" si="97"/>
        <v>46175</v>
      </c>
      <c r="S450" s="23">
        <f t="shared" ca="1" si="109"/>
        <v>1.0348228333333331</v>
      </c>
      <c r="U450" t="s">
        <v>17</v>
      </c>
      <c r="V450" s="18">
        <f t="shared" ca="1" si="98"/>
        <v>46175</v>
      </c>
      <c r="W450" s="23">
        <f t="shared" ca="1" si="110"/>
        <v>0.91489983333333313</v>
      </c>
    </row>
    <row r="451" spans="1:23">
      <c r="A451" t="s">
        <v>3</v>
      </c>
      <c r="B451" s="18">
        <f t="shared" ca="1" si="93"/>
        <v>46176</v>
      </c>
      <c r="C451" s="23">
        <f t="shared" ca="1" si="105"/>
        <v>1.1910312000000005</v>
      </c>
      <c r="E451" s="22" t="s">
        <v>13</v>
      </c>
      <c r="F451" s="18">
        <f t="shared" ca="1" si="94"/>
        <v>46176</v>
      </c>
      <c r="G451" s="23">
        <f t="shared" ca="1" si="106"/>
        <v>1.3473768000000002</v>
      </c>
      <c r="I451" t="s">
        <v>14</v>
      </c>
      <c r="J451" s="18">
        <f t="shared" ca="1" si="95"/>
        <v>46176</v>
      </c>
      <c r="K451" s="23">
        <f t="shared" ca="1" si="107"/>
        <v>0.88399879999999997</v>
      </c>
      <c r="M451" t="s">
        <v>15</v>
      </c>
      <c r="N451" s="18">
        <f t="shared" ca="1" si="96"/>
        <v>46176</v>
      </c>
      <c r="O451" s="23">
        <f t="shared" ca="1" si="108"/>
        <v>0.7680387999999998</v>
      </c>
      <c r="Q451" t="s">
        <v>16</v>
      </c>
      <c r="R451" s="18">
        <f t="shared" ca="1" si="97"/>
        <v>46176</v>
      </c>
      <c r="S451" s="23">
        <f t="shared" ca="1" si="109"/>
        <v>1.0347201999999998</v>
      </c>
      <c r="U451" t="s">
        <v>17</v>
      </c>
      <c r="V451" s="18">
        <f t="shared" ca="1" si="98"/>
        <v>46176</v>
      </c>
      <c r="W451" s="23">
        <f t="shared" ca="1" si="110"/>
        <v>0.91485159999999976</v>
      </c>
    </row>
    <row r="452" spans="1:23">
      <c r="A452" t="s">
        <v>3</v>
      </c>
      <c r="B452" s="18">
        <f t="shared" ca="1" si="93"/>
        <v>46177</v>
      </c>
      <c r="C452" s="23">
        <f t="shared" ca="1" si="105"/>
        <v>1.191091566666667</v>
      </c>
      <c r="E452" s="22" t="s">
        <v>13</v>
      </c>
      <c r="F452" s="18">
        <f t="shared" ca="1" si="94"/>
        <v>46177</v>
      </c>
      <c r="G452" s="23">
        <f t="shared" ca="1" si="106"/>
        <v>1.3473744333333335</v>
      </c>
      <c r="I452" t="s">
        <v>14</v>
      </c>
      <c r="J452" s="18">
        <f t="shared" ca="1" si="95"/>
        <v>46177</v>
      </c>
      <c r="K452" s="23">
        <f t="shared" ca="1" si="107"/>
        <v>0.88403993333333331</v>
      </c>
      <c r="M452" t="s">
        <v>15</v>
      </c>
      <c r="N452" s="18">
        <f t="shared" ca="1" si="96"/>
        <v>46177</v>
      </c>
      <c r="O452" s="23">
        <f t="shared" ca="1" si="108"/>
        <v>0.76795893333333309</v>
      </c>
      <c r="Q452" t="s">
        <v>16</v>
      </c>
      <c r="R452" s="18">
        <f t="shared" ca="1" si="97"/>
        <v>46177</v>
      </c>
      <c r="S452" s="23">
        <f t="shared" ca="1" si="109"/>
        <v>1.0346175666666664</v>
      </c>
      <c r="U452" t="s">
        <v>17</v>
      </c>
      <c r="V452" s="18">
        <f t="shared" ca="1" si="98"/>
        <v>46177</v>
      </c>
      <c r="W452" s="23">
        <f t="shared" ca="1" si="110"/>
        <v>0.9148033666666664</v>
      </c>
    </row>
    <row r="453" spans="1:23">
      <c r="A453" t="s">
        <v>3</v>
      </c>
      <c r="B453" s="18">
        <f t="shared" ca="1" si="93"/>
        <v>46178</v>
      </c>
      <c r="C453" s="23">
        <f t="shared" ca="1" si="105"/>
        <v>1.1911519333333338</v>
      </c>
      <c r="E453" s="22" t="s">
        <v>13</v>
      </c>
      <c r="F453" s="18">
        <f t="shared" ca="1" si="94"/>
        <v>46178</v>
      </c>
      <c r="G453" s="23">
        <f t="shared" ca="1" si="106"/>
        <v>1.3473720666666669</v>
      </c>
      <c r="I453" t="s">
        <v>14</v>
      </c>
      <c r="J453" s="18">
        <f t="shared" ca="1" si="95"/>
        <v>46178</v>
      </c>
      <c r="K453" s="23">
        <f t="shared" ca="1" si="107"/>
        <v>0.88408106666666664</v>
      </c>
      <c r="M453" t="s">
        <v>15</v>
      </c>
      <c r="N453" s="18">
        <f t="shared" ca="1" si="96"/>
        <v>46178</v>
      </c>
      <c r="O453" s="23">
        <f t="shared" ca="1" si="108"/>
        <v>0.76787906666666639</v>
      </c>
      <c r="Q453" t="s">
        <v>16</v>
      </c>
      <c r="R453" s="18">
        <f t="shared" ca="1" si="97"/>
        <v>46178</v>
      </c>
      <c r="S453" s="23">
        <f t="shared" ca="1" si="109"/>
        <v>1.034514933333333</v>
      </c>
      <c r="U453" t="s">
        <v>17</v>
      </c>
      <c r="V453" s="18">
        <f t="shared" ca="1" si="98"/>
        <v>46178</v>
      </c>
      <c r="W453" s="23">
        <f t="shared" ca="1" si="110"/>
        <v>0.91475513333333303</v>
      </c>
    </row>
    <row r="454" spans="1:23">
      <c r="A454" t="s">
        <v>3</v>
      </c>
      <c r="B454" s="18">
        <f t="shared" ca="1" si="93"/>
        <v>46179</v>
      </c>
      <c r="C454" s="23">
        <f t="shared" ca="1" si="105"/>
        <v>1.1912123000000006</v>
      </c>
      <c r="E454" s="22" t="s">
        <v>13</v>
      </c>
      <c r="F454" s="18">
        <f t="shared" ca="1" si="94"/>
        <v>46179</v>
      </c>
      <c r="G454" s="23">
        <f t="shared" ca="1" si="106"/>
        <v>1.3473697000000002</v>
      </c>
      <c r="I454" t="s">
        <v>14</v>
      </c>
      <c r="J454" s="18">
        <f t="shared" ca="1" si="95"/>
        <v>46179</v>
      </c>
      <c r="K454" s="23">
        <f t="shared" ca="1" si="107"/>
        <v>0.88412219999999997</v>
      </c>
      <c r="M454" t="s">
        <v>15</v>
      </c>
      <c r="N454" s="18">
        <f t="shared" ca="1" si="96"/>
        <v>46179</v>
      </c>
      <c r="O454" s="23">
        <f t="shared" ca="1" si="108"/>
        <v>0.76779919999999968</v>
      </c>
      <c r="Q454" t="s">
        <v>16</v>
      </c>
      <c r="R454" s="18">
        <f t="shared" ca="1" si="97"/>
        <v>46179</v>
      </c>
      <c r="S454" s="23">
        <f t="shared" ca="1" si="109"/>
        <v>1.0344122999999996</v>
      </c>
      <c r="U454" t="s">
        <v>17</v>
      </c>
      <c r="V454" s="18">
        <f t="shared" ca="1" si="98"/>
        <v>46179</v>
      </c>
      <c r="W454" s="23">
        <f t="shared" ca="1" si="110"/>
        <v>0.91470689999999966</v>
      </c>
    </row>
    <row r="455" spans="1:23">
      <c r="A455" t="s">
        <v>3</v>
      </c>
      <c r="B455" s="18">
        <f t="shared" ca="1" si="93"/>
        <v>46180</v>
      </c>
      <c r="C455" s="23">
        <f t="shared" ca="1" si="105"/>
        <v>1.1912726666666671</v>
      </c>
      <c r="E455" s="22" t="s">
        <v>13</v>
      </c>
      <c r="F455" s="18">
        <f t="shared" ca="1" si="94"/>
        <v>46180</v>
      </c>
      <c r="G455" s="23">
        <f t="shared" ca="1" si="106"/>
        <v>1.3473673333333336</v>
      </c>
      <c r="I455" t="s">
        <v>14</v>
      </c>
      <c r="J455" s="18">
        <f t="shared" ca="1" si="95"/>
        <v>46180</v>
      </c>
      <c r="K455" s="23">
        <f t="shared" ca="1" si="107"/>
        <v>0.8841633333333333</v>
      </c>
      <c r="M455" t="s">
        <v>15</v>
      </c>
      <c r="N455" s="18">
        <f t="shared" ca="1" si="96"/>
        <v>46180</v>
      </c>
      <c r="O455" s="23">
        <f t="shared" ca="1" si="108"/>
        <v>0.76771933333333298</v>
      </c>
      <c r="Q455" t="s">
        <v>16</v>
      </c>
      <c r="R455" s="18">
        <f t="shared" ca="1" si="97"/>
        <v>46180</v>
      </c>
      <c r="S455" s="23">
        <f t="shared" ca="1" si="109"/>
        <v>1.0343096666666662</v>
      </c>
      <c r="U455" t="s">
        <v>17</v>
      </c>
      <c r="V455" s="18">
        <f t="shared" ca="1" si="98"/>
        <v>46180</v>
      </c>
      <c r="W455" s="23">
        <f t="shared" ca="1" si="110"/>
        <v>0.91465866666666629</v>
      </c>
    </row>
    <row r="456" spans="1:23">
      <c r="A456" t="s">
        <v>3</v>
      </c>
      <c r="B456" s="18">
        <f t="shared" ca="1" si="93"/>
        <v>46181</v>
      </c>
      <c r="C456" s="23">
        <f t="shared" ca="1" si="105"/>
        <v>1.1913330333333336</v>
      </c>
      <c r="E456" s="22" t="s">
        <v>13</v>
      </c>
      <c r="F456" s="18">
        <f t="shared" ca="1" si="94"/>
        <v>46181</v>
      </c>
      <c r="G456" s="23">
        <f t="shared" ca="1" si="106"/>
        <v>1.3473649666666669</v>
      </c>
      <c r="I456" t="s">
        <v>14</v>
      </c>
      <c r="J456" s="18">
        <f t="shared" ca="1" si="95"/>
        <v>46181</v>
      </c>
      <c r="K456" s="23">
        <f t="shared" ca="1" si="107"/>
        <v>0.88420446666666663</v>
      </c>
      <c r="M456" t="s">
        <v>15</v>
      </c>
      <c r="N456" s="18">
        <f t="shared" ca="1" si="96"/>
        <v>46181</v>
      </c>
      <c r="O456" s="23">
        <f t="shared" ca="1" si="108"/>
        <v>0.76763946666666638</v>
      </c>
      <c r="Q456" t="s">
        <v>16</v>
      </c>
      <c r="R456" s="18">
        <f t="shared" ca="1" si="97"/>
        <v>46181</v>
      </c>
      <c r="S456" s="23">
        <f t="shared" ca="1" si="109"/>
        <v>1.0342070333333329</v>
      </c>
      <c r="U456" t="s">
        <v>17</v>
      </c>
      <c r="V456" s="18">
        <f t="shared" ca="1" si="98"/>
        <v>46181</v>
      </c>
      <c r="W456" s="23">
        <f t="shared" ca="1" si="110"/>
        <v>0.91461043333333292</v>
      </c>
    </row>
    <row r="457" spans="1:23">
      <c r="A457" t="s">
        <v>3</v>
      </c>
      <c r="B457" s="18">
        <f t="shared" ca="1" si="93"/>
        <v>46182</v>
      </c>
      <c r="C457" s="23">
        <f t="shared" ca="1" si="105"/>
        <v>1.1913934000000004</v>
      </c>
      <c r="E457" s="22" t="s">
        <v>13</v>
      </c>
      <c r="F457" s="18">
        <f t="shared" ca="1" si="94"/>
        <v>46182</v>
      </c>
      <c r="G457" s="23">
        <f t="shared" ca="1" si="106"/>
        <v>1.3473626000000003</v>
      </c>
      <c r="I457" t="s">
        <v>14</v>
      </c>
      <c r="J457" s="18">
        <f t="shared" ca="1" si="95"/>
        <v>46182</v>
      </c>
      <c r="K457" s="23">
        <f t="shared" ca="1" si="107"/>
        <v>0.88424559999999996</v>
      </c>
      <c r="M457" t="s">
        <v>15</v>
      </c>
      <c r="N457" s="18">
        <f t="shared" ca="1" si="96"/>
        <v>46182</v>
      </c>
      <c r="O457" s="23">
        <f t="shared" ca="1" si="108"/>
        <v>0.76755959999999968</v>
      </c>
      <c r="Q457" t="s">
        <v>16</v>
      </c>
      <c r="R457" s="18">
        <f t="shared" ca="1" si="97"/>
        <v>46182</v>
      </c>
      <c r="S457" s="23">
        <f t="shared" ca="1" si="109"/>
        <v>1.0341043999999995</v>
      </c>
      <c r="U457" t="s">
        <v>17</v>
      </c>
      <c r="V457" s="18">
        <f t="shared" ca="1" si="98"/>
        <v>46182</v>
      </c>
      <c r="W457" s="23">
        <f t="shared" ca="1" si="110"/>
        <v>0.91456219999999966</v>
      </c>
    </row>
    <row r="458" spans="1:23">
      <c r="A458" t="s">
        <v>3</v>
      </c>
      <c r="B458" s="18">
        <f t="shared" ca="1" si="93"/>
        <v>46183</v>
      </c>
      <c r="C458" s="23">
        <f t="shared" ca="1" si="105"/>
        <v>1.1914537666666671</v>
      </c>
      <c r="E458" s="22" t="s">
        <v>13</v>
      </c>
      <c r="F458" s="18">
        <f t="shared" ca="1" si="94"/>
        <v>46183</v>
      </c>
      <c r="G458" s="23">
        <f t="shared" ca="1" si="106"/>
        <v>1.3473602333333337</v>
      </c>
      <c r="I458" t="s">
        <v>14</v>
      </c>
      <c r="J458" s="18">
        <f t="shared" ca="1" si="95"/>
        <v>46183</v>
      </c>
      <c r="K458" s="23">
        <f t="shared" ca="1" si="107"/>
        <v>0.8842867333333333</v>
      </c>
      <c r="M458" t="s">
        <v>15</v>
      </c>
      <c r="N458" s="18">
        <f t="shared" ca="1" si="96"/>
        <v>46183</v>
      </c>
      <c r="O458" s="23">
        <f t="shared" ca="1" si="108"/>
        <v>0.76747973333333297</v>
      </c>
      <c r="Q458" t="s">
        <v>16</v>
      </c>
      <c r="R458" s="18">
        <f t="shared" ca="1" si="97"/>
        <v>46183</v>
      </c>
      <c r="S458" s="23">
        <f t="shared" ca="1" si="109"/>
        <v>1.0340017666666661</v>
      </c>
      <c r="U458" t="s">
        <v>17</v>
      </c>
      <c r="V458" s="18">
        <f t="shared" ca="1" si="98"/>
        <v>46183</v>
      </c>
      <c r="W458" s="23">
        <f t="shared" ca="1" si="110"/>
        <v>0.9145139666666664</v>
      </c>
    </row>
    <row r="459" spans="1:23">
      <c r="A459" t="s">
        <v>3</v>
      </c>
      <c r="B459" s="18">
        <f t="shared" ca="1" si="93"/>
        <v>46184</v>
      </c>
      <c r="C459" s="23">
        <f t="shared" ca="1" si="105"/>
        <v>1.1915141333333337</v>
      </c>
      <c r="E459" s="22" t="s">
        <v>13</v>
      </c>
      <c r="F459" s="18">
        <f t="shared" ca="1" si="94"/>
        <v>46184</v>
      </c>
      <c r="G459" s="23">
        <f t="shared" ca="1" si="106"/>
        <v>1.347357866666667</v>
      </c>
      <c r="I459" t="s">
        <v>14</v>
      </c>
      <c r="J459" s="18">
        <f t="shared" ca="1" si="95"/>
        <v>46184</v>
      </c>
      <c r="K459" s="23">
        <f t="shared" ca="1" si="107"/>
        <v>0.88432786666666663</v>
      </c>
      <c r="M459" t="s">
        <v>15</v>
      </c>
      <c r="N459" s="18">
        <f t="shared" ca="1" si="96"/>
        <v>46184</v>
      </c>
      <c r="O459" s="23">
        <f t="shared" ca="1" si="108"/>
        <v>0.76739986666666637</v>
      </c>
      <c r="Q459" t="s">
        <v>16</v>
      </c>
      <c r="R459" s="18">
        <f t="shared" ca="1" si="97"/>
        <v>46184</v>
      </c>
      <c r="S459" s="23">
        <f t="shared" ca="1" si="109"/>
        <v>1.0338991333333327</v>
      </c>
      <c r="U459" t="s">
        <v>17</v>
      </c>
      <c r="V459" s="18">
        <f t="shared" ca="1" si="98"/>
        <v>46184</v>
      </c>
      <c r="W459" s="23">
        <f t="shared" ca="1" si="110"/>
        <v>0.91446573333333303</v>
      </c>
    </row>
    <row r="460" spans="1:23">
      <c r="A460" t="s">
        <v>3</v>
      </c>
      <c r="B460" s="18">
        <f t="shared" ca="1" si="93"/>
        <v>46185</v>
      </c>
      <c r="C460" s="23">
        <f t="shared" ca="1" si="105"/>
        <v>1.1915745000000002</v>
      </c>
      <c r="E460" s="22" t="s">
        <v>13</v>
      </c>
      <c r="F460" s="18">
        <f t="shared" ca="1" si="94"/>
        <v>46185</v>
      </c>
      <c r="G460" s="23">
        <f t="shared" ca="1" si="106"/>
        <v>1.3473555000000004</v>
      </c>
      <c r="I460" t="s">
        <v>14</v>
      </c>
      <c r="J460" s="18">
        <f t="shared" ca="1" si="95"/>
        <v>46185</v>
      </c>
      <c r="K460" s="23">
        <f t="shared" ca="1" si="107"/>
        <v>0.88436899999999996</v>
      </c>
      <c r="M460" t="s">
        <v>15</v>
      </c>
      <c r="N460" s="18">
        <f t="shared" ca="1" si="96"/>
        <v>46185</v>
      </c>
      <c r="O460" s="23">
        <f t="shared" ca="1" si="108"/>
        <v>0.76731999999999978</v>
      </c>
      <c r="Q460" t="s">
        <v>16</v>
      </c>
      <c r="R460" s="18">
        <f t="shared" ca="1" si="97"/>
        <v>46185</v>
      </c>
      <c r="S460" s="23">
        <f t="shared" ca="1" si="109"/>
        <v>1.0337964999999993</v>
      </c>
      <c r="U460" t="s">
        <v>17</v>
      </c>
      <c r="V460" s="18">
        <f t="shared" ca="1" si="98"/>
        <v>46185</v>
      </c>
      <c r="W460" s="23">
        <f t="shared" ca="1" si="110"/>
        <v>0.91441749999999966</v>
      </c>
    </row>
    <row r="461" spans="1:23">
      <c r="A461" t="s">
        <v>3</v>
      </c>
      <c r="B461" s="18">
        <f t="shared" ca="1" si="93"/>
        <v>46186</v>
      </c>
      <c r="C461" s="23">
        <f t="shared" ca="1" si="105"/>
        <v>1.191634866666667</v>
      </c>
      <c r="E461" s="22" t="s">
        <v>13</v>
      </c>
      <c r="F461" s="18">
        <f t="shared" ca="1" si="94"/>
        <v>46186</v>
      </c>
      <c r="G461" s="23">
        <f t="shared" ca="1" si="106"/>
        <v>1.3473531333333337</v>
      </c>
      <c r="I461" t="s">
        <v>14</v>
      </c>
      <c r="J461" s="18">
        <f t="shared" ca="1" si="95"/>
        <v>46186</v>
      </c>
      <c r="K461" s="23">
        <f t="shared" ca="1" si="107"/>
        <v>0.88441013333333329</v>
      </c>
      <c r="M461" t="s">
        <v>15</v>
      </c>
      <c r="N461" s="18">
        <f t="shared" ca="1" si="96"/>
        <v>46186</v>
      </c>
      <c r="O461" s="23">
        <f t="shared" ca="1" si="108"/>
        <v>0.76724013333333307</v>
      </c>
      <c r="Q461" t="s">
        <v>16</v>
      </c>
      <c r="R461" s="18">
        <f t="shared" ca="1" si="97"/>
        <v>46186</v>
      </c>
      <c r="S461" s="23">
        <f t="shared" ca="1" si="109"/>
        <v>1.033693866666666</v>
      </c>
      <c r="U461" t="s">
        <v>17</v>
      </c>
      <c r="V461" s="18">
        <f t="shared" ca="1" si="98"/>
        <v>46186</v>
      </c>
      <c r="W461" s="23">
        <f t="shared" ca="1" si="110"/>
        <v>0.9143692666666664</v>
      </c>
    </row>
    <row r="462" spans="1:23">
      <c r="A462" t="s">
        <v>3</v>
      </c>
      <c r="B462" s="18">
        <f t="shared" ref="B462:B525" ca="1" si="111">+B461+1</f>
        <v>46187</v>
      </c>
      <c r="C462" s="23">
        <f t="shared" ca="1" si="105"/>
        <v>1.1916952333333337</v>
      </c>
      <c r="E462" s="22" t="s">
        <v>13</v>
      </c>
      <c r="F462" s="18">
        <f t="shared" ref="F462:F525" ca="1" si="112">+F461+1</f>
        <v>46187</v>
      </c>
      <c r="G462" s="23">
        <f t="shared" ca="1" si="106"/>
        <v>1.3473507666666671</v>
      </c>
      <c r="I462" t="s">
        <v>14</v>
      </c>
      <c r="J462" s="18">
        <f t="shared" ref="J462:J525" ca="1" si="113">+J461+1</f>
        <v>46187</v>
      </c>
      <c r="K462" s="23">
        <f t="shared" ca="1" si="107"/>
        <v>0.88445126666666662</v>
      </c>
      <c r="M462" t="s">
        <v>15</v>
      </c>
      <c r="N462" s="18">
        <f t="shared" ref="N462:N525" ca="1" si="114">+N461+1</f>
        <v>46187</v>
      </c>
      <c r="O462" s="23">
        <f t="shared" ca="1" si="108"/>
        <v>0.76716026666666637</v>
      </c>
      <c r="Q462" t="s">
        <v>16</v>
      </c>
      <c r="R462" s="18">
        <f t="shared" ref="R462:R525" ca="1" si="115">+R461+1</f>
        <v>46187</v>
      </c>
      <c r="S462" s="23">
        <f t="shared" ca="1" si="109"/>
        <v>1.0335912333333326</v>
      </c>
      <c r="U462" t="s">
        <v>17</v>
      </c>
      <c r="V462" s="18">
        <f t="shared" ref="V462:V525" ca="1" si="116">+V461+1</f>
        <v>46187</v>
      </c>
      <c r="W462" s="23">
        <f t="shared" ca="1" si="110"/>
        <v>0.91432103333333314</v>
      </c>
    </row>
    <row r="463" spans="1:23">
      <c r="A463" t="s">
        <v>3</v>
      </c>
      <c r="B463" s="18">
        <f t="shared" ca="1" si="111"/>
        <v>46188</v>
      </c>
      <c r="C463" s="23">
        <f t="shared" ca="1" si="105"/>
        <v>1.1917556000000002</v>
      </c>
      <c r="E463" s="22" t="s">
        <v>13</v>
      </c>
      <c r="F463" s="18">
        <f t="shared" ca="1" si="112"/>
        <v>46188</v>
      </c>
      <c r="G463" s="23">
        <f t="shared" ca="1" si="106"/>
        <v>1.3473484000000004</v>
      </c>
      <c r="I463" t="s">
        <v>14</v>
      </c>
      <c r="J463" s="18">
        <f t="shared" ca="1" si="113"/>
        <v>46188</v>
      </c>
      <c r="K463" s="23">
        <f t="shared" ca="1" si="107"/>
        <v>0.88449239999999996</v>
      </c>
      <c r="M463" t="s">
        <v>15</v>
      </c>
      <c r="N463" s="18">
        <f t="shared" ca="1" si="114"/>
        <v>46188</v>
      </c>
      <c r="O463" s="23">
        <f t="shared" ca="1" si="108"/>
        <v>0.76708039999999977</v>
      </c>
      <c r="Q463" t="s">
        <v>16</v>
      </c>
      <c r="R463" s="18">
        <f t="shared" ca="1" si="115"/>
        <v>46188</v>
      </c>
      <c r="S463" s="23">
        <f t="shared" ca="1" si="109"/>
        <v>1.0334885999999992</v>
      </c>
      <c r="U463" t="s">
        <v>17</v>
      </c>
      <c r="V463" s="18">
        <f t="shared" ca="1" si="116"/>
        <v>46188</v>
      </c>
      <c r="W463" s="23">
        <f t="shared" ca="1" si="110"/>
        <v>0.91427279999999977</v>
      </c>
    </row>
    <row r="464" spans="1:23">
      <c r="A464" t="s">
        <v>3</v>
      </c>
      <c r="B464" s="18">
        <f t="shared" ca="1" si="111"/>
        <v>46189</v>
      </c>
      <c r="C464" s="23">
        <f t="shared" ca="1" si="105"/>
        <v>1.1918159666666668</v>
      </c>
      <c r="E464" s="22" t="s">
        <v>13</v>
      </c>
      <c r="F464" s="18">
        <f t="shared" ca="1" si="112"/>
        <v>46189</v>
      </c>
      <c r="G464" s="23">
        <f t="shared" ca="1" si="106"/>
        <v>1.3473460333333338</v>
      </c>
      <c r="I464" t="s">
        <v>14</v>
      </c>
      <c r="J464" s="18">
        <f t="shared" ca="1" si="113"/>
        <v>46189</v>
      </c>
      <c r="K464" s="23">
        <f t="shared" ca="1" si="107"/>
        <v>0.88453353333333329</v>
      </c>
      <c r="M464" t="s">
        <v>15</v>
      </c>
      <c r="N464" s="18">
        <f t="shared" ca="1" si="114"/>
        <v>46189</v>
      </c>
      <c r="O464" s="23">
        <f t="shared" ca="1" si="108"/>
        <v>0.76700053333333318</v>
      </c>
      <c r="Q464" t="s">
        <v>16</v>
      </c>
      <c r="R464" s="18">
        <f t="shared" ca="1" si="115"/>
        <v>46189</v>
      </c>
      <c r="S464" s="23">
        <f t="shared" ca="1" si="109"/>
        <v>1.0333859666666658</v>
      </c>
      <c r="U464" t="s">
        <v>17</v>
      </c>
      <c r="V464" s="18">
        <f t="shared" ca="1" si="116"/>
        <v>46189</v>
      </c>
      <c r="W464" s="23">
        <f t="shared" ca="1" si="110"/>
        <v>0.91422456666666641</v>
      </c>
    </row>
    <row r="465" spans="1:23">
      <c r="A465" t="s">
        <v>3</v>
      </c>
      <c r="B465" s="18">
        <f t="shared" ca="1" si="111"/>
        <v>46190</v>
      </c>
      <c r="C465" s="23">
        <f t="shared" ca="1" si="105"/>
        <v>1.1918763333333335</v>
      </c>
      <c r="E465" s="22" t="s">
        <v>13</v>
      </c>
      <c r="F465" s="18">
        <f t="shared" ca="1" si="112"/>
        <v>46190</v>
      </c>
      <c r="G465" s="23">
        <f t="shared" ca="1" si="106"/>
        <v>1.3473436666666672</v>
      </c>
      <c r="I465" t="s">
        <v>14</v>
      </c>
      <c r="J465" s="18">
        <f t="shared" ca="1" si="113"/>
        <v>46190</v>
      </c>
      <c r="K465" s="23">
        <f t="shared" ca="1" si="107"/>
        <v>0.88457466666666662</v>
      </c>
      <c r="M465" t="s">
        <v>15</v>
      </c>
      <c r="N465" s="18">
        <f t="shared" ca="1" si="114"/>
        <v>46190</v>
      </c>
      <c r="O465" s="23">
        <f t="shared" ca="1" si="108"/>
        <v>0.76692066666666647</v>
      </c>
      <c r="Q465" t="s">
        <v>16</v>
      </c>
      <c r="R465" s="18">
        <f t="shared" ca="1" si="115"/>
        <v>46190</v>
      </c>
      <c r="S465" s="23">
        <f t="shared" ca="1" si="109"/>
        <v>1.0332833333333327</v>
      </c>
      <c r="U465" t="s">
        <v>17</v>
      </c>
      <c r="V465" s="18">
        <f t="shared" ca="1" si="116"/>
        <v>46190</v>
      </c>
      <c r="W465" s="23">
        <f t="shared" ca="1" si="110"/>
        <v>0.91417633333333315</v>
      </c>
    </row>
    <row r="466" spans="1:23">
      <c r="A466" t="s">
        <v>3</v>
      </c>
      <c r="B466" s="18">
        <f t="shared" ca="1" si="111"/>
        <v>46191</v>
      </c>
      <c r="C466" s="23">
        <f t="shared" ca="1" si="105"/>
        <v>1.1919367000000003</v>
      </c>
      <c r="E466" s="22" t="s">
        <v>13</v>
      </c>
      <c r="F466" s="18">
        <f t="shared" ca="1" si="112"/>
        <v>46191</v>
      </c>
      <c r="G466" s="23">
        <f t="shared" ca="1" si="106"/>
        <v>1.3473413000000005</v>
      </c>
      <c r="I466" t="s">
        <v>14</v>
      </c>
      <c r="J466" s="18">
        <f t="shared" ca="1" si="113"/>
        <v>46191</v>
      </c>
      <c r="K466" s="23">
        <f t="shared" ca="1" si="107"/>
        <v>0.88461579999999995</v>
      </c>
      <c r="M466" t="s">
        <v>15</v>
      </c>
      <c r="N466" s="18">
        <f t="shared" ca="1" si="114"/>
        <v>46191</v>
      </c>
      <c r="O466" s="23">
        <f t="shared" ca="1" si="108"/>
        <v>0.76684079999999977</v>
      </c>
      <c r="Q466" t="s">
        <v>16</v>
      </c>
      <c r="R466" s="18">
        <f t="shared" ca="1" si="115"/>
        <v>46191</v>
      </c>
      <c r="S466" s="23">
        <f t="shared" ca="1" si="109"/>
        <v>1.0331806999999995</v>
      </c>
      <c r="U466" t="s">
        <v>17</v>
      </c>
      <c r="V466" s="18">
        <f t="shared" ca="1" si="116"/>
        <v>46191</v>
      </c>
      <c r="W466" s="23">
        <f t="shared" ca="1" si="110"/>
        <v>0.91412809999999989</v>
      </c>
    </row>
    <row r="467" spans="1:23">
      <c r="A467" t="s">
        <v>3</v>
      </c>
      <c r="B467" s="18">
        <f t="shared" ca="1" si="111"/>
        <v>46192</v>
      </c>
      <c r="C467" s="23">
        <f t="shared" ca="1" si="105"/>
        <v>1.1919970666666668</v>
      </c>
      <c r="E467" s="22" t="s">
        <v>13</v>
      </c>
      <c r="F467" s="18">
        <f t="shared" ca="1" si="112"/>
        <v>46192</v>
      </c>
      <c r="G467" s="23">
        <f t="shared" ca="1" si="106"/>
        <v>1.3473389333333339</v>
      </c>
      <c r="I467" t="s">
        <v>14</v>
      </c>
      <c r="J467" s="18">
        <f t="shared" ca="1" si="113"/>
        <v>46192</v>
      </c>
      <c r="K467" s="23">
        <f t="shared" ca="1" si="107"/>
        <v>0.88465693333333328</v>
      </c>
      <c r="M467" t="s">
        <v>15</v>
      </c>
      <c r="N467" s="18">
        <f t="shared" ca="1" si="114"/>
        <v>46192</v>
      </c>
      <c r="O467" s="23">
        <f t="shared" ca="1" si="108"/>
        <v>0.76676093333333317</v>
      </c>
      <c r="Q467" t="s">
        <v>16</v>
      </c>
      <c r="R467" s="18">
        <f t="shared" ca="1" si="115"/>
        <v>46192</v>
      </c>
      <c r="S467" s="23">
        <f t="shared" ca="1" si="109"/>
        <v>1.0330780666666661</v>
      </c>
      <c r="U467" t="s">
        <v>17</v>
      </c>
      <c r="V467" s="18">
        <f t="shared" ca="1" si="116"/>
        <v>46192</v>
      </c>
      <c r="W467" s="23">
        <f t="shared" ca="1" si="110"/>
        <v>0.91407986666666652</v>
      </c>
    </row>
    <row r="468" spans="1:23">
      <c r="A468" t="s">
        <v>3</v>
      </c>
      <c r="B468" s="18">
        <f t="shared" ca="1" si="111"/>
        <v>46193</v>
      </c>
      <c r="C468" s="23">
        <f t="shared" ca="1" si="105"/>
        <v>1.1920574333333334</v>
      </c>
      <c r="E468" s="22" t="s">
        <v>13</v>
      </c>
      <c r="F468" s="18">
        <f t="shared" ca="1" si="112"/>
        <v>46193</v>
      </c>
      <c r="G468" s="23">
        <f t="shared" ca="1" si="106"/>
        <v>1.3473365666666672</v>
      </c>
      <c r="I468" t="s">
        <v>14</v>
      </c>
      <c r="J468" s="18">
        <f t="shared" ca="1" si="113"/>
        <v>46193</v>
      </c>
      <c r="K468" s="23">
        <f t="shared" ca="1" si="107"/>
        <v>0.88469806666666662</v>
      </c>
      <c r="M468" t="s">
        <v>15</v>
      </c>
      <c r="N468" s="18">
        <f t="shared" ca="1" si="114"/>
        <v>46193</v>
      </c>
      <c r="O468" s="23">
        <f t="shared" ca="1" si="108"/>
        <v>0.76668106666666658</v>
      </c>
      <c r="Q468" t="s">
        <v>16</v>
      </c>
      <c r="R468" s="18">
        <f t="shared" ca="1" si="115"/>
        <v>46193</v>
      </c>
      <c r="S468" s="23">
        <f t="shared" ca="1" si="109"/>
        <v>1.0329754333333327</v>
      </c>
      <c r="U468" t="s">
        <v>17</v>
      </c>
      <c r="V468" s="18">
        <f t="shared" ca="1" si="116"/>
        <v>46193</v>
      </c>
      <c r="W468" s="23">
        <f t="shared" ca="1" si="110"/>
        <v>0.91403163333333315</v>
      </c>
    </row>
    <row r="469" spans="1:23">
      <c r="A469" t="s">
        <v>3</v>
      </c>
      <c r="B469" s="18">
        <f t="shared" ca="1" si="111"/>
        <v>46194</v>
      </c>
      <c r="C469" s="23">
        <f t="shared" ca="1" si="105"/>
        <v>1.1921178000000001</v>
      </c>
      <c r="E469" s="22" t="s">
        <v>13</v>
      </c>
      <c r="F469" s="18">
        <f t="shared" ca="1" si="112"/>
        <v>46194</v>
      </c>
      <c r="G469" s="23">
        <f t="shared" ca="1" si="106"/>
        <v>1.3473342000000006</v>
      </c>
      <c r="I469" t="s">
        <v>14</v>
      </c>
      <c r="J469" s="18">
        <f t="shared" ca="1" si="113"/>
        <v>46194</v>
      </c>
      <c r="K469" s="23">
        <f t="shared" ca="1" si="107"/>
        <v>0.88473919999999995</v>
      </c>
      <c r="M469" t="s">
        <v>15</v>
      </c>
      <c r="N469" s="18">
        <f t="shared" ca="1" si="114"/>
        <v>46194</v>
      </c>
      <c r="O469" s="23">
        <f t="shared" ca="1" si="108"/>
        <v>0.76660119999999987</v>
      </c>
      <c r="Q469" t="s">
        <v>16</v>
      </c>
      <c r="R469" s="18">
        <f t="shared" ca="1" si="115"/>
        <v>46194</v>
      </c>
      <c r="S469" s="23">
        <f t="shared" ca="1" si="109"/>
        <v>1.0328727999999996</v>
      </c>
      <c r="U469" t="s">
        <v>17</v>
      </c>
      <c r="V469" s="18">
        <f t="shared" ca="1" si="116"/>
        <v>46194</v>
      </c>
      <c r="W469" s="23">
        <f t="shared" ca="1" si="110"/>
        <v>0.91398339999999989</v>
      </c>
    </row>
    <row r="470" spans="1:23">
      <c r="A470" t="s">
        <v>3</v>
      </c>
      <c r="B470" s="18">
        <f t="shared" ca="1" si="111"/>
        <v>46195</v>
      </c>
      <c r="C470" s="23">
        <f t="shared" ca="1" si="105"/>
        <v>1.1921781666666669</v>
      </c>
      <c r="E470" s="22" t="s">
        <v>13</v>
      </c>
      <c r="F470" s="18">
        <f t="shared" ca="1" si="112"/>
        <v>46195</v>
      </c>
      <c r="G470" s="23">
        <f t="shared" ca="1" si="106"/>
        <v>1.347331833333334</v>
      </c>
      <c r="I470" t="s">
        <v>14</v>
      </c>
      <c r="J470" s="18">
        <f t="shared" ca="1" si="113"/>
        <v>46195</v>
      </c>
      <c r="K470" s="23">
        <f t="shared" ca="1" si="107"/>
        <v>0.88478033333333328</v>
      </c>
      <c r="M470" t="s">
        <v>15</v>
      </c>
      <c r="N470" s="18">
        <f t="shared" ca="1" si="114"/>
        <v>46195</v>
      </c>
      <c r="O470" s="23">
        <f t="shared" ca="1" si="108"/>
        <v>0.76652133333333317</v>
      </c>
      <c r="Q470" t="s">
        <v>16</v>
      </c>
      <c r="R470" s="18">
        <f t="shared" ca="1" si="115"/>
        <v>46195</v>
      </c>
      <c r="S470" s="23">
        <f t="shared" ca="1" si="109"/>
        <v>1.0327701666666664</v>
      </c>
      <c r="U470" t="s">
        <v>17</v>
      </c>
      <c r="V470" s="18">
        <f t="shared" ca="1" si="116"/>
        <v>46195</v>
      </c>
      <c r="W470" s="23">
        <f t="shared" ca="1" si="110"/>
        <v>0.91393516666666663</v>
      </c>
    </row>
    <row r="471" spans="1:23">
      <c r="A471" t="s">
        <v>3</v>
      </c>
      <c r="B471" s="18">
        <f t="shared" ca="1" si="111"/>
        <v>46196</v>
      </c>
      <c r="C471" s="23">
        <f t="shared" ca="1" si="105"/>
        <v>1.1922385333333334</v>
      </c>
      <c r="E471" s="22" t="s">
        <v>13</v>
      </c>
      <c r="F471" s="18">
        <f t="shared" ca="1" si="112"/>
        <v>46196</v>
      </c>
      <c r="G471" s="23">
        <f t="shared" ca="1" si="106"/>
        <v>1.3473294666666671</v>
      </c>
      <c r="I471" t="s">
        <v>14</v>
      </c>
      <c r="J471" s="18">
        <f t="shared" ca="1" si="113"/>
        <v>46196</v>
      </c>
      <c r="K471" s="23">
        <f t="shared" ca="1" si="107"/>
        <v>0.88482146666666661</v>
      </c>
      <c r="M471" t="s">
        <v>15</v>
      </c>
      <c r="N471" s="18">
        <f t="shared" ca="1" si="114"/>
        <v>46196</v>
      </c>
      <c r="O471" s="23">
        <f t="shared" ca="1" si="108"/>
        <v>0.76644146666666657</v>
      </c>
      <c r="Q471" t="s">
        <v>16</v>
      </c>
      <c r="R471" s="18">
        <f t="shared" ca="1" si="115"/>
        <v>46196</v>
      </c>
      <c r="S471" s="23">
        <f t="shared" ca="1" si="109"/>
        <v>1.0326675333333331</v>
      </c>
      <c r="U471" t="s">
        <v>17</v>
      </c>
      <c r="V471" s="18">
        <f t="shared" ca="1" si="116"/>
        <v>46196</v>
      </c>
      <c r="W471" s="23">
        <f t="shared" ca="1" si="110"/>
        <v>0.91388693333333326</v>
      </c>
    </row>
    <row r="472" spans="1:23">
      <c r="A472" t="s">
        <v>3</v>
      </c>
      <c r="B472" s="18">
        <f t="shared" ca="1" si="111"/>
        <v>46197</v>
      </c>
      <c r="C472" s="23">
        <f t="shared" ca="1" si="105"/>
        <v>1.1922988999999999</v>
      </c>
      <c r="E472" s="22" t="s">
        <v>13</v>
      </c>
      <c r="F472" s="18">
        <f t="shared" ca="1" si="112"/>
        <v>46197</v>
      </c>
      <c r="G472" s="23">
        <f t="shared" ca="1" si="106"/>
        <v>1.3473271000000002</v>
      </c>
      <c r="I472" t="s">
        <v>14</v>
      </c>
      <c r="J472" s="18">
        <f t="shared" ca="1" si="113"/>
        <v>46197</v>
      </c>
      <c r="K472" s="23">
        <f t="shared" ca="1" si="107"/>
        <v>0.88486259999999994</v>
      </c>
      <c r="M472" t="s">
        <v>15</v>
      </c>
      <c r="N472" s="18">
        <f t="shared" ca="1" si="114"/>
        <v>46197</v>
      </c>
      <c r="O472" s="23">
        <f t="shared" ca="1" si="108"/>
        <v>0.76636159999999998</v>
      </c>
      <c r="Q472" t="s">
        <v>16</v>
      </c>
      <c r="R472" s="18">
        <f t="shared" ca="1" si="115"/>
        <v>46197</v>
      </c>
      <c r="S472" s="23">
        <f t="shared" ca="1" si="109"/>
        <v>1.0325648999999997</v>
      </c>
      <c r="U472" t="s">
        <v>17</v>
      </c>
      <c r="V472" s="18">
        <f t="shared" ca="1" si="116"/>
        <v>46197</v>
      </c>
      <c r="W472" s="23">
        <f t="shared" ca="1" si="110"/>
        <v>0.91383869999999989</v>
      </c>
    </row>
    <row r="473" spans="1:23">
      <c r="A473" t="s">
        <v>3</v>
      </c>
      <c r="B473" s="18">
        <f t="shared" ca="1" si="111"/>
        <v>46198</v>
      </c>
      <c r="C473" s="23">
        <f t="shared" ca="1" si="105"/>
        <v>1.1923592666666667</v>
      </c>
      <c r="E473" s="22" t="s">
        <v>13</v>
      </c>
      <c r="F473" s="18">
        <f t="shared" ca="1" si="112"/>
        <v>46198</v>
      </c>
      <c r="G473" s="23">
        <f t="shared" ca="1" si="106"/>
        <v>1.3473247333333336</v>
      </c>
      <c r="I473" t="s">
        <v>14</v>
      </c>
      <c r="J473" s="18">
        <f t="shared" ca="1" si="113"/>
        <v>46198</v>
      </c>
      <c r="K473" s="23">
        <f t="shared" ca="1" si="107"/>
        <v>0.88490373333333328</v>
      </c>
      <c r="M473" t="s">
        <v>15</v>
      </c>
      <c r="N473" s="18">
        <f t="shared" ca="1" si="114"/>
        <v>46198</v>
      </c>
      <c r="O473" s="23">
        <f t="shared" ca="1" si="108"/>
        <v>0.76628173333333327</v>
      </c>
      <c r="Q473" t="s">
        <v>16</v>
      </c>
      <c r="R473" s="18">
        <f t="shared" ca="1" si="115"/>
        <v>46198</v>
      </c>
      <c r="S473" s="23">
        <f t="shared" ca="1" si="109"/>
        <v>1.0324622666666665</v>
      </c>
      <c r="U473" t="s">
        <v>17</v>
      </c>
      <c r="V473" s="18">
        <f t="shared" ca="1" si="116"/>
        <v>46198</v>
      </c>
      <c r="W473" s="23">
        <f t="shared" ca="1" si="110"/>
        <v>0.91379046666666663</v>
      </c>
    </row>
    <row r="474" spans="1:23">
      <c r="A474" t="s">
        <v>3</v>
      </c>
      <c r="B474" s="18">
        <f t="shared" ca="1" si="111"/>
        <v>46199</v>
      </c>
      <c r="C474" s="23">
        <f t="shared" ca="1" si="105"/>
        <v>1.1924196333333335</v>
      </c>
      <c r="E474" s="22" t="s">
        <v>13</v>
      </c>
      <c r="F474" s="18">
        <f t="shared" ca="1" si="112"/>
        <v>46199</v>
      </c>
      <c r="G474" s="23">
        <f t="shared" ca="1" si="106"/>
        <v>1.3473223666666669</v>
      </c>
      <c r="I474" t="s">
        <v>14</v>
      </c>
      <c r="J474" s="18">
        <f t="shared" ca="1" si="113"/>
        <v>46199</v>
      </c>
      <c r="K474" s="23">
        <f t="shared" ca="1" si="107"/>
        <v>0.88494486666666661</v>
      </c>
      <c r="M474" t="s">
        <v>15</v>
      </c>
      <c r="N474" s="18">
        <f t="shared" ca="1" si="114"/>
        <v>46199</v>
      </c>
      <c r="O474" s="23">
        <f t="shared" ca="1" si="108"/>
        <v>0.76620186666666656</v>
      </c>
      <c r="Q474" t="s">
        <v>16</v>
      </c>
      <c r="R474" s="18">
        <f t="shared" ca="1" si="115"/>
        <v>46199</v>
      </c>
      <c r="S474" s="23">
        <f t="shared" ca="1" si="109"/>
        <v>1.0323596333333334</v>
      </c>
      <c r="U474" t="s">
        <v>17</v>
      </c>
      <c r="V474" s="18">
        <f t="shared" ca="1" si="116"/>
        <v>46199</v>
      </c>
      <c r="W474" s="23">
        <f t="shared" ca="1" si="110"/>
        <v>0.91374223333333338</v>
      </c>
    </row>
    <row r="475" spans="1:23">
      <c r="A475" t="s">
        <v>3</v>
      </c>
      <c r="B475" s="18">
        <f t="shared" ca="1" si="111"/>
        <v>46200</v>
      </c>
      <c r="C475" s="23">
        <f t="shared" ca="1" si="105"/>
        <v>1.19248</v>
      </c>
      <c r="E475" s="22" t="s">
        <v>13</v>
      </c>
      <c r="F475" s="18">
        <f t="shared" ca="1" si="112"/>
        <v>46200</v>
      </c>
      <c r="G475" s="23">
        <f t="shared" ca="1" si="106"/>
        <v>1.3473200000000001</v>
      </c>
      <c r="I475" t="s">
        <v>14</v>
      </c>
      <c r="J475" s="18">
        <f t="shared" ca="1" si="113"/>
        <v>46200</v>
      </c>
      <c r="K475" s="23">
        <f t="shared" ca="1" si="107"/>
        <v>0.88498600000000005</v>
      </c>
      <c r="M475" t="s">
        <v>15</v>
      </c>
      <c r="N475" s="18">
        <f t="shared" ca="1" si="114"/>
        <v>46200</v>
      </c>
      <c r="O475" s="23">
        <f t="shared" ca="1" si="108"/>
        <v>0.76612199999999997</v>
      </c>
      <c r="Q475" t="s">
        <v>16</v>
      </c>
      <c r="R475" s="18">
        <f t="shared" ca="1" si="115"/>
        <v>46200</v>
      </c>
      <c r="S475" s="23">
        <f t="shared" ca="1" si="109"/>
        <v>1.032257</v>
      </c>
      <c r="U475" t="s">
        <v>17</v>
      </c>
      <c r="V475" s="18">
        <f t="shared" ca="1" si="116"/>
        <v>46200</v>
      </c>
      <c r="W475" s="23">
        <f t="shared" ca="1" si="110"/>
        <v>0.91369400000000001</v>
      </c>
    </row>
    <row r="476" spans="1:23">
      <c r="A476" t="s">
        <v>3</v>
      </c>
      <c r="B476" s="24">
        <f t="shared" ca="1" si="111"/>
        <v>46201</v>
      </c>
      <c r="C476" s="21">
        <f>C131</f>
        <v>1.19248</v>
      </c>
      <c r="E476" s="22" t="s">
        <v>13</v>
      </c>
      <c r="F476" s="24">
        <f t="shared" ca="1" si="112"/>
        <v>46201</v>
      </c>
      <c r="G476" s="21">
        <f>G131</f>
        <v>1.3473200000000001</v>
      </c>
      <c r="I476" t="s">
        <v>14</v>
      </c>
      <c r="J476" s="24">
        <f t="shared" ca="1" si="113"/>
        <v>46201</v>
      </c>
      <c r="K476" s="21">
        <f>K131</f>
        <v>0.88498600000000005</v>
      </c>
      <c r="M476" t="s">
        <v>15</v>
      </c>
      <c r="N476" s="24">
        <f t="shared" ca="1" si="114"/>
        <v>46201</v>
      </c>
      <c r="O476" s="21">
        <f>O131</f>
        <v>0.76612199999999997</v>
      </c>
      <c r="Q476" t="s">
        <v>16</v>
      </c>
      <c r="R476" s="24">
        <f t="shared" ca="1" si="115"/>
        <v>46201</v>
      </c>
      <c r="S476" s="21">
        <f>S131</f>
        <v>1.032257</v>
      </c>
      <c r="U476" t="s">
        <v>17</v>
      </c>
      <c r="V476" s="24">
        <f t="shared" ca="1" si="116"/>
        <v>46201</v>
      </c>
      <c r="W476" s="21">
        <f>W131</f>
        <v>0.91369400000000001</v>
      </c>
    </row>
    <row r="477" spans="1:23">
      <c r="A477" t="s">
        <v>3</v>
      </c>
      <c r="B477" s="18">
        <f t="shared" ca="1" si="111"/>
        <v>46202</v>
      </c>
      <c r="C477" s="23">
        <f t="shared" ref="C477:C505" ca="1" si="117">C476+(C$506-C476)/(B$506-B477)</f>
        <v>1.192541724137931</v>
      </c>
      <c r="E477" s="22" t="s">
        <v>13</v>
      </c>
      <c r="F477" s="18">
        <f t="shared" ca="1" si="112"/>
        <v>46202</v>
      </c>
      <c r="G477" s="23">
        <f t="shared" ref="G477:G505" ca="1" si="118">G476+(G$506-G476)/(F$506-F477)</f>
        <v>1.3473231379310346</v>
      </c>
      <c r="I477" t="s">
        <v>14</v>
      </c>
      <c r="J477" s="18">
        <f t="shared" ca="1" si="113"/>
        <v>46202</v>
      </c>
      <c r="K477" s="23">
        <f t="shared" ref="K477:K505" ca="1" si="119">K476+(K$506-K476)/(J$506-J477)</f>
        <v>0.88502182758620696</v>
      </c>
      <c r="M477" t="s">
        <v>15</v>
      </c>
      <c r="N477" s="18">
        <f t="shared" ca="1" si="114"/>
        <v>46202</v>
      </c>
      <c r="O477" s="23">
        <f t="shared" ref="O477:O505" ca="1" si="120">O476+(O$506-O476)/(N$506-N477)</f>
        <v>0.76603999999999994</v>
      </c>
      <c r="Q477" t="s">
        <v>16</v>
      </c>
      <c r="R477" s="18">
        <f t="shared" ca="1" si="115"/>
        <v>46202</v>
      </c>
      <c r="S477" s="23">
        <f t="shared" ref="S477:S505" ca="1" si="121">S476+(S$506-S476)/(R$506-R477)</f>
        <v>1.0321489310344827</v>
      </c>
      <c r="U477" t="s">
        <v>17</v>
      </c>
      <c r="V477" s="18">
        <f t="shared" ca="1" si="116"/>
        <v>46202</v>
      </c>
      <c r="W477" s="23">
        <f t="shared" ref="W477:W505" ca="1" si="122">W476+(W$506-W476)/(V$506-V477)</f>
        <v>0.91363700000000003</v>
      </c>
    </row>
    <row r="478" spans="1:23">
      <c r="A478" t="s">
        <v>3</v>
      </c>
      <c r="B478" s="18">
        <f t="shared" ca="1" si="111"/>
        <v>46203</v>
      </c>
      <c r="C478" s="23">
        <f t="shared" ca="1" si="117"/>
        <v>1.1926034482758621</v>
      </c>
      <c r="E478" s="22" t="s">
        <v>13</v>
      </c>
      <c r="F478" s="18">
        <f t="shared" ca="1" si="112"/>
        <v>46203</v>
      </c>
      <c r="G478" s="23">
        <f t="shared" ca="1" si="118"/>
        <v>1.3473262758620692</v>
      </c>
      <c r="I478" t="s">
        <v>14</v>
      </c>
      <c r="J478" s="18">
        <f t="shared" ca="1" si="113"/>
        <v>46203</v>
      </c>
      <c r="K478" s="23">
        <f t="shared" ca="1" si="119"/>
        <v>0.88505765517241386</v>
      </c>
      <c r="M478" t="s">
        <v>15</v>
      </c>
      <c r="N478" s="18">
        <f t="shared" ca="1" si="114"/>
        <v>46203</v>
      </c>
      <c r="O478" s="23">
        <f t="shared" ca="1" si="120"/>
        <v>0.76595799999999992</v>
      </c>
      <c r="Q478" t="s">
        <v>16</v>
      </c>
      <c r="R478" s="18">
        <f t="shared" ca="1" si="115"/>
        <v>46203</v>
      </c>
      <c r="S478" s="23">
        <f t="shared" ca="1" si="121"/>
        <v>1.0320408620689654</v>
      </c>
      <c r="U478" t="s">
        <v>17</v>
      </c>
      <c r="V478" s="18">
        <f t="shared" ca="1" si="116"/>
        <v>46203</v>
      </c>
      <c r="W478" s="23">
        <f t="shared" ca="1" si="122"/>
        <v>0.91358000000000006</v>
      </c>
    </row>
    <row r="479" spans="1:23">
      <c r="A479" t="s">
        <v>3</v>
      </c>
      <c r="B479" s="18">
        <f t="shared" ca="1" si="111"/>
        <v>46204</v>
      </c>
      <c r="C479" s="23">
        <f t="shared" ca="1" si="117"/>
        <v>1.1926651724137931</v>
      </c>
      <c r="E479" s="22" t="s">
        <v>13</v>
      </c>
      <c r="F479" s="18">
        <f t="shared" ca="1" si="112"/>
        <v>46204</v>
      </c>
      <c r="G479" s="23">
        <f t="shared" ca="1" si="118"/>
        <v>1.3473294137931038</v>
      </c>
      <c r="I479" t="s">
        <v>14</v>
      </c>
      <c r="J479" s="18">
        <f t="shared" ca="1" si="113"/>
        <v>46204</v>
      </c>
      <c r="K479" s="23">
        <f t="shared" ca="1" si="119"/>
        <v>0.88509348275862076</v>
      </c>
      <c r="M479" t="s">
        <v>15</v>
      </c>
      <c r="N479" s="18">
        <f t="shared" ca="1" si="114"/>
        <v>46204</v>
      </c>
      <c r="O479" s="23">
        <f t="shared" ca="1" si="120"/>
        <v>0.76587599999999989</v>
      </c>
      <c r="Q479" t="s">
        <v>16</v>
      </c>
      <c r="R479" s="18">
        <f t="shared" ca="1" si="115"/>
        <v>46204</v>
      </c>
      <c r="S479" s="23">
        <f t="shared" ca="1" si="121"/>
        <v>1.0319327931034481</v>
      </c>
      <c r="U479" t="s">
        <v>17</v>
      </c>
      <c r="V479" s="18">
        <f t="shared" ca="1" si="116"/>
        <v>46204</v>
      </c>
      <c r="W479" s="23">
        <f t="shared" ca="1" si="122"/>
        <v>0.91352300000000008</v>
      </c>
    </row>
    <row r="480" spans="1:23">
      <c r="A480" t="s">
        <v>3</v>
      </c>
      <c r="B480" s="18">
        <f t="shared" ca="1" si="111"/>
        <v>46205</v>
      </c>
      <c r="C480" s="23">
        <f t="shared" ca="1" si="117"/>
        <v>1.1927268965517241</v>
      </c>
      <c r="E480" s="22" t="s">
        <v>13</v>
      </c>
      <c r="F480" s="18">
        <f t="shared" ca="1" si="112"/>
        <v>46205</v>
      </c>
      <c r="G480" s="23">
        <f t="shared" ca="1" si="118"/>
        <v>1.3473325517241383</v>
      </c>
      <c r="I480" t="s">
        <v>14</v>
      </c>
      <c r="J480" s="18">
        <f t="shared" ca="1" si="113"/>
        <v>46205</v>
      </c>
      <c r="K480" s="23">
        <f t="shared" ca="1" si="119"/>
        <v>0.88512931034482767</v>
      </c>
      <c r="M480" t="s">
        <v>15</v>
      </c>
      <c r="N480" s="18">
        <f t="shared" ca="1" si="114"/>
        <v>46205</v>
      </c>
      <c r="O480" s="23">
        <f t="shared" ca="1" si="120"/>
        <v>0.76579399999999986</v>
      </c>
      <c r="Q480" t="s">
        <v>16</v>
      </c>
      <c r="R480" s="18">
        <f t="shared" ca="1" si="115"/>
        <v>46205</v>
      </c>
      <c r="S480" s="23">
        <f t="shared" ca="1" si="121"/>
        <v>1.0318247241379308</v>
      </c>
      <c r="U480" t="s">
        <v>17</v>
      </c>
      <c r="V480" s="18">
        <f t="shared" ca="1" si="116"/>
        <v>46205</v>
      </c>
      <c r="W480" s="23">
        <f t="shared" ca="1" si="122"/>
        <v>0.91346600000000011</v>
      </c>
    </row>
    <row r="481" spans="1:23">
      <c r="A481" t="s">
        <v>3</v>
      </c>
      <c r="B481" s="18">
        <f t="shared" ca="1" si="111"/>
        <v>46206</v>
      </c>
      <c r="C481" s="23">
        <f t="shared" ca="1" si="117"/>
        <v>1.1927886206896552</v>
      </c>
      <c r="E481" s="22" t="s">
        <v>13</v>
      </c>
      <c r="F481" s="18">
        <f t="shared" ca="1" si="112"/>
        <v>46206</v>
      </c>
      <c r="G481" s="23">
        <f t="shared" ca="1" si="118"/>
        <v>1.3473356896551729</v>
      </c>
      <c r="I481" t="s">
        <v>14</v>
      </c>
      <c r="J481" s="18">
        <f t="shared" ca="1" si="113"/>
        <v>46206</v>
      </c>
      <c r="K481" s="23">
        <f t="shared" ca="1" si="119"/>
        <v>0.88516513793103457</v>
      </c>
      <c r="M481" t="s">
        <v>15</v>
      </c>
      <c r="N481" s="18">
        <f t="shared" ca="1" si="114"/>
        <v>46206</v>
      </c>
      <c r="O481" s="23">
        <f t="shared" ca="1" si="120"/>
        <v>0.76571199999999984</v>
      </c>
      <c r="Q481" t="s">
        <v>16</v>
      </c>
      <c r="R481" s="18">
        <f t="shared" ca="1" si="115"/>
        <v>46206</v>
      </c>
      <c r="S481" s="23">
        <f t="shared" ca="1" si="121"/>
        <v>1.0317166551724135</v>
      </c>
      <c r="U481" t="s">
        <v>17</v>
      </c>
      <c r="V481" s="18">
        <f t="shared" ca="1" si="116"/>
        <v>46206</v>
      </c>
      <c r="W481" s="23">
        <f t="shared" ca="1" si="122"/>
        <v>0.91340900000000014</v>
      </c>
    </row>
    <row r="482" spans="1:23">
      <c r="A482" t="s">
        <v>3</v>
      </c>
      <c r="B482" s="18">
        <f t="shared" ca="1" si="111"/>
        <v>46207</v>
      </c>
      <c r="C482" s="23">
        <f t="shared" ca="1" si="117"/>
        <v>1.1928503448275862</v>
      </c>
      <c r="E482" s="22" t="s">
        <v>13</v>
      </c>
      <c r="F482" s="18">
        <f t="shared" ca="1" si="112"/>
        <v>46207</v>
      </c>
      <c r="G482" s="23">
        <f t="shared" ca="1" si="118"/>
        <v>1.3473388275862073</v>
      </c>
      <c r="I482" t="s">
        <v>14</v>
      </c>
      <c r="J482" s="18">
        <f t="shared" ca="1" si="113"/>
        <v>46207</v>
      </c>
      <c r="K482" s="23">
        <f t="shared" ca="1" si="119"/>
        <v>0.88520096551724148</v>
      </c>
      <c r="M482" t="s">
        <v>15</v>
      </c>
      <c r="N482" s="18">
        <f t="shared" ca="1" si="114"/>
        <v>46207</v>
      </c>
      <c r="O482" s="23">
        <f t="shared" ca="1" si="120"/>
        <v>0.76562999999999981</v>
      </c>
      <c r="Q482" t="s">
        <v>16</v>
      </c>
      <c r="R482" s="18">
        <f t="shared" ca="1" si="115"/>
        <v>46207</v>
      </c>
      <c r="S482" s="23">
        <f t="shared" ca="1" si="121"/>
        <v>1.0316085862068962</v>
      </c>
      <c r="U482" t="s">
        <v>17</v>
      </c>
      <c r="V482" s="18">
        <f t="shared" ca="1" si="116"/>
        <v>46207</v>
      </c>
      <c r="W482" s="23">
        <f t="shared" ca="1" si="122"/>
        <v>0.91335200000000016</v>
      </c>
    </row>
    <row r="483" spans="1:23">
      <c r="A483" t="s">
        <v>3</v>
      </c>
      <c r="B483" s="18">
        <f t="shared" ca="1" si="111"/>
        <v>46208</v>
      </c>
      <c r="C483" s="23">
        <f t="shared" ca="1" si="117"/>
        <v>1.1929120689655173</v>
      </c>
      <c r="E483" s="22" t="s">
        <v>13</v>
      </c>
      <c r="F483" s="18">
        <f t="shared" ca="1" si="112"/>
        <v>46208</v>
      </c>
      <c r="G483" s="23">
        <f t="shared" ca="1" si="118"/>
        <v>1.3473419655172418</v>
      </c>
      <c r="I483" t="s">
        <v>14</v>
      </c>
      <c r="J483" s="18">
        <f t="shared" ca="1" si="113"/>
        <v>46208</v>
      </c>
      <c r="K483" s="23">
        <f t="shared" ca="1" si="119"/>
        <v>0.88523679310344838</v>
      </c>
      <c r="M483" t="s">
        <v>15</v>
      </c>
      <c r="N483" s="18">
        <f t="shared" ca="1" si="114"/>
        <v>46208</v>
      </c>
      <c r="O483" s="23">
        <f t="shared" ca="1" si="120"/>
        <v>0.76554799999999978</v>
      </c>
      <c r="Q483" t="s">
        <v>16</v>
      </c>
      <c r="R483" s="18">
        <f t="shared" ca="1" si="115"/>
        <v>46208</v>
      </c>
      <c r="S483" s="23">
        <f t="shared" ca="1" si="121"/>
        <v>1.0315005172413789</v>
      </c>
      <c r="U483" t="s">
        <v>17</v>
      </c>
      <c r="V483" s="18">
        <f t="shared" ca="1" si="116"/>
        <v>46208</v>
      </c>
      <c r="W483" s="23">
        <f t="shared" ca="1" si="122"/>
        <v>0.91329500000000019</v>
      </c>
    </row>
    <row r="484" spans="1:23">
      <c r="A484" t="s">
        <v>3</v>
      </c>
      <c r="B484" s="18">
        <f t="shared" ca="1" si="111"/>
        <v>46209</v>
      </c>
      <c r="C484" s="23">
        <f t="shared" ca="1" si="117"/>
        <v>1.1929737931034483</v>
      </c>
      <c r="E484" s="22" t="s">
        <v>13</v>
      </c>
      <c r="F484" s="18">
        <f t="shared" ca="1" si="112"/>
        <v>46209</v>
      </c>
      <c r="G484" s="23">
        <f t="shared" ca="1" si="118"/>
        <v>1.3473451034482764</v>
      </c>
      <c r="I484" t="s">
        <v>14</v>
      </c>
      <c r="J484" s="18">
        <f t="shared" ca="1" si="113"/>
        <v>46209</v>
      </c>
      <c r="K484" s="23">
        <f t="shared" ca="1" si="119"/>
        <v>0.88527262068965529</v>
      </c>
      <c r="M484" t="s">
        <v>15</v>
      </c>
      <c r="N484" s="18">
        <f t="shared" ca="1" si="114"/>
        <v>46209</v>
      </c>
      <c r="O484" s="23">
        <f t="shared" ca="1" si="120"/>
        <v>0.76546599999999976</v>
      </c>
      <c r="Q484" t="s">
        <v>16</v>
      </c>
      <c r="R484" s="18">
        <f t="shared" ca="1" si="115"/>
        <v>46209</v>
      </c>
      <c r="S484" s="23">
        <f t="shared" ca="1" si="121"/>
        <v>1.0313924482758616</v>
      </c>
      <c r="U484" t="s">
        <v>17</v>
      </c>
      <c r="V484" s="18">
        <f t="shared" ca="1" si="116"/>
        <v>46209</v>
      </c>
      <c r="W484" s="23">
        <f t="shared" ca="1" si="122"/>
        <v>0.91323800000000022</v>
      </c>
    </row>
    <row r="485" spans="1:23">
      <c r="A485" t="s">
        <v>3</v>
      </c>
      <c r="B485" s="18">
        <f t="shared" ca="1" si="111"/>
        <v>46210</v>
      </c>
      <c r="C485" s="23">
        <f t="shared" ca="1" si="117"/>
        <v>1.1930355172413794</v>
      </c>
      <c r="E485" s="22" t="s">
        <v>13</v>
      </c>
      <c r="F485" s="18">
        <f t="shared" ca="1" si="112"/>
        <v>46210</v>
      </c>
      <c r="G485" s="23">
        <f t="shared" ca="1" si="118"/>
        <v>1.3473482413793108</v>
      </c>
      <c r="I485" t="s">
        <v>14</v>
      </c>
      <c r="J485" s="18">
        <f t="shared" ca="1" si="113"/>
        <v>46210</v>
      </c>
      <c r="K485" s="23">
        <f t="shared" ca="1" si="119"/>
        <v>0.88530844827586219</v>
      </c>
      <c r="M485" t="s">
        <v>15</v>
      </c>
      <c r="N485" s="18">
        <f t="shared" ca="1" si="114"/>
        <v>46210</v>
      </c>
      <c r="O485" s="23">
        <f t="shared" ca="1" si="120"/>
        <v>0.76538399999999973</v>
      </c>
      <c r="Q485" t="s">
        <v>16</v>
      </c>
      <c r="R485" s="18">
        <f t="shared" ca="1" si="115"/>
        <v>46210</v>
      </c>
      <c r="S485" s="23">
        <f t="shared" ca="1" si="121"/>
        <v>1.0312843793103443</v>
      </c>
      <c r="U485" t="s">
        <v>17</v>
      </c>
      <c r="V485" s="18">
        <f t="shared" ca="1" si="116"/>
        <v>46210</v>
      </c>
      <c r="W485" s="23">
        <f t="shared" ca="1" si="122"/>
        <v>0.91318100000000024</v>
      </c>
    </row>
    <row r="486" spans="1:23">
      <c r="A486" t="s">
        <v>3</v>
      </c>
      <c r="B486" s="18">
        <f t="shared" ca="1" si="111"/>
        <v>46211</v>
      </c>
      <c r="C486" s="23">
        <f t="shared" ca="1" si="117"/>
        <v>1.1930972413793104</v>
      </c>
      <c r="E486" s="22" t="s">
        <v>13</v>
      </c>
      <c r="F486" s="18">
        <f t="shared" ca="1" si="112"/>
        <v>46211</v>
      </c>
      <c r="G486" s="23">
        <f t="shared" ca="1" si="118"/>
        <v>1.3473513793103451</v>
      </c>
      <c r="I486" t="s">
        <v>14</v>
      </c>
      <c r="J486" s="18">
        <f t="shared" ca="1" si="113"/>
        <v>46211</v>
      </c>
      <c r="K486" s="23">
        <f t="shared" ca="1" si="119"/>
        <v>0.8853442758620691</v>
      </c>
      <c r="M486" t="s">
        <v>15</v>
      </c>
      <c r="N486" s="18">
        <f t="shared" ca="1" si="114"/>
        <v>46211</v>
      </c>
      <c r="O486" s="23">
        <f t="shared" ca="1" si="120"/>
        <v>0.7653019999999997</v>
      </c>
      <c r="Q486" t="s">
        <v>16</v>
      </c>
      <c r="R486" s="18">
        <f t="shared" ca="1" si="115"/>
        <v>46211</v>
      </c>
      <c r="S486" s="23">
        <f t="shared" ca="1" si="121"/>
        <v>1.031176310344827</v>
      </c>
      <c r="U486" t="s">
        <v>17</v>
      </c>
      <c r="V486" s="18">
        <f t="shared" ca="1" si="116"/>
        <v>46211</v>
      </c>
      <c r="W486" s="23">
        <f t="shared" ca="1" si="122"/>
        <v>0.91312400000000027</v>
      </c>
    </row>
    <row r="487" spans="1:23">
      <c r="A487" t="s">
        <v>3</v>
      </c>
      <c r="B487" s="18">
        <f t="shared" ca="1" si="111"/>
        <v>46212</v>
      </c>
      <c r="C487" s="23">
        <f t="shared" ca="1" si="117"/>
        <v>1.1931589655172414</v>
      </c>
      <c r="E487" s="22" t="s">
        <v>13</v>
      </c>
      <c r="F487" s="18">
        <f t="shared" ca="1" si="112"/>
        <v>46212</v>
      </c>
      <c r="G487" s="23">
        <f t="shared" ca="1" si="118"/>
        <v>1.3473545172413797</v>
      </c>
      <c r="I487" t="s">
        <v>14</v>
      </c>
      <c r="J487" s="18">
        <f t="shared" ca="1" si="113"/>
        <v>46212</v>
      </c>
      <c r="K487" s="23">
        <f t="shared" ca="1" si="119"/>
        <v>0.885380103448276</v>
      </c>
      <c r="M487" t="s">
        <v>15</v>
      </c>
      <c r="N487" s="18">
        <f t="shared" ca="1" si="114"/>
        <v>46212</v>
      </c>
      <c r="O487" s="23">
        <f t="shared" ca="1" si="120"/>
        <v>0.76521999999999968</v>
      </c>
      <c r="Q487" t="s">
        <v>16</v>
      </c>
      <c r="R487" s="18">
        <f t="shared" ca="1" si="115"/>
        <v>46212</v>
      </c>
      <c r="S487" s="23">
        <f t="shared" ca="1" si="121"/>
        <v>1.0310682413793097</v>
      </c>
      <c r="U487" t="s">
        <v>17</v>
      </c>
      <c r="V487" s="18">
        <f t="shared" ca="1" si="116"/>
        <v>46212</v>
      </c>
      <c r="W487" s="23">
        <f t="shared" ca="1" si="122"/>
        <v>0.9130670000000003</v>
      </c>
    </row>
    <row r="488" spans="1:23">
      <c r="A488" t="s">
        <v>3</v>
      </c>
      <c r="B488" s="18">
        <f t="shared" ca="1" si="111"/>
        <v>46213</v>
      </c>
      <c r="C488" s="23">
        <f t="shared" ca="1" si="117"/>
        <v>1.1932206896551725</v>
      </c>
      <c r="E488" s="22" t="s">
        <v>13</v>
      </c>
      <c r="F488" s="18">
        <f t="shared" ca="1" si="112"/>
        <v>46213</v>
      </c>
      <c r="G488" s="23">
        <f t="shared" ca="1" si="118"/>
        <v>1.3473576551724142</v>
      </c>
      <c r="I488" t="s">
        <v>14</v>
      </c>
      <c r="J488" s="18">
        <f t="shared" ca="1" si="113"/>
        <v>46213</v>
      </c>
      <c r="K488" s="23">
        <f t="shared" ca="1" si="119"/>
        <v>0.88541593103448291</v>
      </c>
      <c r="M488" t="s">
        <v>15</v>
      </c>
      <c r="N488" s="18">
        <f t="shared" ca="1" si="114"/>
        <v>46213</v>
      </c>
      <c r="O488" s="23">
        <f t="shared" ca="1" si="120"/>
        <v>0.76513799999999965</v>
      </c>
      <c r="Q488" t="s">
        <v>16</v>
      </c>
      <c r="R488" s="18">
        <f t="shared" ca="1" si="115"/>
        <v>46213</v>
      </c>
      <c r="S488" s="23">
        <f t="shared" ca="1" si="121"/>
        <v>1.0309601724137925</v>
      </c>
      <c r="U488" t="s">
        <v>17</v>
      </c>
      <c r="V488" s="18">
        <f t="shared" ca="1" si="116"/>
        <v>46213</v>
      </c>
      <c r="W488" s="23">
        <f t="shared" ca="1" si="122"/>
        <v>0.91301000000000032</v>
      </c>
    </row>
    <row r="489" spans="1:23">
      <c r="A489" t="s">
        <v>3</v>
      </c>
      <c r="B489" s="18">
        <f t="shared" ca="1" si="111"/>
        <v>46214</v>
      </c>
      <c r="C489" s="23">
        <f t="shared" ca="1" si="117"/>
        <v>1.1932824137931035</v>
      </c>
      <c r="E489" s="22" t="s">
        <v>13</v>
      </c>
      <c r="F489" s="18">
        <f t="shared" ca="1" si="112"/>
        <v>46214</v>
      </c>
      <c r="G489" s="23">
        <f t="shared" ca="1" si="118"/>
        <v>1.3473607931034486</v>
      </c>
      <c r="I489" t="s">
        <v>14</v>
      </c>
      <c r="J489" s="18">
        <f t="shared" ca="1" si="113"/>
        <v>46214</v>
      </c>
      <c r="K489" s="23">
        <f t="shared" ca="1" si="119"/>
        <v>0.88545175862068981</v>
      </c>
      <c r="M489" t="s">
        <v>15</v>
      </c>
      <c r="N489" s="18">
        <f t="shared" ca="1" si="114"/>
        <v>46214</v>
      </c>
      <c r="O489" s="23">
        <f t="shared" ca="1" si="120"/>
        <v>0.76505599999999963</v>
      </c>
      <c r="Q489" t="s">
        <v>16</v>
      </c>
      <c r="R489" s="18">
        <f t="shared" ca="1" si="115"/>
        <v>46214</v>
      </c>
      <c r="S489" s="23">
        <f t="shared" ca="1" si="121"/>
        <v>1.0308521034482752</v>
      </c>
      <c r="U489" t="s">
        <v>17</v>
      </c>
      <c r="V489" s="18">
        <f t="shared" ca="1" si="116"/>
        <v>46214</v>
      </c>
      <c r="W489" s="23">
        <f t="shared" ca="1" si="122"/>
        <v>0.91295300000000035</v>
      </c>
    </row>
    <row r="490" spans="1:23">
      <c r="A490" t="s">
        <v>3</v>
      </c>
      <c r="B490" s="18">
        <f t="shared" ca="1" si="111"/>
        <v>46215</v>
      </c>
      <c r="C490" s="23">
        <f t="shared" ca="1" si="117"/>
        <v>1.1933441379310346</v>
      </c>
      <c r="E490" s="22" t="s">
        <v>13</v>
      </c>
      <c r="F490" s="18">
        <f t="shared" ca="1" si="112"/>
        <v>46215</v>
      </c>
      <c r="G490" s="23">
        <f t="shared" ca="1" si="118"/>
        <v>1.3473639310344829</v>
      </c>
      <c r="I490" t="s">
        <v>14</v>
      </c>
      <c r="J490" s="18">
        <f t="shared" ca="1" si="113"/>
        <v>46215</v>
      </c>
      <c r="K490" s="23">
        <f t="shared" ca="1" si="119"/>
        <v>0.88548758620689672</v>
      </c>
      <c r="M490" t="s">
        <v>15</v>
      </c>
      <c r="N490" s="18">
        <f t="shared" ca="1" si="114"/>
        <v>46215</v>
      </c>
      <c r="O490" s="23">
        <f t="shared" ca="1" si="120"/>
        <v>0.7649739999999996</v>
      </c>
      <c r="Q490" t="s">
        <v>16</v>
      </c>
      <c r="R490" s="18">
        <f t="shared" ca="1" si="115"/>
        <v>46215</v>
      </c>
      <c r="S490" s="23">
        <f t="shared" ca="1" si="121"/>
        <v>1.0307440344827579</v>
      </c>
      <c r="U490" t="s">
        <v>17</v>
      </c>
      <c r="V490" s="18">
        <f t="shared" ca="1" si="116"/>
        <v>46215</v>
      </c>
      <c r="W490" s="23">
        <f t="shared" ca="1" si="122"/>
        <v>0.91289600000000037</v>
      </c>
    </row>
    <row r="491" spans="1:23">
      <c r="A491" t="s">
        <v>3</v>
      </c>
      <c r="B491" s="18">
        <f t="shared" ca="1" si="111"/>
        <v>46216</v>
      </c>
      <c r="C491" s="23">
        <f t="shared" ca="1" si="117"/>
        <v>1.1934058620689656</v>
      </c>
      <c r="E491" s="22" t="s">
        <v>13</v>
      </c>
      <c r="F491" s="18">
        <f t="shared" ca="1" si="112"/>
        <v>46216</v>
      </c>
      <c r="G491" s="23">
        <f t="shared" ca="1" si="118"/>
        <v>1.3473670689655175</v>
      </c>
      <c r="I491" t="s">
        <v>14</v>
      </c>
      <c r="J491" s="18">
        <f t="shared" ca="1" si="113"/>
        <v>46216</v>
      </c>
      <c r="K491" s="23">
        <f t="shared" ca="1" si="119"/>
        <v>0.88552341379310362</v>
      </c>
      <c r="M491" t="s">
        <v>15</v>
      </c>
      <c r="N491" s="18">
        <f t="shared" ca="1" si="114"/>
        <v>46216</v>
      </c>
      <c r="O491" s="23">
        <f t="shared" ca="1" si="120"/>
        <v>0.76489199999999957</v>
      </c>
      <c r="Q491" t="s">
        <v>16</v>
      </c>
      <c r="R491" s="18">
        <f t="shared" ca="1" si="115"/>
        <v>46216</v>
      </c>
      <c r="S491" s="23">
        <f t="shared" ca="1" si="121"/>
        <v>1.0306359655172406</v>
      </c>
      <c r="U491" t="s">
        <v>17</v>
      </c>
      <c r="V491" s="18">
        <f t="shared" ca="1" si="116"/>
        <v>46216</v>
      </c>
      <c r="W491" s="23">
        <f t="shared" ca="1" si="122"/>
        <v>0.9128390000000004</v>
      </c>
    </row>
    <row r="492" spans="1:23">
      <c r="A492" t="s">
        <v>3</v>
      </c>
      <c r="B492" s="18">
        <f t="shared" ca="1" si="111"/>
        <v>46217</v>
      </c>
      <c r="C492" s="23">
        <f t="shared" ca="1" si="117"/>
        <v>1.1934675862068966</v>
      </c>
      <c r="E492" s="22" t="s">
        <v>13</v>
      </c>
      <c r="F492" s="18">
        <f t="shared" ca="1" si="112"/>
        <v>46217</v>
      </c>
      <c r="G492" s="23">
        <f t="shared" ca="1" si="118"/>
        <v>1.3473702068965521</v>
      </c>
      <c r="I492" t="s">
        <v>14</v>
      </c>
      <c r="J492" s="18">
        <f t="shared" ca="1" si="113"/>
        <v>46217</v>
      </c>
      <c r="K492" s="23">
        <f t="shared" ca="1" si="119"/>
        <v>0.88555924137931052</v>
      </c>
      <c r="M492" t="s">
        <v>15</v>
      </c>
      <c r="N492" s="18">
        <f t="shared" ca="1" si="114"/>
        <v>46217</v>
      </c>
      <c r="O492" s="23">
        <f t="shared" ca="1" si="120"/>
        <v>0.76480999999999955</v>
      </c>
      <c r="Q492" t="s">
        <v>16</v>
      </c>
      <c r="R492" s="18">
        <f t="shared" ca="1" si="115"/>
        <v>46217</v>
      </c>
      <c r="S492" s="23">
        <f t="shared" ca="1" si="121"/>
        <v>1.0305278965517233</v>
      </c>
      <c r="U492" t="s">
        <v>17</v>
      </c>
      <c r="V492" s="18">
        <f t="shared" ca="1" si="116"/>
        <v>46217</v>
      </c>
      <c r="W492" s="23">
        <f t="shared" ca="1" si="122"/>
        <v>0.91278200000000043</v>
      </c>
    </row>
    <row r="493" spans="1:23">
      <c r="A493" t="s">
        <v>3</v>
      </c>
      <c r="B493" s="18">
        <f t="shared" ca="1" si="111"/>
        <v>46218</v>
      </c>
      <c r="C493" s="23">
        <f t="shared" ca="1" si="117"/>
        <v>1.1935293103448277</v>
      </c>
      <c r="E493" s="22" t="s">
        <v>13</v>
      </c>
      <c r="F493" s="18">
        <f t="shared" ca="1" si="112"/>
        <v>46218</v>
      </c>
      <c r="G493" s="23">
        <f t="shared" ca="1" si="118"/>
        <v>1.3473733448275864</v>
      </c>
      <c r="I493" t="s">
        <v>14</v>
      </c>
      <c r="J493" s="18">
        <f t="shared" ca="1" si="113"/>
        <v>46218</v>
      </c>
      <c r="K493" s="23">
        <f t="shared" ca="1" si="119"/>
        <v>0.88559506896551743</v>
      </c>
      <c r="M493" t="s">
        <v>15</v>
      </c>
      <c r="N493" s="18">
        <f t="shared" ca="1" si="114"/>
        <v>46218</v>
      </c>
      <c r="O493" s="23">
        <f t="shared" ca="1" si="120"/>
        <v>0.76472799999999963</v>
      </c>
      <c r="Q493" t="s">
        <v>16</v>
      </c>
      <c r="R493" s="18">
        <f t="shared" ca="1" si="115"/>
        <v>46218</v>
      </c>
      <c r="S493" s="23">
        <f t="shared" ca="1" si="121"/>
        <v>1.0304198275862062</v>
      </c>
      <c r="U493" t="s">
        <v>17</v>
      </c>
      <c r="V493" s="18">
        <f t="shared" ca="1" si="116"/>
        <v>46218</v>
      </c>
      <c r="W493" s="23">
        <f t="shared" ca="1" si="122"/>
        <v>0.91272500000000034</v>
      </c>
    </row>
    <row r="494" spans="1:23">
      <c r="A494" t="s">
        <v>3</v>
      </c>
      <c r="B494" s="18">
        <f t="shared" ca="1" si="111"/>
        <v>46219</v>
      </c>
      <c r="C494" s="23">
        <f t="shared" ca="1" si="117"/>
        <v>1.1935910344827587</v>
      </c>
      <c r="E494" s="22" t="s">
        <v>13</v>
      </c>
      <c r="F494" s="18">
        <f t="shared" ca="1" si="112"/>
        <v>46219</v>
      </c>
      <c r="G494" s="23">
        <f t="shared" ca="1" si="118"/>
        <v>1.3473764827586208</v>
      </c>
      <c r="I494" t="s">
        <v>14</v>
      </c>
      <c r="J494" s="18">
        <f t="shared" ca="1" si="113"/>
        <v>46219</v>
      </c>
      <c r="K494" s="23">
        <f t="shared" ca="1" si="119"/>
        <v>0.88563089655172433</v>
      </c>
      <c r="M494" t="s">
        <v>15</v>
      </c>
      <c r="N494" s="18">
        <f t="shared" ca="1" si="114"/>
        <v>46219</v>
      </c>
      <c r="O494" s="23">
        <f t="shared" ca="1" si="120"/>
        <v>0.76464599999999971</v>
      </c>
      <c r="Q494" t="s">
        <v>16</v>
      </c>
      <c r="R494" s="18">
        <f t="shared" ca="1" si="115"/>
        <v>46219</v>
      </c>
      <c r="S494" s="23">
        <f t="shared" ca="1" si="121"/>
        <v>1.0303117586206891</v>
      </c>
      <c r="U494" t="s">
        <v>17</v>
      </c>
      <c r="V494" s="18">
        <f t="shared" ca="1" si="116"/>
        <v>46219</v>
      </c>
      <c r="W494" s="23">
        <f t="shared" ca="1" si="122"/>
        <v>0.91266800000000026</v>
      </c>
    </row>
    <row r="495" spans="1:23">
      <c r="A495" t="s">
        <v>3</v>
      </c>
      <c r="B495" s="18">
        <f t="shared" ca="1" si="111"/>
        <v>46220</v>
      </c>
      <c r="C495" s="23">
        <f t="shared" ca="1" si="117"/>
        <v>1.1936527586206898</v>
      </c>
      <c r="E495" s="22" t="s">
        <v>13</v>
      </c>
      <c r="F495" s="18">
        <f t="shared" ca="1" si="112"/>
        <v>46220</v>
      </c>
      <c r="G495" s="23">
        <f t="shared" ca="1" si="118"/>
        <v>1.3473796206896553</v>
      </c>
      <c r="I495" t="s">
        <v>14</v>
      </c>
      <c r="J495" s="18">
        <f t="shared" ca="1" si="113"/>
        <v>46220</v>
      </c>
      <c r="K495" s="23">
        <f t="shared" ca="1" si="119"/>
        <v>0.88566672413793124</v>
      </c>
      <c r="M495" t="s">
        <v>15</v>
      </c>
      <c r="N495" s="18">
        <f t="shared" ca="1" si="114"/>
        <v>46220</v>
      </c>
      <c r="O495" s="23">
        <f t="shared" ca="1" si="120"/>
        <v>0.76456399999999969</v>
      </c>
      <c r="Q495" t="s">
        <v>16</v>
      </c>
      <c r="R495" s="18">
        <f t="shared" ca="1" si="115"/>
        <v>46220</v>
      </c>
      <c r="S495" s="23">
        <f t="shared" ca="1" si="121"/>
        <v>1.0302036896551718</v>
      </c>
      <c r="U495" t="s">
        <v>17</v>
      </c>
      <c r="V495" s="18">
        <f t="shared" ca="1" si="116"/>
        <v>46220</v>
      </c>
      <c r="W495" s="23">
        <f t="shared" ca="1" si="122"/>
        <v>0.91261100000000028</v>
      </c>
    </row>
    <row r="496" spans="1:23">
      <c r="A496" t="s">
        <v>3</v>
      </c>
      <c r="B496" s="18">
        <f t="shared" ca="1" si="111"/>
        <v>46221</v>
      </c>
      <c r="C496" s="23">
        <f t="shared" ca="1" si="117"/>
        <v>1.1937144827586208</v>
      </c>
      <c r="E496" s="22" t="s">
        <v>13</v>
      </c>
      <c r="F496" s="18">
        <f t="shared" ca="1" si="112"/>
        <v>46221</v>
      </c>
      <c r="G496" s="23">
        <f t="shared" ca="1" si="118"/>
        <v>1.3473827586206899</v>
      </c>
      <c r="I496" t="s">
        <v>14</v>
      </c>
      <c r="J496" s="18">
        <f t="shared" ca="1" si="113"/>
        <v>46221</v>
      </c>
      <c r="K496" s="23">
        <f t="shared" ca="1" si="119"/>
        <v>0.88570255172413814</v>
      </c>
      <c r="M496" t="s">
        <v>15</v>
      </c>
      <c r="N496" s="18">
        <f t="shared" ca="1" si="114"/>
        <v>46221</v>
      </c>
      <c r="O496" s="23">
        <f t="shared" ca="1" si="120"/>
        <v>0.76448199999999966</v>
      </c>
      <c r="Q496" t="s">
        <v>16</v>
      </c>
      <c r="R496" s="18">
        <f t="shared" ca="1" si="115"/>
        <v>46221</v>
      </c>
      <c r="S496" s="23">
        <f t="shared" ca="1" si="121"/>
        <v>1.0300956206896545</v>
      </c>
      <c r="U496" t="s">
        <v>17</v>
      </c>
      <c r="V496" s="18">
        <f t="shared" ca="1" si="116"/>
        <v>46221</v>
      </c>
      <c r="W496" s="23">
        <f t="shared" ca="1" si="122"/>
        <v>0.91255400000000031</v>
      </c>
    </row>
    <row r="497" spans="1:23">
      <c r="A497" t="s">
        <v>3</v>
      </c>
      <c r="B497" s="18">
        <f t="shared" ca="1" si="111"/>
        <v>46222</v>
      </c>
      <c r="C497" s="23">
        <f t="shared" ca="1" si="117"/>
        <v>1.1937762068965518</v>
      </c>
      <c r="E497" s="22" t="s">
        <v>13</v>
      </c>
      <c r="F497" s="18">
        <f t="shared" ca="1" si="112"/>
        <v>46222</v>
      </c>
      <c r="G497" s="23">
        <f t="shared" ca="1" si="118"/>
        <v>1.3473858965517242</v>
      </c>
      <c r="I497" t="s">
        <v>14</v>
      </c>
      <c r="J497" s="18">
        <f t="shared" ca="1" si="113"/>
        <v>46222</v>
      </c>
      <c r="K497" s="23">
        <f t="shared" ca="1" si="119"/>
        <v>0.88573837931034505</v>
      </c>
      <c r="M497" t="s">
        <v>15</v>
      </c>
      <c r="N497" s="18">
        <f t="shared" ca="1" si="114"/>
        <v>46222</v>
      </c>
      <c r="O497" s="23">
        <f t="shared" ca="1" si="120"/>
        <v>0.76439999999999975</v>
      </c>
      <c r="Q497" t="s">
        <v>16</v>
      </c>
      <c r="R497" s="18">
        <f t="shared" ca="1" si="115"/>
        <v>46222</v>
      </c>
      <c r="S497" s="23">
        <f t="shared" ca="1" si="121"/>
        <v>1.0299875517241375</v>
      </c>
      <c r="U497" t="s">
        <v>17</v>
      </c>
      <c r="V497" s="18">
        <f t="shared" ca="1" si="116"/>
        <v>46222</v>
      </c>
      <c r="W497" s="23">
        <f t="shared" ca="1" si="122"/>
        <v>0.91249700000000022</v>
      </c>
    </row>
    <row r="498" spans="1:23">
      <c r="A498" t="s">
        <v>3</v>
      </c>
      <c r="B498" s="18">
        <f t="shared" ca="1" si="111"/>
        <v>46223</v>
      </c>
      <c r="C498" s="23">
        <f t="shared" ca="1" si="117"/>
        <v>1.1938379310344829</v>
      </c>
      <c r="E498" s="22" t="s">
        <v>13</v>
      </c>
      <c r="F498" s="18">
        <f t="shared" ca="1" si="112"/>
        <v>46223</v>
      </c>
      <c r="G498" s="23">
        <f t="shared" ca="1" si="118"/>
        <v>1.3473890344827586</v>
      </c>
      <c r="I498" t="s">
        <v>14</v>
      </c>
      <c r="J498" s="18">
        <f t="shared" ca="1" si="113"/>
        <v>46223</v>
      </c>
      <c r="K498" s="23">
        <f t="shared" ca="1" si="119"/>
        <v>0.88577420689655195</v>
      </c>
      <c r="M498" t="s">
        <v>15</v>
      </c>
      <c r="N498" s="18">
        <f t="shared" ca="1" si="114"/>
        <v>46223</v>
      </c>
      <c r="O498" s="23">
        <f t="shared" ca="1" si="120"/>
        <v>0.76431799999999983</v>
      </c>
      <c r="Q498" t="s">
        <v>16</v>
      </c>
      <c r="R498" s="18">
        <f t="shared" ca="1" si="115"/>
        <v>46223</v>
      </c>
      <c r="S498" s="23">
        <f t="shared" ca="1" si="121"/>
        <v>1.0298794827586204</v>
      </c>
      <c r="U498" t="s">
        <v>17</v>
      </c>
      <c r="V498" s="18">
        <f t="shared" ca="1" si="116"/>
        <v>46223</v>
      </c>
      <c r="W498" s="23">
        <f t="shared" ca="1" si="122"/>
        <v>0.91244000000000014</v>
      </c>
    </row>
    <row r="499" spans="1:23">
      <c r="A499" t="s">
        <v>3</v>
      </c>
      <c r="B499" s="18">
        <f t="shared" ca="1" si="111"/>
        <v>46224</v>
      </c>
      <c r="C499" s="23">
        <f t="shared" ca="1" si="117"/>
        <v>1.1938996551724139</v>
      </c>
      <c r="E499" s="22" t="s">
        <v>13</v>
      </c>
      <c r="F499" s="18">
        <f t="shared" ca="1" si="112"/>
        <v>46224</v>
      </c>
      <c r="G499" s="23">
        <f t="shared" ca="1" si="118"/>
        <v>1.3473921724137932</v>
      </c>
      <c r="I499" t="s">
        <v>14</v>
      </c>
      <c r="J499" s="18">
        <f t="shared" ca="1" si="113"/>
        <v>46224</v>
      </c>
      <c r="K499" s="23">
        <f t="shared" ca="1" si="119"/>
        <v>0.88581003448275886</v>
      </c>
      <c r="M499" t="s">
        <v>15</v>
      </c>
      <c r="N499" s="18">
        <f t="shared" ca="1" si="114"/>
        <v>46224</v>
      </c>
      <c r="O499" s="23">
        <f t="shared" ca="1" si="120"/>
        <v>0.7642359999999998</v>
      </c>
      <c r="Q499" t="s">
        <v>16</v>
      </c>
      <c r="R499" s="18">
        <f t="shared" ca="1" si="115"/>
        <v>46224</v>
      </c>
      <c r="S499" s="23">
        <f t="shared" ca="1" si="121"/>
        <v>1.0297714137931031</v>
      </c>
      <c r="U499" t="s">
        <v>17</v>
      </c>
      <c r="V499" s="18">
        <f t="shared" ca="1" si="116"/>
        <v>46224</v>
      </c>
      <c r="W499" s="23">
        <f t="shared" ca="1" si="122"/>
        <v>0.91238300000000017</v>
      </c>
    </row>
    <row r="500" spans="1:23">
      <c r="A500" t="s">
        <v>3</v>
      </c>
      <c r="B500" s="18">
        <f t="shared" ca="1" si="111"/>
        <v>46225</v>
      </c>
      <c r="C500" s="23">
        <f t="shared" ca="1" si="117"/>
        <v>1.193961379310345</v>
      </c>
      <c r="E500" s="22" t="s">
        <v>13</v>
      </c>
      <c r="F500" s="18">
        <f t="shared" ca="1" si="112"/>
        <v>46225</v>
      </c>
      <c r="G500" s="23">
        <f t="shared" ca="1" si="118"/>
        <v>1.3473953103448277</v>
      </c>
      <c r="I500" t="s">
        <v>14</v>
      </c>
      <c r="J500" s="18">
        <f t="shared" ca="1" si="113"/>
        <v>46225</v>
      </c>
      <c r="K500" s="23">
        <f t="shared" ca="1" si="119"/>
        <v>0.88584586206896576</v>
      </c>
      <c r="M500" t="s">
        <v>15</v>
      </c>
      <c r="N500" s="18">
        <f t="shared" ca="1" si="114"/>
        <v>46225</v>
      </c>
      <c r="O500" s="23">
        <f t="shared" ca="1" si="120"/>
        <v>0.76415399999999978</v>
      </c>
      <c r="Q500" t="s">
        <v>16</v>
      </c>
      <c r="R500" s="18">
        <f t="shared" ca="1" si="115"/>
        <v>46225</v>
      </c>
      <c r="S500" s="23">
        <f t="shared" ca="1" si="121"/>
        <v>1.0296633448275858</v>
      </c>
      <c r="U500" t="s">
        <v>17</v>
      </c>
      <c r="V500" s="18">
        <f t="shared" ca="1" si="116"/>
        <v>46225</v>
      </c>
      <c r="W500" s="23">
        <f t="shared" ca="1" si="122"/>
        <v>0.91232600000000019</v>
      </c>
    </row>
    <row r="501" spans="1:23">
      <c r="A501" t="s">
        <v>3</v>
      </c>
      <c r="B501" s="18">
        <f t="shared" ca="1" si="111"/>
        <v>46226</v>
      </c>
      <c r="C501" s="23">
        <f t="shared" ca="1" si="117"/>
        <v>1.194023103448276</v>
      </c>
      <c r="E501" s="22" t="s">
        <v>13</v>
      </c>
      <c r="F501" s="18">
        <f t="shared" ca="1" si="112"/>
        <v>46226</v>
      </c>
      <c r="G501" s="23">
        <f t="shared" ca="1" si="118"/>
        <v>1.3473984482758621</v>
      </c>
      <c r="I501" t="s">
        <v>14</v>
      </c>
      <c r="J501" s="18">
        <f t="shared" ca="1" si="113"/>
        <v>46226</v>
      </c>
      <c r="K501" s="23">
        <f t="shared" ca="1" si="119"/>
        <v>0.88588168965517256</v>
      </c>
      <c r="M501" t="s">
        <v>15</v>
      </c>
      <c r="N501" s="18">
        <f t="shared" ca="1" si="114"/>
        <v>46226</v>
      </c>
      <c r="O501" s="23">
        <f t="shared" ca="1" si="120"/>
        <v>0.76407199999999986</v>
      </c>
      <c r="Q501" t="s">
        <v>16</v>
      </c>
      <c r="R501" s="18">
        <f t="shared" ca="1" si="115"/>
        <v>46226</v>
      </c>
      <c r="S501" s="23">
        <f t="shared" ca="1" si="121"/>
        <v>1.0295552758620687</v>
      </c>
      <c r="U501" t="s">
        <v>17</v>
      </c>
      <c r="V501" s="18">
        <f t="shared" ca="1" si="116"/>
        <v>46226</v>
      </c>
      <c r="W501" s="23">
        <f t="shared" ca="1" si="122"/>
        <v>0.91226900000000011</v>
      </c>
    </row>
    <row r="502" spans="1:23">
      <c r="A502" t="s">
        <v>3</v>
      </c>
      <c r="B502" s="18">
        <f t="shared" ca="1" si="111"/>
        <v>46227</v>
      </c>
      <c r="C502" s="23">
        <f t="shared" ca="1" si="117"/>
        <v>1.194084827586207</v>
      </c>
      <c r="E502" s="22" t="s">
        <v>13</v>
      </c>
      <c r="F502" s="18">
        <f t="shared" ca="1" si="112"/>
        <v>46227</v>
      </c>
      <c r="G502" s="23">
        <f t="shared" ca="1" si="118"/>
        <v>1.3474015862068964</v>
      </c>
      <c r="I502" t="s">
        <v>14</v>
      </c>
      <c r="J502" s="18">
        <f t="shared" ca="1" si="113"/>
        <v>46227</v>
      </c>
      <c r="K502" s="23">
        <f t="shared" ca="1" si="119"/>
        <v>0.88591751724137935</v>
      </c>
      <c r="M502" t="s">
        <v>15</v>
      </c>
      <c r="N502" s="18">
        <f t="shared" ca="1" si="114"/>
        <v>46227</v>
      </c>
      <c r="O502" s="23">
        <f t="shared" ca="1" si="120"/>
        <v>0.76398999999999995</v>
      </c>
      <c r="Q502" t="s">
        <v>16</v>
      </c>
      <c r="R502" s="18">
        <f t="shared" ca="1" si="115"/>
        <v>46227</v>
      </c>
      <c r="S502" s="23">
        <f t="shared" ca="1" si="121"/>
        <v>1.0294472068965517</v>
      </c>
      <c r="U502" t="s">
        <v>17</v>
      </c>
      <c r="V502" s="18">
        <f t="shared" ca="1" si="116"/>
        <v>46227</v>
      </c>
      <c r="W502" s="23">
        <f t="shared" ca="1" si="122"/>
        <v>0.91221200000000002</v>
      </c>
    </row>
    <row r="503" spans="1:23">
      <c r="A503" t="s">
        <v>3</v>
      </c>
      <c r="B503" s="18">
        <f t="shared" ca="1" si="111"/>
        <v>46228</v>
      </c>
      <c r="C503" s="23">
        <f t="shared" ca="1" si="117"/>
        <v>1.1941465517241381</v>
      </c>
      <c r="E503" s="22" t="s">
        <v>13</v>
      </c>
      <c r="F503" s="18">
        <f t="shared" ca="1" si="112"/>
        <v>46228</v>
      </c>
      <c r="G503" s="23">
        <f t="shared" ca="1" si="118"/>
        <v>1.347404724137931</v>
      </c>
      <c r="I503" t="s">
        <v>14</v>
      </c>
      <c r="J503" s="18">
        <f t="shared" ca="1" si="113"/>
        <v>46228</v>
      </c>
      <c r="K503" s="23">
        <f t="shared" ca="1" si="119"/>
        <v>0.88595334482758625</v>
      </c>
      <c r="M503" t="s">
        <v>15</v>
      </c>
      <c r="N503" s="18">
        <f t="shared" ca="1" si="114"/>
        <v>46228</v>
      </c>
      <c r="O503" s="23">
        <f t="shared" ca="1" si="120"/>
        <v>0.76390799999999992</v>
      </c>
      <c r="Q503" t="s">
        <v>16</v>
      </c>
      <c r="R503" s="18">
        <f t="shared" ca="1" si="115"/>
        <v>46228</v>
      </c>
      <c r="S503" s="23">
        <f t="shared" ca="1" si="121"/>
        <v>1.0293391379310344</v>
      </c>
      <c r="U503" t="s">
        <v>17</v>
      </c>
      <c r="V503" s="18">
        <f t="shared" ca="1" si="116"/>
        <v>46228</v>
      </c>
      <c r="W503" s="23">
        <f t="shared" ca="1" si="122"/>
        <v>0.91215500000000005</v>
      </c>
    </row>
    <row r="504" spans="1:23">
      <c r="A504" t="s">
        <v>3</v>
      </c>
      <c r="B504" s="18">
        <f t="shared" ca="1" si="111"/>
        <v>46229</v>
      </c>
      <c r="C504" s="23">
        <f t="shared" ca="1" si="117"/>
        <v>1.1942082758620689</v>
      </c>
      <c r="E504" s="22" t="s">
        <v>13</v>
      </c>
      <c r="F504" s="18">
        <f t="shared" ca="1" si="112"/>
        <v>46229</v>
      </c>
      <c r="G504" s="23">
        <f t="shared" ca="1" si="118"/>
        <v>1.3474078620689656</v>
      </c>
      <c r="I504" t="s">
        <v>14</v>
      </c>
      <c r="J504" s="18">
        <f t="shared" ca="1" si="113"/>
        <v>46229</v>
      </c>
      <c r="K504" s="23">
        <f t="shared" ca="1" si="119"/>
        <v>0.88598917241379316</v>
      </c>
      <c r="M504" t="s">
        <v>15</v>
      </c>
      <c r="N504" s="18">
        <f t="shared" ca="1" si="114"/>
        <v>46229</v>
      </c>
      <c r="O504" s="23">
        <f t="shared" ca="1" si="120"/>
        <v>0.76382599999999989</v>
      </c>
      <c r="Q504" t="s">
        <v>16</v>
      </c>
      <c r="R504" s="18">
        <f t="shared" ca="1" si="115"/>
        <v>46229</v>
      </c>
      <c r="S504" s="23">
        <f t="shared" ca="1" si="121"/>
        <v>1.0292310689655171</v>
      </c>
      <c r="U504" t="s">
        <v>17</v>
      </c>
      <c r="V504" s="18">
        <f t="shared" ca="1" si="116"/>
        <v>46229</v>
      </c>
      <c r="W504" s="23">
        <f t="shared" ca="1" si="122"/>
        <v>0.91209800000000008</v>
      </c>
    </row>
    <row r="505" spans="1:23">
      <c r="A505" t="s">
        <v>3</v>
      </c>
      <c r="B505" s="18">
        <f t="shared" ca="1" si="111"/>
        <v>46230</v>
      </c>
      <c r="C505" s="23">
        <f t="shared" ca="1" si="117"/>
        <v>1.1942699999999999</v>
      </c>
      <c r="E505" s="22" t="s">
        <v>13</v>
      </c>
      <c r="F505" s="18">
        <f t="shared" ca="1" si="112"/>
        <v>46230</v>
      </c>
      <c r="G505" s="23">
        <f t="shared" ca="1" si="118"/>
        <v>1.3474109999999999</v>
      </c>
      <c r="I505" t="s">
        <v>14</v>
      </c>
      <c r="J505" s="18">
        <f t="shared" ca="1" si="113"/>
        <v>46230</v>
      </c>
      <c r="K505" s="23">
        <f t="shared" ca="1" si="119"/>
        <v>0.88602499999999995</v>
      </c>
      <c r="M505" t="s">
        <v>15</v>
      </c>
      <c r="N505" s="18">
        <f t="shared" ca="1" si="114"/>
        <v>46230</v>
      </c>
      <c r="O505" s="23">
        <f t="shared" ca="1" si="120"/>
        <v>0.76374399999999998</v>
      </c>
      <c r="Q505" t="s">
        <v>16</v>
      </c>
      <c r="R505" s="18">
        <f t="shared" ca="1" si="115"/>
        <v>46230</v>
      </c>
      <c r="S505" s="23">
        <f t="shared" ca="1" si="121"/>
        <v>1.029123</v>
      </c>
      <c r="U505" t="s">
        <v>17</v>
      </c>
      <c r="V505" s="18">
        <f t="shared" ca="1" si="116"/>
        <v>46230</v>
      </c>
      <c r="W505" s="23">
        <f t="shared" ca="1" si="122"/>
        <v>0.91204099999999999</v>
      </c>
    </row>
    <row r="506" spans="1:23">
      <c r="A506" t="s">
        <v>3</v>
      </c>
      <c r="B506" s="24">
        <f t="shared" ca="1" si="111"/>
        <v>46231</v>
      </c>
      <c r="C506" s="21">
        <f>C138</f>
        <v>1.1942699999999999</v>
      </c>
      <c r="E506" s="22" t="s">
        <v>13</v>
      </c>
      <c r="F506" s="24">
        <f t="shared" ca="1" si="112"/>
        <v>46231</v>
      </c>
      <c r="G506" s="21">
        <f>G138</f>
        <v>1.3474109999999999</v>
      </c>
      <c r="I506" t="s">
        <v>14</v>
      </c>
      <c r="J506" s="24">
        <f t="shared" ca="1" si="113"/>
        <v>46231</v>
      </c>
      <c r="K506" s="21">
        <f>K138</f>
        <v>0.88602499999999995</v>
      </c>
      <c r="M506" t="s">
        <v>15</v>
      </c>
      <c r="N506" s="24">
        <f t="shared" ca="1" si="114"/>
        <v>46231</v>
      </c>
      <c r="O506" s="21">
        <f>O138</f>
        <v>0.76374399999999998</v>
      </c>
      <c r="Q506" t="s">
        <v>16</v>
      </c>
      <c r="R506" s="24">
        <f t="shared" ca="1" si="115"/>
        <v>46231</v>
      </c>
      <c r="S506" s="21">
        <f>S138</f>
        <v>1.029123</v>
      </c>
      <c r="U506" t="s">
        <v>17</v>
      </c>
      <c r="V506" s="24">
        <f t="shared" ca="1" si="116"/>
        <v>46231</v>
      </c>
      <c r="W506" s="21">
        <f>W138</f>
        <v>0.91204099999999999</v>
      </c>
    </row>
    <row r="507" spans="1:23">
      <c r="A507" t="s">
        <v>3</v>
      </c>
      <c r="B507" s="18">
        <f t="shared" ca="1" si="111"/>
        <v>46232</v>
      </c>
      <c r="C507" s="23">
        <f t="shared" ref="C507:C570" ca="1" si="123">C506+(C$597-C506)/(B$597-B507)</f>
        <v>1.1943240555555554</v>
      </c>
      <c r="E507" s="22" t="s">
        <v>13</v>
      </c>
      <c r="F507" s="18">
        <f t="shared" ca="1" si="112"/>
        <v>46232</v>
      </c>
      <c r="G507" s="23">
        <f t="shared" ref="G507:G570" ca="1" si="124">G506+(G$597-G506)/(F$597-F507)</f>
        <v>1.3474107222222222</v>
      </c>
      <c r="I507" t="s">
        <v>14</v>
      </c>
      <c r="J507" s="18">
        <f t="shared" ca="1" si="113"/>
        <v>46232</v>
      </c>
      <c r="K507" s="23">
        <f t="shared" ref="K507:K570" ca="1" si="125">K506+(K$597-K506)/(J$597-J507)</f>
        <v>0.88606997777777774</v>
      </c>
      <c r="M507" t="s">
        <v>15</v>
      </c>
      <c r="N507" s="18">
        <f t="shared" ca="1" si="114"/>
        <v>46232</v>
      </c>
      <c r="O507" s="23">
        <f t="shared" ref="O507:O570" ca="1" si="126">O506+(O$597-O506)/(N$597-N507)</f>
        <v>0.76366628888888888</v>
      </c>
      <c r="Q507" t="s">
        <v>16</v>
      </c>
      <c r="R507" s="18">
        <f t="shared" ca="1" si="115"/>
        <v>46232</v>
      </c>
      <c r="S507" s="23">
        <f t="shared" ref="S507:S570" ca="1" si="127">S506+(S$597-S506)/(R$597-R507)</f>
        <v>1.0290099555555556</v>
      </c>
      <c r="U507" t="s">
        <v>17</v>
      </c>
      <c r="V507" s="18">
        <f t="shared" ca="1" si="116"/>
        <v>46232</v>
      </c>
      <c r="W507" s="23">
        <f t="shared" ref="W507:W570" ca="1" si="128">W506+(W$597-W506)/(V$597-V507)</f>
        <v>0.91198676666666667</v>
      </c>
    </row>
    <row r="508" spans="1:23">
      <c r="A508" t="s">
        <v>3</v>
      </c>
      <c r="B508" s="18">
        <f t="shared" ca="1" si="111"/>
        <v>46233</v>
      </c>
      <c r="C508" s="23">
        <f t="shared" ca="1" si="123"/>
        <v>1.1943781111111109</v>
      </c>
      <c r="E508" s="22" t="s">
        <v>13</v>
      </c>
      <c r="F508" s="18">
        <f t="shared" ca="1" si="112"/>
        <v>46233</v>
      </c>
      <c r="G508" s="23">
        <f t="shared" ca="1" si="124"/>
        <v>1.3474104444444446</v>
      </c>
      <c r="I508" t="s">
        <v>14</v>
      </c>
      <c r="J508" s="18">
        <f t="shared" ca="1" si="113"/>
        <v>46233</v>
      </c>
      <c r="K508" s="23">
        <f t="shared" ca="1" si="125"/>
        <v>0.88611495555555553</v>
      </c>
      <c r="M508" t="s">
        <v>15</v>
      </c>
      <c r="N508" s="18">
        <f t="shared" ca="1" si="114"/>
        <v>46233</v>
      </c>
      <c r="O508" s="23">
        <f t="shared" ca="1" si="126"/>
        <v>0.76358857777777778</v>
      </c>
      <c r="Q508" t="s">
        <v>16</v>
      </c>
      <c r="R508" s="18">
        <f t="shared" ca="1" si="115"/>
        <v>46233</v>
      </c>
      <c r="S508" s="23">
        <f t="shared" ca="1" si="127"/>
        <v>1.0288969111111113</v>
      </c>
      <c r="U508" t="s">
        <v>17</v>
      </c>
      <c r="V508" s="18">
        <f t="shared" ca="1" si="116"/>
        <v>46233</v>
      </c>
      <c r="W508" s="23">
        <f t="shared" ca="1" si="128"/>
        <v>0.91193253333333335</v>
      </c>
    </row>
    <row r="509" spans="1:23">
      <c r="A509" t="s">
        <v>3</v>
      </c>
      <c r="B509" s="18">
        <f t="shared" ca="1" si="111"/>
        <v>46234</v>
      </c>
      <c r="C509" s="23">
        <f t="shared" ca="1" si="123"/>
        <v>1.1944321666666664</v>
      </c>
      <c r="E509" s="22" t="s">
        <v>13</v>
      </c>
      <c r="F509" s="18">
        <f t="shared" ca="1" si="112"/>
        <v>46234</v>
      </c>
      <c r="G509" s="23">
        <f t="shared" ca="1" si="124"/>
        <v>1.3474101666666667</v>
      </c>
      <c r="I509" t="s">
        <v>14</v>
      </c>
      <c r="J509" s="18">
        <f t="shared" ca="1" si="113"/>
        <v>46234</v>
      </c>
      <c r="K509" s="23">
        <f t="shared" ca="1" si="125"/>
        <v>0.88615993333333332</v>
      </c>
      <c r="M509" t="s">
        <v>15</v>
      </c>
      <c r="N509" s="18">
        <f t="shared" ca="1" si="114"/>
        <v>46234</v>
      </c>
      <c r="O509" s="23">
        <f t="shared" ca="1" si="126"/>
        <v>0.76351086666666668</v>
      </c>
      <c r="Q509" t="s">
        <v>16</v>
      </c>
      <c r="R509" s="18">
        <f t="shared" ca="1" si="115"/>
        <v>46234</v>
      </c>
      <c r="S509" s="23">
        <f t="shared" ca="1" si="127"/>
        <v>1.0287838666666669</v>
      </c>
      <c r="U509" t="s">
        <v>17</v>
      </c>
      <c r="V509" s="18">
        <f t="shared" ca="1" si="116"/>
        <v>46234</v>
      </c>
      <c r="W509" s="23">
        <f t="shared" ca="1" si="128"/>
        <v>0.91187830000000003</v>
      </c>
    </row>
    <row r="510" spans="1:23">
      <c r="A510" t="s">
        <v>3</v>
      </c>
      <c r="B510" s="18">
        <f t="shared" ca="1" si="111"/>
        <v>46235</v>
      </c>
      <c r="C510" s="23">
        <f t="shared" ca="1" si="123"/>
        <v>1.1944862222222219</v>
      </c>
      <c r="E510" s="22" t="s">
        <v>13</v>
      </c>
      <c r="F510" s="18">
        <f t="shared" ca="1" si="112"/>
        <v>46235</v>
      </c>
      <c r="G510" s="23">
        <f t="shared" ca="1" si="124"/>
        <v>1.347409888888889</v>
      </c>
      <c r="I510" t="s">
        <v>14</v>
      </c>
      <c r="J510" s="18">
        <f t="shared" ca="1" si="113"/>
        <v>46235</v>
      </c>
      <c r="K510" s="23">
        <f t="shared" ca="1" si="125"/>
        <v>0.8862049111111111</v>
      </c>
      <c r="M510" t="s">
        <v>15</v>
      </c>
      <c r="N510" s="18">
        <f t="shared" ca="1" si="114"/>
        <v>46235</v>
      </c>
      <c r="O510" s="23">
        <f t="shared" ca="1" si="126"/>
        <v>0.76343315555555558</v>
      </c>
      <c r="Q510" t="s">
        <v>16</v>
      </c>
      <c r="R510" s="18">
        <f t="shared" ca="1" si="115"/>
        <v>46235</v>
      </c>
      <c r="S510" s="23">
        <f t="shared" ca="1" si="127"/>
        <v>1.0286708222222225</v>
      </c>
      <c r="U510" t="s">
        <v>17</v>
      </c>
      <c r="V510" s="18">
        <f t="shared" ca="1" si="116"/>
        <v>46235</v>
      </c>
      <c r="W510" s="23">
        <f t="shared" ca="1" si="128"/>
        <v>0.91182406666666671</v>
      </c>
    </row>
    <row r="511" spans="1:23">
      <c r="A511" t="s">
        <v>3</v>
      </c>
      <c r="B511" s="18">
        <f t="shared" ca="1" si="111"/>
        <v>46236</v>
      </c>
      <c r="C511" s="23">
        <f t="shared" ca="1" si="123"/>
        <v>1.1945402777777774</v>
      </c>
      <c r="E511" s="22" t="s">
        <v>13</v>
      </c>
      <c r="F511" s="18">
        <f t="shared" ca="1" si="112"/>
        <v>46236</v>
      </c>
      <c r="G511" s="23">
        <f t="shared" ca="1" si="124"/>
        <v>1.3474096111111113</v>
      </c>
      <c r="I511" t="s">
        <v>14</v>
      </c>
      <c r="J511" s="18">
        <f t="shared" ca="1" si="113"/>
        <v>46236</v>
      </c>
      <c r="K511" s="23">
        <f t="shared" ca="1" si="125"/>
        <v>0.88624988888888889</v>
      </c>
      <c r="M511" t="s">
        <v>15</v>
      </c>
      <c r="N511" s="18">
        <f t="shared" ca="1" si="114"/>
        <v>46236</v>
      </c>
      <c r="O511" s="23">
        <f t="shared" ca="1" si="126"/>
        <v>0.76335544444444448</v>
      </c>
      <c r="Q511" t="s">
        <v>16</v>
      </c>
      <c r="R511" s="18">
        <f t="shared" ca="1" si="115"/>
        <v>46236</v>
      </c>
      <c r="S511" s="23">
        <f t="shared" ca="1" si="127"/>
        <v>1.0285577777777781</v>
      </c>
      <c r="U511" t="s">
        <v>17</v>
      </c>
      <c r="V511" s="18">
        <f t="shared" ca="1" si="116"/>
        <v>46236</v>
      </c>
      <c r="W511" s="23">
        <f t="shared" ca="1" si="128"/>
        <v>0.91176983333333339</v>
      </c>
    </row>
    <row r="512" spans="1:23">
      <c r="A512" t="s">
        <v>3</v>
      </c>
      <c r="B512" s="18">
        <f t="shared" ca="1" si="111"/>
        <v>46237</v>
      </c>
      <c r="C512" s="23">
        <f t="shared" ca="1" si="123"/>
        <v>1.1945943333333329</v>
      </c>
      <c r="E512" s="22" t="s">
        <v>13</v>
      </c>
      <c r="F512" s="18">
        <f t="shared" ca="1" si="112"/>
        <v>46237</v>
      </c>
      <c r="G512" s="23">
        <f t="shared" ca="1" si="124"/>
        <v>1.3474093333333335</v>
      </c>
      <c r="I512" t="s">
        <v>14</v>
      </c>
      <c r="J512" s="18">
        <f t="shared" ca="1" si="113"/>
        <v>46237</v>
      </c>
      <c r="K512" s="23">
        <f t="shared" ca="1" si="125"/>
        <v>0.88629486666666668</v>
      </c>
      <c r="M512" t="s">
        <v>15</v>
      </c>
      <c r="N512" s="18">
        <f t="shared" ca="1" si="114"/>
        <v>46237</v>
      </c>
      <c r="O512" s="23">
        <f t="shared" ca="1" si="126"/>
        <v>0.76327773333333337</v>
      </c>
      <c r="Q512" t="s">
        <v>16</v>
      </c>
      <c r="R512" s="18">
        <f t="shared" ca="1" si="115"/>
        <v>46237</v>
      </c>
      <c r="S512" s="23">
        <f t="shared" ca="1" si="127"/>
        <v>1.0284447333333337</v>
      </c>
      <c r="U512" t="s">
        <v>17</v>
      </c>
      <c r="V512" s="18">
        <f t="shared" ca="1" si="116"/>
        <v>46237</v>
      </c>
      <c r="W512" s="23">
        <f t="shared" ca="1" si="128"/>
        <v>0.91171560000000007</v>
      </c>
    </row>
    <row r="513" spans="1:23">
      <c r="A513" t="s">
        <v>3</v>
      </c>
      <c r="B513" s="18">
        <f t="shared" ca="1" si="111"/>
        <v>46238</v>
      </c>
      <c r="C513" s="23">
        <f t="shared" ca="1" si="123"/>
        <v>1.1946483888888884</v>
      </c>
      <c r="E513" s="22" t="s">
        <v>13</v>
      </c>
      <c r="F513" s="18">
        <f t="shared" ca="1" si="112"/>
        <v>46238</v>
      </c>
      <c r="G513" s="23">
        <f t="shared" ca="1" si="124"/>
        <v>1.3474090555555556</v>
      </c>
      <c r="I513" t="s">
        <v>14</v>
      </c>
      <c r="J513" s="18">
        <f t="shared" ca="1" si="113"/>
        <v>46238</v>
      </c>
      <c r="K513" s="23">
        <f t="shared" ca="1" si="125"/>
        <v>0.88633984444444447</v>
      </c>
      <c r="M513" t="s">
        <v>15</v>
      </c>
      <c r="N513" s="18">
        <f t="shared" ca="1" si="114"/>
        <v>46238</v>
      </c>
      <c r="O513" s="23">
        <f t="shared" ca="1" si="126"/>
        <v>0.76320002222222227</v>
      </c>
      <c r="Q513" t="s">
        <v>16</v>
      </c>
      <c r="R513" s="18">
        <f t="shared" ca="1" si="115"/>
        <v>46238</v>
      </c>
      <c r="S513" s="23">
        <f t="shared" ca="1" si="127"/>
        <v>1.0283316888888894</v>
      </c>
      <c r="U513" t="s">
        <v>17</v>
      </c>
      <c r="V513" s="18">
        <f t="shared" ca="1" si="116"/>
        <v>46238</v>
      </c>
      <c r="W513" s="23">
        <f t="shared" ca="1" si="128"/>
        <v>0.91166136666666675</v>
      </c>
    </row>
    <row r="514" spans="1:23">
      <c r="A514" t="s">
        <v>3</v>
      </c>
      <c r="B514" s="18">
        <f t="shared" ca="1" si="111"/>
        <v>46239</v>
      </c>
      <c r="C514" s="23">
        <f t="shared" ca="1" si="123"/>
        <v>1.1947024444444438</v>
      </c>
      <c r="E514" s="22" t="s">
        <v>13</v>
      </c>
      <c r="F514" s="18">
        <f t="shared" ca="1" si="112"/>
        <v>46239</v>
      </c>
      <c r="G514" s="23">
        <f t="shared" ca="1" si="124"/>
        <v>1.3474087777777779</v>
      </c>
      <c r="I514" t="s">
        <v>14</v>
      </c>
      <c r="J514" s="18">
        <f t="shared" ca="1" si="113"/>
        <v>46239</v>
      </c>
      <c r="K514" s="23">
        <f t="shared" ca="1" si="125"/>
        <v>0.88638482222222226</v>
      </c>
      <c r="M514" t="s">
        <v>15</v>
      </c>
      <c r="N514" s="18">
        <f t="shared" ca="1" si="114"/>
        <v>46239</v>
      </c>
      <c r="O514" s="23">
        <f t="shared" ca="1" si="126"/>
        <v>0.76312231111111117</v>
      </c>
      <c r="Q514" t="s">
        <v>16</v>
      </c>
      <c r="R514" s="18">
        <f t="shared" ca="1" si="115"/>
        <v>46239</v>
      </c>
      <c r="S514" s="23">
        <f t="shared" ca="1" si="127"/>
        <v>1.028218644444445</v>
      </c>
      <c r="U514" t="s">
        <v>17</v>
      </c>
      <c r="V514" s="18">
        <f t="shared" ca="1" si="116"/>
        <v>46239</v>
      </c>
      <c r="W514" s="23">
        <f t="shared" ca="1" si="128"/>
        <v>0.91160713333333343</v>
      </c>
    </row>
    <row r="515" spans="1:23">
      <c r="A515" t="s">
        <v>3</v>
      </c>
      <c r="B515" s="18">
        <f t="shared" ca="1" si="111"/>
        <v>46240</v>
      </c>
      <c r="C515" s="23">
        <f t="shared" ca="1" si="123"/>
        <v>1.1947564999999993</v>
      </c>
      <c r="E515" s="22" t="s">
        <v>13</v>
      </c>
      <c r="F515" s="18">
        <f t="shared" ca="1" si="112"/>
        <v>46240</v>
      </c>
      <c r="G515" s="23">
        <f t="shared" ca="1" si="124"/>
        <v>1.3474085000000002</v>
      </c>
      <c r="I515" t="s">
        <v>14</v>
      </c>
      <c r="J515" s="18">
        <f t="shared" ca="1" si="113"/>
        <v>46240</v>
      </c>
      <c r="K515" s="23">
        <f t="shared" ca="1" si="125"/>
        <v>0.88642980000000005</v>
      </c>
      <c r="M515" t="s">
        <v>15</v>
      </c>
      <c r="N515" s="18">
        <f t="shared" ca="1" si="114"/>
        <v>46240</v>
      </c>
      <c r="O515" s="23">
        <f t="shared" ca="1" si="126"/>
        <v>0.76304460000000007</v>
      </c>
      <c r="Q515" t="s">
        <v>16</v>
      </c>
      <c r="R515" s="18">
        <f t="shared" ca="1" si="115"/>
        <v>46240</v>
      </c>
      <c r="S515" s="23">
        <f t="shared" ca="1" si="127"/>
        <v>1.0281056000000006</v>
      </c>
      <c r="U515" t="s">
        <v>17</v>
      </c>
      <c r="V515" s="18">
        <f t="shared" ca="1" si="116"/>
        <v>46240</v>
      </c>
      <c r="W515" s="23">
        <f t="shared" ca="1" si="128"/>
        <v>0.91155290000000011</v>
      </c>
    </row>
    <row r="516" spans="1:23">
      <c r="A516" t="s">
        <v>3</v>
      </c>
      <c r="B516" s="18">
        <f t="shared" ca="1" si="111"/>
        <v>46241</v>
      </c>
      <c r="C516" s="23">
        <f t="shared" ca="1" si="123"/>
        <v>1.1948105555555548</v>
      </c>
      <c r="E516" s="22" t="s">
        <v>13</v>
      </c>
      <c r="F516" s="18">
        <f t="shared" ca="1" si="112"/>
        <v>46241</v>
      </c>
      <c r="G516" s="23">
        <f t="shared" ca="1" si="124"/>
        <v>1.3474082222222223</v>
      </c>
      <c r="I516" t="s">
        <v>14</v>
      </c>
      <c r="J516" s="18">
        <f t="shared" ca="1" si="113"/>
        <v>46241</v>
      </c>
      <c r="K516" s="23">
        <f t="shared" ca="1" si="125"/>
        <v>0.88647477777777783</v>
      </c>
      <c r="M516" t="s">
        <v>15</v>
      </c>
      <c r="N516" s="18">
        <f t="shared" ca="1" si="114"/>
        <v>46241</v>
      </c>
      <c r="O516" s="23">
        <f t="shared" ca="1" si="126"/>
        <v>0.76296688888888897</v>
      </c>
      <c r="Q516" t="s">
        <v>16</v>
      </c>
      <c r="R516" s="18">
        <f t="shared" ca="1" si="115"/>
        <v>46241</v>
      </c>
      <c r="S516" s="23">
        <f t="shared" ca="1" si="127"/>
        <v>1.0279925555555562</v>
      </c>
      <c r="U516" t="s">
        <v>17</v>
      </c>
      <c r="V516" s="18">
        <f t="shared" ca="1" si="116"/>
        <v>46241</v>
      </c>
      <c r="W516" s="23">
        <f t="shared" ca="1" si="128"/>
        <v>0.91149866666666679</v>
      </c>
    </row>
    <row r="517" spans="1:23">
      <c r="A517" t="s">
        <v>3</v>
      </c>
      <c r="B517" s="18">
        <f t="shared" ca="1" si="111"/>
        <v>46242</v>
      </c>
      <c r="C517" s="23">
        <f t="shared" ca="1" si="123"/>
        <v>1.1948646111111103</v>
      </c>
      <c r="E517" s="22" t="s">
        <v>13</v>
      </c>
      <c r="F517" s="18">
        <f t="shared" ca="1" si="112"/>
        <v>46242</v>
      </c>
      <c r="G517" s="23">
        <f t="shared" ca="1" si="124"/>
        <v>1.3474079444444444</v>
      </c>
      <c r="I517" t="s">
        <v>14</v>
      </c>
      <c r="J517" s="18">
        <f t="shared" ca="1" si="113"/>
        <v>46242</v>
      </c>
      <c r="K517" s="23">
        <f t="shared" ca="1" si="125"/>
        <v>0.88651975555555562</v>
      </c>
      <c r="M517" t="s">
        <v>15</v>
      </c>
      <c r="N517" s="18">
        <f t="shared" ca="1" si="114"/>
        <v>46242</v>
      </c>
      <c r="O517" s="23">
        <f t="shared" ca="1" si="126"/>
        <v>0.76288917777777787</v>
      </c>
      <c r="Q517" t="s">
        <v>16</v>
      </c>
      <c r="R517" s="18">
        <f t="shared" ca="1" si="115"/>
        <v>46242</v>
      </c>
      <c r="S517" s="23">
        <f t="shared" ca="1" si="127"/>
        <v>1.0278795111111119</v>
      </c>
      <c r="U517" t="s">
        <v>17</v>
      </c>
      <c r="V517" s="18">
        <f t="shared" ca="1" si="116"/>
        <v>46242</v>
      </c>
      <c r="W517" s="23">
        <f t="shared" ca="1" si="128"/>
        <v>0.91144443333333347</v>
      </c>
    </row>
    <row r="518" spans="1:23">
      <c r="A518" t="s">
        <v>3</v>
      </c>
      <c r="B518" s="18">
        <f t="shared" ca="1" si="111"/>
        <v>46243</v>
      </c>
      <c r="C518" s="23">
        <f t="shared" ca="1" si="123"/>
        <v>1.1949186666666658</v>
      </c>
      <c r="E518" s="22" t="s">
        <v>13</v>
      </c>
      <c r="F518" s="18">
        <f t="shared" ca="1" si="112"/>
        <v>46243</v>
      </c>
      <c r="G518" s="23">
        <f t="shared" ca="1" si="124"/>
        <v>1.3474076666666668</v>
      </c>
      <c r="I518" t="s">
        <v>14</v>
      </c>
      <c r="J518" s="18">
        <f t="shared" ca="1" si="113"/>
        <v>46243</v>
      </c>
      <c r="K518" s="23">
        <f t="shared" ca="1" si="125"/>
        <v>0.88656473333333341</v>
      </c>
      <c r="M518" t="s">
        <v>15</v>
      </c>
      <c r="N518" s="18">
        <f t="shared" ca="1" si="114"/>
        <v>46243</v>
      </c>
      <c r="O518" s="23">
        <f t="shared" ca="1" si="126"/>
        <v>0.76281146666666677</v>
      </c>
      <c r="Q518" t="s">
        <v>16</v>
      </c>
      <c r="R518" s="18">
        <f t="shared" ca="1" si="115"/>
        <v>46243</v>
      </c>
      <c r="S518" s="23">
        <f t="shared" ca="1" si="127"/>
        <v>1.0277664666666675</v>
      </c>
      <c r="U518" t="s">
        <v>17</v>
      </c>
      <c r="V518" s="18">
        <f t="shared" ca="1" si="116"/>
        <v>46243</v>
      </c>
      <c r="W518" s="23">
        <f t="shared" ca="1" si="128"/>
        <v>0.91139020000000015</v>
      </c>
    </row>
    <row r="519" spans="1:23">
      <c r="A519" t="s">
        <v>3</v>
      </c>
      <c r="B519" s="18">
        <f t="shared" ca="1" si="111"/>
        <v>46244</v>
      </c>
      <c r="C519" s="23">
        <f t="shared" ca="1" si="123"/>
        <v>1.1949727222222213</v>
      </c>
      <c r="E519" s="22" t="s">
        <v>13</v>
      </c>
      <c r="F519" s="18">
        <f t="shared" ca="1" si="112"/>
        <v>46244</v>
      </c>
      <c r="G519" s="23">
        <f t="shared" ca="1" si="124"/>
        <v>1.3474073888888891</v>
      </c>
      <c r="I519" t="s">
        <v>14</v>
      </c>
      <c r="J519" s="18">
        <f t="shared" ca="1" si="113"/>
        <v>46244</v>
      </c>
      <c r="K519" s="23">
        <f t="shared" ca="1" si="125"/>
        <v>0.8866097111111112</v>
      </c>
      <c r="M519" t="s">
        <v>15</v>
      </c>
      <c r="N519" s="18">
        <f t="shared" ca="1" si="114"/>
        <v>46244</v>
      </c>
      <c r="O519" s="23">
        <f t="shared" ca="1" si="126"/>
        <v>0.76273375555555567</v>
      </c>
      <c r="Q519" t="s">
        <v>16</v>
      </c>
      <c r="R519" s="18">
        <f t="shared" ca="1" si="115"/>
        <v>46244</v>
      </c>
      <c r="S519" s="23">
        <f t="shared" ca="1" si="127"/>
        <v>1.0276534222222231</v>
      </c>
      <c r="U519" t="s">
        <v>17</v>
      </c>
      <c r="V519" s="18">
        <f t="shared" ca="1" si="116"/>
        <v>46244</v>
      </c>
      <c r="W519" s="23">
        <f t="shared" ca="1" si="128"/>
        <v>0.91133596666666683</v>
      </c>
    </row>
    <row r="520" spans="1:23">
      <c r="A520" t="s">
        <v>3</v>
      </c>
      <c r="B520" s="18">
        <f t="shared" ca="1" si="111"/>
        <v>46245</v>
      </c>
      <c r="C520" s="23">
        <f t="shared" ca="1" si="123"/>
        <v>1.1950267777777768</v>
      </c>
      <c r="E520" s="22" t="s">
        <v>13</v>
      </c>
      <c r="F520" s="18">
        <f t="shared" ca="1" si="112"/>
        <v>46245</v>
      </c>
      <c r="G520" s="23">
        <f t="shared" ca="1" si="124"/>
        <v>1.3474071111111112</v>
      </c>
      <c r="I520" t="s">
        <v>14</v>
      </c>
      <c r="J520" s="18">
        <f t="shared" ca="1" si="113"/>
        <v>46245</v>
      </c>
      <c r="K520" s="23">
        <f t="shared" ca="1" si="125"/>
        <v>0.88665468888888899</v>
      </c>
      <c r="M520" t="s">
        <v>15</v>
      </c>
      <c r="N520" s="18">
        <f t="shared" ca="1" si="114"/>
        <v>46245</v>
      </c>
      <c r="O520" s="23">
        <f t="shared" ca="1" si="126"/>
        <v>0.76265604444444457</v>
      </c>
      <c r="Q520" t="s">
        <v>16</v>
      </c>
      <c r="R520" s="18">
        <f t="shared" ca="1" si="115"/>
        <v>46245</v>
      </c>
      <c r="S520" s="23">
        <f t="shared" ca="1" si="127"/>
        <v>1.0275403777777787</v>
      </c>
      <c r="U520" t="s">
        <v>17</v>
      </c>
      <c r="V520" s="18">
        <f t="shared" ca="1" si="116"/>
        <v>46245</v>
      </c>
      <c r="W520" s="23">
        <f t="shared" ca="1" si="128"/>
        <v>0.91128173333333351</v>
      </c>
    </row>
    <row r="521" spans="1:23">
      <c r="A521" t="s">
        <v>3</v>
      </c>
      <c r="B521" s="18">
        <f t="shared" ca="1" si="111"/>
        <v>46246</v>
      </c>
      <c r="C521" s="23">
        <f t="shared" ca="1" si="123"/>
        <v>1.1950808333333323</v>
      </c>
      <c r="E521" s="22" t="s">
        <v>13</v>
      </c>
      <c r="F521" s="18">
        <f t="shared" ca="1" si="112"/>
        <v>46246</v>
      </c>
      <c r="G521" s="23">
        <f t="shared" ca="1" si="124"/>
        <v>1.3474068333333333</v>
      </c>
      <c r="I521" t="s">
        <v>14</v>
      </c>
      <c r="J521" s="18">
        <f t="shared" ca="1" si="113"/>
        <v>46246</v>
      </c>
      <c r="K521" s="23">
        <f t="shared" ca="1" si="125"/>
        <v>0.88669966666666677</v>
      </c>
      <c r="M521" t="s">
        <v>15</v>
      </c>
      <c r="N521" s="18">
        <f t="shared" ca="1" si="114"/>
        <v>46246</v>
      </c>
      <c r="O521" s="23">
        <f t="shared" ca="1" si="126"/>
        <v>0.76257833333333347</v>
      </c>
      <c r="Q521" t="s">
        <v>16</v>
      </c>
      <c r="R521" s="18">
        <f t="shared" ca="1" si="115"/>
        <v>46246</v>
      </c>
      <c r="S521" s="23">
        <f t="shared" ca="1" si="127"/>
        <v>1.0274273333333344</v>
      </c>
      <c r="U521" t="s">
        <v>17</v>
      </c>
      <c r="V521" s="18">
        <f t="shared" ca="1" si="116"/>
        <v>46246</v>
      </c>
      <c r="W521" s="23">
        <f t="shared" ca="1" si="128"/>
        <v>0.91122750000000019</v>
      </c>
    </row>
    <row r="522" spans="1:23">
      <c r="A522" t="s">
        <v>3</v>
      </c>
      <c r="B522" s="18">
        <f t="shared" ca="1" si="111"/>
        <v>46247</v>
      </c>
      <c r="C522" s="23">
        <f t="shared" ca="1" si="123"/>
        <v>1.1951348888888877</v>
      </c>
      <c r="E522" s="22" t="s">
        <v>13</v>
      </c>
      <c r="F522" s="18">
        <f t="shared" ca="1" si="112"/>
        <v>46247</v>
      </c>
      <c r="G522" s="23">
        <f t="shared" ca="1" si="124"/>
        <v>1.3474065555555557</v>
      </c>
      <c r="I522" t="s">
        <v>14</v>
      </c>
      <c r="J522" s="18">
        <f t="shared" ca="1" si="113"/>
        <v>46247</v>
      </c>
      <c r="K522" s="23">
        <f t="shared" ca="1" si="125"/>
        <v>0.88674464444444456</v>
      </c>
      <c r="M522" t="s">
        <v>15</v>
      </c>
      <c r="N522" s="18">
        <f t="shared" ca="1" si="114"/>
        <v>46247</v>
      </c>
      <c r="O522" s="23">
        <f t="shared" ca="1" si="126"/>
        <v>0.76250062222222237</v>
      </c>
      <c r="Q522" t="s">
        <v>16</v>
      </c>
      <c r="R522" s="18">
        <f t="shared" ca="1" si="115"/>
        <v>46247</v>
      </c>
      <c r="S522" s="23">
        <f t="shared" ca="1" si="127"/>
        <v>1.02731428888889</v>
      </c>
      <c r="U522" t="s">
        <v>17</v>
      </c>
      <c r="V522" s="18">
        <f t="shared" ca="1" si="116"/>
        <v>46247</v>
      </c>
      <c r="W522" s="23">
        <f t="shared" ca="1" si="128"/>
        <v>0.91117326666666687</v>
      </c>
    </row>
    <row r="523" spans="1:23">
      <c r="A523" t="s">
        <v>3</v>
      </c>
      <c r="B523" s="18">
        <f t="shared" ca="1" si="111"/>
        <v>46248</v>
      </c>
      <c r="C523" s="23">
        <f t="shared" ca="1" si="123"/>
        <v>1.1951889444444432</v>
      </c>
      <c r="E523" s="22" t="s">
        <v>13</v>
      </c>
      <c r="F523" s="18">
        <f t="shared" ca="1" si="112"/>
        <v>46248</v>
      </c>
      <c r="G523" s="23">
        <f t="shared" ca="1" si="124"/>
        <v>1.347406277777778</v>
      </c>
      <c r="I523" t="s">
        <v>14</v>
      </c>
      <c r="J523" s="18">
        <f t="shared" ca="1" si="113"/>
        <v>46248</v>
      </c>
      <c r="K523" s="23">
        <f t="shared" ca="1" si="125"/>
        <v>0.88678962222222235</v>
      </c>
      <c r="M523" t="s">
        <v>15</v>
      </c>
      <c r="N523" s="18">
        <f t="shared" ca="1" si="114"/>
        <v>46248</v>
      </c>
      <c r="O523" s="23">
        <f t="shared" ca="1" si="126"/>
        <v>0.76242291111111127</v>
      </c>
      <c r="Q523" t="s">
        <v>16</v>
      </c>
      <c r="R523" s="18">
        <f t="shared" ca="1" si="115"/>
        <v>46248</v>
      </c>
      <c r="S523" s="23">
        <f t="shared" ca="1" si="127"/>
        <v>1.0272012444444456</v>
      </c>
      <c r="U523" t="s">
        <v>17</v>
      </c>
      <c r="V523" s="18">
        <f t="shared" ca="1" si="116"/>
        <v>46248</v>
      </c>
      <c r="W523" s="23">
        <f t="shared" ca="1" si="128"/>
        <v>0.91111903333333355</v>
      </c>
    </row>
    <row r="524" spans="1:23">
      <c r="A524" t="s">
        <v>3</v>
      </c>
      <c r="B524" s="18">
        <f t="shared" ca="1" si="111"/>
        <v>46249</v>
      </c>
      <c r="C524" s="23">
        <f t="shared" ca="1" si="123"/>
        <v>1.1952429999999987</v>
      </c>
      <c r="E524" s="22" t="s">
        <v>13</v>
      </c>
      <c r="F524" s="18">
        <f t="shared" ca="1" si="112"/>
        <v>46249</v>
      </c>
      <c r="G524" s="23">
        <f t="shared" ca="1" si="124"/>
        <v>1.3474060000000001</v>
      </c>
      <c r="I524" t="s">
        <v>14</v>
      </c>
      <c r="J524" s="18">
        <f t="shared" ca="1" si="113"/>
        <v>46249</v>
      </c>
      <c r="K524" s="23">
        <f t="shared" ca="1" si="125"/>
        <v>0.88683460000000014</v>
      </c>
      <c r="M524" t="s">
        <v>15</v>
      </c>
      <c r="N524" s="18">
        <f t="shared" ca="1" si="114"/>
        <v>46249</v>
      </c>
      <c r="O524" s="23">
        <f t="shared" ca="1" si="126"/>
        <v>0.76234520000000017</v>
      </c>
      <c r="Q524" t="s">
        <v>16</v>
      </c>
      <c r="R524" s="18">
        <f t="shared" ca="1" si="115"/>
        <v>46249</v>
      </c>
      <c r="S524" s="23">
        <f t="shared" ca="1" si="127"/>
        <v>1.0270882000000012</v>
      </c>
      <c r="U524" t="s">
        <v>17</v>
      </c>
      <c r="V524" s="18">
        <f t="shared" ca="1" si="116"/>
        <v>46249</v>
      </c>
      <c r="W524" s="23">
        <f t="shared" ca="1" si="128"/>
        <v>0.91106480000000023</v>
      </c>
    </row>
    <row r="525" spans="1:23">
      <c r="A525" t="s">
        <v>3</v>
      </c>
      <c r="B525" s="18">
        <f t="shared" ca="1" si="111"/>
        <v>46250</v>
      </c>
      <c r="C525" s="23">
        <f t="shared" ca="1" si="123"/>
        <v>1.1952970555555542</v>
      </c>
      <c r="E525" s="22" t="s">
        <v>13</v>
      </c>
      <c r="F525" s="18">
        <f t="shared" ca="1" si="112"/>
        <v>46250</v>
      </c>
      <c r="G525" s="23">
        <f t="shared" ca="1" si="124"/>
        <v>1.3474057222222222</v>
      </c>
      <c r="I525" t="s">
        <v>14</v>
      </c>
      <c r="J525" s="18">
        <f t="shared" ca="1" si="113"/>
        <v>46250</v>
      </c>
      <c r="K525" s="23">
        <f t="shared" ca="1" si="125"/>
        <v>0.88687957777777793</v>
      </c>
      <c r="M525" t="s">
        <v>15</v>
      </c>
      <c r="N525" s="18">
        <f t="shared" ca="1" si="114"/>
        <v>46250</v>
      </c>
      <c r="O525" s="23">
        <f t="shared" ca="1" si="126"/>
        <v>0.76226748888888907</v>
      </c>
      <c r="Q525" t="s">
        <v>16</v>
      </c>
      <c r="R525" s="18">
        <f t="shared" ca="1" si="115"/>
        <v>46250</v>
      </c>
      <c r="S525" s="23">
        <f t="shared" ca="1" si="127"/>
        <v>1.0269751555555569</v>
      </c>
      <c r="U525" t="s">
        <v>17</v>
      </c>
      <c r="V525" s="18">
        <f t="shared" ca="1" si="116"/>
        <v>46250</v>
      </c>
      <c r="W525" s="23">
        <f t="shared" ca="1" si="128"/>
        <v>0.91101056666666691</v>
      </c>
    </row>
    <row r="526" spans="1:23">
      <c r="A526" t="s">
        <v>3</v>
      </c>
      <c r="B526" s="18">
        <f t="shared" ref="B526:B589" ca="1" si="129">+B525+1</f>
        <v>46251</v>
      </c>
      <c r="C526" s="23">
        <f t="shared" ca="1" si="123"/>
        <v>1.1953511111111097</v>
      </c>
      <c r="E526" s="22" t="s">
        <v>13</v>
      </c>
      <c r="F526" s="18">
        <f t="shared" ref="F526:F589" ca="1" si="130">+F525+1</f>
        <v>46251</v>
      </c>
      <c r="G526" s="23">
        <f t="shared" ca="1" si="124"/>
        <v>1.3474054444444445</v>
      </c>
      <c r="I526" t="s">
        <v>14</v>
      </c>
      <c r="J526" s="18">
        <f t="shared" ref="J526:J589" ca="1" si="131">+J525+1</f>
        <v>46251</v>
      </c>
      <c r="K526" s="23">
        <f t="shared" ca="1" si="125"/>
        <v>0.88692455555555572</v>
      </c>
      <c r="M526" t="s">
        <v>15</v>
      </c>
      <c r="N526" s="18">
        <f t="shared" ref="N526:N589" ca="1" si="132">+N525+1</f>
        <v>46251</v>
      </c>
      <c r="O526" s="23">
        <f t="shared" ca="1" si="126"/>
        <v>0.76218977777777797</v>
      </c>
      <c r="Q526" t="s">
        <v>16</v>
      </c>
      <c r="R526" s="18">
        <f t="shared" ref="R526:R589" ca="1" si="133">+R525+1</f>
        <v>46251</v>
      </c>
      <c r="S526" s="23">
        <f t="shared" ca="1" si="127"/>
        <v>1.0268621111111125</v>
      </c>
      <c r="U526" t="s">
        <v>17</v>
      </c>
      <c r="V526" s="18">
        <f t="shared" ref="V526:V589" ca="1" si="134">+V525+1</f>
        <v>46251</v>
      </c>
      <c r="W526" s="23">
        <f t="shared" ca="1" si="128"/>
        <v>0.91095633333333359</v>
      </c>
    </row>
    <row r="527" spans="1:23">
      <c r="A527" t="s">
        <v>3</v>
      </c>
      <c r="B527" s="18">
        <f t="shared" ca="1" si="129"/>
        <v>46252</v>
      </c>
      <c r="C527" s="23">
        <f t="shared" ca="1" si="123"/>
        <v>1.1954051666666652</v>
      </c>
      <c r="E527" s="22" t="s">
        <v>13</v>
      </c>
      <c r="F527" s="18">
        <f t="shared" ca="1" si="130"/>
        <v>46252</v>
      </c>
      <c r="G527" s="23">
        <f t="shared" ca="1" si="124"/>
        <v>1.3474051666666669</v>
      </c>
      <c r="I527" t="s">
        <v>14</v>
      </c>
      <c r="J527" s="18">
        <f t="shared" ca="1" si="131"/>
        <v>46252</v>
      </c>
      <c r="K527" s="23">
        <f t="shared" ca="1" si="125"/>
        <v>0.8869695333333335</v>
      </c>
      <c r="M527" t="s">
        <v>15</v>
      </c>
      <c r="N527" s="18">
        <f t="shared" ca="1" si="132"/>
        <v>46252</v>
      </c>
      <c r="O527" s="23">
        <f t="shared" ca="1" si="126"/>
        <v>0.76211206666666687</v>
      </c>
      <c r="Q527" t="s">
        <v>16</v>
      </c>
      <c r="R527" s="18">
        <f t="shared" ca="1" si="133"/>
        <v>46252</v>
      </c>
      <c r="S527" s="23">
        <f t="shared" ca="1" si="127"/>
        <v>1.0267490666666681</v>
      </c>
      <c r="U527" t="s">
        <v>17</v>
      </c>
      <c r="V527" s="18">
        <f t="shared" ca="1" si="134"/>
        <v>46252</v>
      </c>
      <c r="W527" s="23">
        <f t="shared" ca="1" si="128"/>
        <v>0.91090210000000027</v>
      </c>
    </row>
    <row r="528" spans="1:23">
      <c r="A528" t="s">
        <v>3</v>
      </c>
      <c r="B528" s="18">
        <f t="shared" ca="1" si="129"/>
        <v>46253</v>
      </c>
      <c r="C528" s="23">
        <f t="shared" ca="1" si="123"/>
        <v>1.1954592222222207</v>
      </c>
      <c r="E528" s="22" t="s">
        <v>13</v>
      </c>
      <c r="F528" s="18">
        <f t="shared" ca="1" si="130"/>
        <v>46253</v>
      </c>
      <c r="G528" s="23">
        <f t="shared" ca="1" si="124"/>
        <v>1.347404888888889</v>
      </c>
      <c r="I528" t="s">
        <v>14</v>
      </c>
      <c r="J528" s="18">
        <f t="shared" ca="1" si="131"/>
        <v>46253</v>
      </c>
      <c r="K528" s="23">
        <f t="shared" ca="1" si="125"/>
        <v>0.88701451111111129</v>
      </c>
      <c r="M528" t="s">
        <v>15</v>
      </c>
      <c r="N528" s="18">
        <f t="shared" ca="1" si="132"/>
        <v>46253</v>
      </c>
      <c r="O528" s="23">
        <f t="shared" ca="1" si="126"/>
        <v>0.76203435555555576</v>
      </c>
      <c r="Q528" t="s">
        <v>16</v>
      </c>
      <c r="R528" s="18">
        <f t="shared" ca="1" si="133"/>
        <v>46253</v>
      </c>
      <c r="S528" s="23">
        <f t="shared" ca="1" si="127"/>
        <v>1.0266360222222237</v>
      </c>
      <c r="U528" t="s">
        <v>17</v>
      </c>
      <c r="V528" s="18">
        <f t="shared" ca="1" si="134"/>
        <v>46253</v>
      </c>
      <c r="W528" s="23">
        <f t="shared" ca="1" si="128"/>
        <v>0.91084786666666695</v>
      </c>
    </row>
    <row r="529" spans="1:23">
      <c r="A529" t="s">
        <v>3</v>
      </c>
      <c r="B529" s="18">
        <f t="shared" ca="1" si="129"/>
        <v>46254</v>
      </c>
      <c r="C529" s="23">
        <f t="shared" ca="1" si="123"/>
        <v>1.1955132777777762</v>
      </c>
      <c r="E529" s="22" t="s">
        <v>13</v>
      </c>
      <c r="F529" s="18">
        <f t="shared" ca="1" si="130"/>
        <v>46254</v>
      </c>
      <c r="G529" s="23">
        <f t="shared" ca="1" si="124"/>
        <v>1.3474046111111111</v>
      </c>
      <c r="I529" t="s">
        <v>14</v>
      </c>
      <c r="J529" s="18">
        <f t="shared" ca="1" si="131"/>
        <v>46254</v>
      </c>
      <c r="K529" s="23">
        <f t="shared" ca="1" si="125"/>
        <v>0.88705948888888908</v>
      </c>
      <c r="M529" t="s">
        <v>15</v>
      </c>
      <c r="N529" s="18">
        <f t="shared" ca="1" si="132"/>
        <v>46254</v>
      </c>
      <c r="O529" s="23">
        <f t="shared" ca="1" si="126"/>
        <v>0.76195664444444466</v>
      </c>
      <c r="Q529" t="s">
        <v>16</v>
      </c>
      <c r="R529" s="18">
        <f t="shared" ca="1" si="133"/>
        <v>46254</v>
      </c>
      <c r="S529" s="23">
        <f t="shared" ca="1" si="127"/>
        <v>1.0265229777777793</v>
      </c>
      <c r="U529" t="s">
        <v>17</v>
      </c>
      <c r="V529" s="18">
        <f t="shared" ca="1" si="134"/>
        <v>46254</v>
      </c>
      <c r="W529" s="23">
        <f t="shared" ca="1" si="128"/>
        <v>0.91079363333333363</v>
      </c>
    </row>
    <row r="530" spans="1:23">
      <c r="A530" t="s">
        <v>3</v>
      </c>
      <c r="B530" s="18">
        <f t="shared" ca="1" si="129"/>
        <v>46255</v>
      </c>
      <c r="C530" s="23">
        <f t="shared" ca="1" si="123"/>
        <v>1.1955673333333316</v>
      </c>
      <c r="E530" s="22" t="s">
        <v>13</v>
      </c>
      <c r="F530" s="18">
        <f t="shared" ca="1" si="130"/>
        <v>46255</v>
      </c>
      <c r="G530" s="23">
        <f t="shared" ca="1" si="124"/>
        <v>1.3474043333333334</v>
      </c>
      <c r="I530" t="s">
        <v>14</v>
      </c>
      <c r="J530" s="18">
        <f t="shared" ca="1" si="131"/>
        <v>46255</v>
      </c>
      <c r="K530" s="23">
        <f t="shared" ca="1" si="125"/>
        <v>0.88710446666666687</v>
      </c>
      <c r="M530" t="s">
        <v>15</v>
      </c>
      <c r="N530" s="18">
        <f t="shared" ca="1" si="132"/>
        <v>46255</v>
      </c>
      <c r="O530" s="23">
        <f t="shared" ca="1" si="126"/>
        <v>0.76187893333333356</v>
      </c>
      <c r="Q530" t="s">
        <v>16</v>
      </c>
      <c r="R530" s="18">
        <f t="shared" ca="1" si="133"/>
        <v>46255</v>
      </c>
      <c r="S530" s="23">
        <f t="shared" ca="1" si="127"/>
        <v>1.026409933333335</v>
      </c>
      <c r="U530" t="s">
        <v>17</v>
      </c>
      <c r="V530" s="18">
        <f t="shared" ca="1" si="134"/>
        <v>46255</v>
      </c>
      <c r="W530" s="23">
        <f t="shared" ca="1" si="128"/>
        <v>0.91073940000000031</v>
      </c>
    </row>
    <row r="531" spans="1:23">
      <c r="A531" t="s">
        <v>3</v>
      </c>
      <c r="B531" s="18">
        <f t="shared" ca="1" si="129"/>
        <v>46256</v>
      </c>
      <c r="C531" s="23">
        <f t="shared" ca="1" si="123"/>
        <v>1.1956213888888871</v>
      </c>
      <c r="E531" s="22" t="s">
        <v>13</v>
      </c>
      <c r="F531" s="18">
        <f t="shared" ca="1" si="130"/>
        <v>46256</v>
      </c>
      <c r="G531" s="23">
        <f t="shared" ca="1" si="124"/>
        <v>1.3474040555555558</v>
      </c>
      <c r="I531" t="s">
        <v>14</v>
      </c>
      <c r="J531" s="18">
        <f t="shared" ca="1" si="131"/>
        <v>46256</v>
      </c>
      <c r="K531" s="23">
        <f t="shared" ca="1" si="125"/>
        <v>0.88714944444444466</v>
      </c>
      <c r="M531" t="s">
        <v>15</v>
      </c>
      <c r="N531" s="18">
        <f t="shared" ca="1" si="132"/>
        <v>46256</v>
      </c>
      <c r="O531" s="23">
        <f t="shared" ca="1" si="126"/>
        <v>0.76180122222222246</v>
      </c>
      <c r="Q531" t="s">
        <v>16</v>
      </c>
      <c r="R531" s="18">
        <f t="shared" ca="1" si="133"/>
        <v>46256</v>
      </c>
      <c r="S531" s="23">
        <f t="shared" ca="1" si="127"/>
        <v>1.0262968888888906</v>
      </c>
      <c r="U531" t="s">
        <v>17</v>
      </c>
      <c r="V531" s="18">
        <f t="shared" ca="1" si="134"/>
        <v>46256</v>
      </c>
      <c r="W531" s="23">
        <f t="shared" ca="1" si="128"/>
        <v>0.91068516666666699</v>
      </c>
    </row>
    <row r="532" spans="1:23">
      <c r="A532" t="s">
        <v>3</v>
      </c>
      <c r="B532" s="18">
        <f t="shared" ca="1" si="129"/>
        <v>46257</v>
      </c>
      <c r="C532" s="23">
        <f t="shared" ca="1" si="123"/>
        <v>1.1956754444444426</v>
      </c>
      <c r="E532" s="22" t="s">
        <v>13</v>
      </c>
      <c r="F532" s="18">
        <f t="shared" ca="1" si="130"/>
        <v>46257</v>
      </c>
      <c r="G532" s="23">
        <f t="shared" ca="1" si="124"/>
        <v>1.3474037777777779</v>
      </c>
      <c r="I532" t="s">
        <v>14</v>
      </c>
      <c r="J532" s="18">
        <f t="shared" ca="1" si="131"/>
        <v>46257</v>
      </c>
      <c r="K532" s="23">
        <f t="shared" ca="1" si="125"/>
        <v>0.88719442222222245</v>
      </c>
      <c r="M532" t="s">
        <v>15</v>
      </c>
      <c r="N532" s="18">
        <f t="shared" ca="1" si="132"/>
        <v>46257</v>
      </c>
      <c r="O532" s="23">
        <f t="shared" ca="1" si="126"/>
        <v>0.76172351111111136</v>
      </c>
      <c r="Q532" t="s">
        <v>16</v>
      </c>
      <c r="R532" s="18">
        <f t="shared" ca="1" si="133"/>
        <v>46257</v>
      </c>
      <c r="S532" s="23">
        <f t="shared" ca="1" si="127"/>
        <v>1.0261838444444462</v>
      </c>
      <c r="U532" t="s">
        <v>17</v>
      </c>
      <c r="V532" s="18">
        <f t="shared" ca="1" si="134"/>
        <v>46257</v>
      </c>
      <c r="W532" s="23">
        <f t="shared" ca="1" si="128"/>
        <v>0.91063093333333367</v>
      </c>
    </row>
    <row r="533" spans="1:23">
      <c r="A533" t="s">
        <v>3</v>
      </c>
      <c r="B533" s="18">
        <f t="shared" ca="1" si="129"/>
        <v>46258</v>
      </c>
      <c r="C533" s="23">
        <f t="shared" ca="1" si="123"/>
        <v>1.1957294999999981</v>
      </c>
      <c r="E533" s="22" t="s">
        <v>13</v>
      </c>
      <c r="F533" s="18">
        <f t="shared" ca="1" si="130"/>
        <v>46258</v>
      </c>
      <c r="G533" s="23">
        <f t="shared" ca="1" si="124"/>
        <v>1.3474035</v>
      </c>
      <c r="I533" t="s">
        <v>14</v>
      </c>
      <c r="J533" s="18">
        <f t="shared" ca="1" si="131"/>
        <v>46258</v>
      </c>
      <c r="K533" s="23">
        <f t="shared" ca="1" si="125"/>
        <v>0.88723940000000023</v>
      </c>
      <c r="M533" t="s">
        <v>15</v>
      </c>
      <c r="N533" s="18">
        <f t="shared" ca="1" si="132"/>
        <v>46258</v>
      </c>
      <c r="O533" s="23">
        <f t="shared" ca="1" si="126"/>
        <v>0.76164580000000026</v>
      </c>
      <c r="Q533" t="s">
        <v>16</v>
      </c>
      <c r="R533" s="18">
        <f t="shared" ca="1" si="133"/>
        <v>46258</v>
      </c>
      <c r="S533" s="23">
        <f t="shared" ca="1" si="127"/>
        <v>1.0260708000000018</v>
      </c>
      <c r="U533" t="s">
        <v>17</v>
      </c>
      <c r="V533" s="18">
        <f t="shared" ca="1" si="134"/>
        <v>46258</v>
      </c>
      <c r="W533" s="23">
        <f t="shared" ca="1" si="128"/>
        <v>0.91057670000000035</v>
      </c>
    </row>
    <row r="534" spans="1:23">
      <c r="A534" t="s">
        <v>3</v>
      </c>
      <c r="B534" s="18">
        <f t="shared" ca="1" si="129"/>
        <v>46259</v>
      </c>
      <c r="C534" s="23">
        <f t="shared" ca="1" si="123"/>
        <v>1.1957835555555536</v>
      </c>
      <c r="E534" s="22" t="s">
        <v>13</v>
      </c>
      <c r="F534" s="18">
        <f t="shared" ca="1" si="130"/>
        <v>46259</v>
      </c>
      <c r="G534" s="23">
        <f t="shared" ca="1" si="124"/>
        <v>1.3474032222222223</v>
      </c>
      <c r="I534" t="s">
        <v>14</v>
      </c>
      <c r="J534" s="18">
        <f t="shared" ca="1" si="131"/>
        <v>46259</v>
      </c>
      <c r="K534" s="23">
        <f t="shared" ca="1" si="125"/>
        <v>0.88728437777777802</v>
      </c>
      <c r="M534" t="s">
        <v>15</v>
      </c>
      <c r="N534" s="18">
        <f t="shared" ca="1" si="132"/>
        <v>46259</v>
      </c>
      <c r="O534" s="23">
        <f t="shared" ca="1" si="126"/>
        <v>0.76156808888888916</v>
      </c>
      <c r="Q534" t="s">
        <v>16</v>
      </c>
      <c r="R534" s="18">
        <f t="shared" ca="1" si="133"/>
        <v>46259</v>
      </c>
      <c r="S534" s="23">
        <f t="shared" ca="1" si="127"/>
        <v>1.0259577555555575</v>
      </c>
      <c r="U534" t="s">
        <v>17</v>
      </c>
      <c r="V534" s="18">
        <f t="shared" ca="1" si="134"/>
        <v>46259</v>
      </c>
      <c r="W534" s="23">
        <f t="shared" ca="1" si="128"/>
        <v>0.91052246666666703</v>
      </c>
    </row>
    <row r="535" spans="1:23">
      <c r="A535" t="s">
        <v>3</v>
      </c>
      <c r="B535" s="18">
        <f t="shared" ca="1" si="129"/>
        <v>46260</v>
      </c>
      <c r="C535" s="23">
        <f t="shared" ca="1" si="123"/>
        <v>1.1958376111111091</v>
      </c>
      <c r="E535" s="22" t="s">
        <v>13</v>
      </c>
      <c r="F535" s="18">
        <f t="shared" ca="1" si="130"/>
        <v>46260</v>
      </c>
      <c r="G535" s="23">
        <f t="shared" ca="1" si="124"/>
        <v>1.3474029444444446</v>
      </c>
      <c r="I535" t="s">
        <v>14</v>
      </c>
      <c r="J535" s="18">
        <f t="shared" ca="1" si="131"/>
        <v>46260</v>
      </c>
      <c r="K535" s="23">
        <f t="shared" ca="1" si="125"/>
        <v>0.88732935555555581</v>
      </c>
      <c r="M535" t="s">
        <v>15</v>
      </c>
      <c r="N535" s="18">
        <f t="shared" ca="1" si="132"/>
        <v>46260</v>
      </c>
      <c r="O535" s="23">
        <f t="shared" ca="1" si="126"/>
        <v>0.76149037777777806</v>
      </c>
      <c r="Q535" t="s">
        <v>16</v>
      </c>
      <c r="R535" s="18">
        <f t="shared" ca="1" si="133"/>
        <v>46260</v>
      </c>
      <c r="S535" s="23">
        <f t="shared" ca="1" si="127"/>
        <v>1.0258447111111131</v>
      </c>
      <c r="U535" t="s">
        <v>17</v>
      </c>
      <c r="V535" s="18">
        <f t="shared" ca="1" si="134"/>
        <v>46260</v>
      </c>
      <c r="W535" s="23">
        <f t="shared" ca="1" si="128"/>
        <v>0.91046823333333371</v>
      </c>
    </row>
    <row r="536" spans="1:23">
      <c r="A536" t="s">
        <v>3</v>
      </c>
      <c r="B536" s="18">
        <f t="shared" ca="1" si="129"/>
        <v>46261</v>
      </c>
      <c r="C536" s="23">
        <f t="shared" ca="1" si="123"/>
        <v>1.1958916666666646</v>
      </c>
      <c r="E536" s="22" t="s">
        <v>13</v>
      </c>
      <c r="F536" s="18">
        <f t="shared" ca="1" si="130"/>
        <v>46261</v>
      </c>
      <c r="G536" s="23">
        <f t="shared" ca="1" si="124"/>
        <v>1.3474026666666667</v>
      </c>
      <c r="I536" t="s">
        <v>14</v>
      </c>
      <c r="J536" s="18">
        <f t="shared" ca="1" si="131"/>
        <v>46261</v>
      </c>
      <c r="K536" s="23">
        <f t="shared" ca="1" si="125"/>
        <v>0.8873743333333336</v>
      </c>
      <c r="M536" t="s">
        <v>15</v>
      </c>
      <c r="N536" s="18">
        <f t="shared" ca="1" si="132"/>
        <v>46261</v>
      </c>
      <c r="O536" s="23">
        <f t="shared" ca="1" si="126"/>
        <v>0.76141266666666696</v>
      </c>
      <c r="Q536" t="s">
        <v>16</v>
      </c>
      <c r="R536" s="18">
        <f t="shared" ca="1" si="133"/>
        <v>46261</v>
      </c>
      <c r="S536" s="23">
        <f t="shared" ca="1" si="127"/>
        <v>1.0257316666666687</v>
      </c>
      <c r="U536" t="s">
        <v>17</v>
      </c>
      <c r="V536" s="18">
        <f t="shared" ca="1" si="134"/>
        <v>46261</v>
      </c>
      <c r="W536" s="23">
        <f t="shared" ca="1" si="128"/>
        <v>0.91041400000000039</v>
      </c>
    </row>
    <row r="537" spans="1:23">
      <c r="A537" t="s">
        <v>3</v>
      </c>
      <c r="B537" s="18">
        <f t="shared" ca="1" si="129"/>
        <v>46262</v>
      </c>
      <c r="C537" s="23">
        <f t="shared" ca="1" si="123"/>
        <v>1.1959457222222201</v>
      </c>
      <c r="E537" s="22" t="s">
        <v>13</v>
      </c>
      <c r="F537" s="18">
        <f t="shared" ca="1" si="130"/>
        <v>46262</v>
      </c>
      <c r="G537" s="23">
        <f t="shared" ca="1" si="124"/>
        <v>1.3474023888888889</v>
      </c>
      <c r="I537" t="s">
        <v>14</v>
      </c>
      <c r="J537" s="18">
        <f t="shared" ca="1" si="131"/>
        <v>46262</v>
      </c>
      <c r="K537" s="23">
        <f t="shared" ca="1" si="125"/>
        <v>0.88741931111111139</v>
      </c>
      <c r="M537" t="s">
        <v>15</v>
      </c>
      <c r="N537" s="18">
        <f t="shared" ca="1" si="132"/>
        <v>46262</v>
      </c>
      <c r="O537" s="23">
        <f t="shared" ca="1" si="126"/>
        <v>0.76133495555555586</v>
      </c>
      <c r="Q537" t="s">
        <v>16</v>
      </c>
      <c r="R537" s="18">
        <f t="shared" ca="1" si="133"/>
        <v>46262</v>
      </c>
      <c r="S537" s="23">
        <f t="shared" ca="1" si="127"/>
        <v>1.0256186222222243</v>
      </c>
      <c r="U537" t="s">
        <v>17</v>
      </c>
      <c r="V537" s="18">
        <f t="shared" ca="1" si="134"/>
        <v>46262</v>
      </c>
      <c r="W537" s="23">
        <f t="shared" ca="1" si="128"/>
        <v>0.91035976666666707</v>
      </c>
    </row>
    <row r="538" spans="1:23">
      <c r="A538" t="s">
        <v>3</v>
      </c>
      <c r="B538" s="18">
        <f t="shared" ca="1" si="129"/>
        <v>46263</v>
      </c>
      <c r="C538" s="23">
        <f t="shared" ca="1" si="123"/>
        <v>1.1959997777777756</v>
      </c>
      <c r="E538" s="22" t="s">
        <v>13</v>
      </c>
      <c r="F538" s="18">
        <f t="shared" ca="1" si="130"/>
        <v>46263</v>
      </c>
      <c r="G538" s="23">
        <f t="shared" ca="1" si="124"/>
        <v>1.3474021111111112</v>
      </c>
      <c r="I538" t="s">
        <v>14</v>
      </c>
      <c r="J538" s="18">
        <f t="shared" ca="1" si="131"/>
        <v>46263</v>
      </c>
      <c r="K538" s="23">
        <f t="shared" ca="1" si="125"/>
        <v>0.88746428888888917</v>
      </c>
      <c r="M538" t="s">
        <v>15</v>
      </c>
      <c r="N538" s="18">
        <f t="shared" ca="1" si="132"/>
        <v>46263</v>
      </c>
      <c r="O538" s="23">
        <f t="shared" ca="1" si="126"/>
        <v>0.76125724444444476</v>
      </c>
      <c r="Q538" t="s">
        <v>16</v>
      </c>
      <c r="R538" s="18">
        <f t="shared" ca="1" si="133"/>
        <v>46263</v>
      </c>
      <c r="S538" s="23">
        <f t="shared" ca="1" si="127"/>
        <v>1.02550557777778</v>
      </c>
      <c r="U538" t="s">
        <v>17</v>
      </c>
      <c r="V538" s="18">
        <f t="shared" ca="1" si="134"/>
        <v>46263</v>
      </c>
      <c r="W538" s="23">
        <f t="shared" ca="1" si="128"/>
        <v>0.91030553333333375</v>
      </c>
    </row>
    <row r="539" spans="1:23">
      <c r="A539" t="s">
        <v>3</v>
      </c>
      <c r="B539" s="18">
        <f t="shared" ca="1" si="129"/>
        <v>46264</v>
      </c>
      <c r="C539" s="23">
        <f t="shared" ca="1" si="123"/>
        <v>1.196053833333331</v>
      </c>
      <c r="E539" s="22" t="s">
        <v>13</v>
      </c>
      <c r="F539" s="18">
        <f t="shared" ca="1" si="130"/>
        <v>46264</v>
      </c>
      <c r="G539" s="23">
        <f t="shared" ca="1" si="124"/>
        <v>1.3474018333333335</v>
      </c>
      <c r="I539" t="s">
        <v>14</v>
      </c>
      <c r="J539" s="18">
        <f t="shared" ca="1" si="131"/>
        <v>46264</v>
      </c>
      <c r="K539" s="23">
        <f t="shared" ca="1" si="125"/>
        <v>0.88750926666666696</v>
      </c>
      <c r="M539" t="s">
        <v>15</v>
      </c>
      <c r="N539" s="18">
        <f t="shared" ca="1" si="132"/>
        <v>46264</v>
      </c>
      <c r="O539" s="23">
        <f t="shared" ca="1" si="126"/>
        <v>0.76117953333333366</v>
      </c>
      <c r="Q539" t="s">
        <v>16</v>
      </c>
      <c r="R539" s="18">
        <f t="shared" ca="1" si="133"/>
        <v>46264</v>
      </c>
      <c r="S539" s="23">
        <f t="shared" ca="1" si="127"/>
        <v>1.0253925333333356</v>
      </c>
      <c r="U539" t="s">
        <v>17</v>
      </c>
      <c r="V539" s="18">
        <f t="shared" ca="1" si="134"/>
        <v>46264</v>
      </c>
      <c r="W539" s="23">
        <f t="shared" ca="1" si="128"/>
        <v>0.91025130000000043</v>
      </c>
    </row>
    <row r="540" spans="1:23">
      <c r="A540" t="s">
        <v>3</v>
      </c>
      <c r="B540" s="18">
        <f t="shared" ca="1" si="129"/>
        <v>46265</v>
      </c>
      <c r="C540" s="23">
        <f t="shared" ca="1" si="123"/>
        <v>1.1961078888888865</v>
      </c>
      <c r="E540" s="22" t="s">
        <v>13</v>
      </c>
      <c r="F540" s="18">
        <f t="shared" ca="1" si="130"/>
        <v>46265</v>
      </c>
      <c r="G540" s="23">
        <f t="shared" ca="1" si="124"/>
        <v>1.3474015555555556</v>
      </c>
      <c r="I540" t="s">
        <v>14</v>
      </c>
      <c r="J540" s="18">
        <f t="shared" ca="1" si="131"/>
        <v>46265</v>
      </c>
      <c r="K540" s="23">
        <f t="shared" ca="1" si="125"/>
        <v>0.88755424444444475</v>
      </c>
      <c r="M540" t="s">
        <v>15</v>
      </c>
      <c r="N540" s="18">
        <f t="shared" ca="1" si="132"/>
        <v>46265</v>
      </c>
      <c r="O540" s="23">
        <f t="shared" ca="1" si="126"/>
        <v>0.76110182222222256</v>
      </c>
      <c r="Q540" t="s">
        <v>16</v>
      </c>
      <c r="R540" s="18">
        <f t="shared" ca="1" si="133"/>
        <v>46265</v>
      </c>
      <c r="S540" s="23">
        <f t="shared" ca="1" si="127"/>
        <v>1.0252794888888912</v>
      </c>
      <c r="U540" t="s">
        <v>17</v>
      </c>
      <c r="V540" s="18">
        <f t="shared" ca="1" si="134"/>
        <v>46265</v>
      </c>
      <c r="W540" s="23">
        <f t="shared" ca="1" si="128"/>
        <v>0.91019706666666711</v>
      </c>
    </row>
    <row r="541" spans="1:23">
      <c r="A541" t="s">
        <v>3</v>
      </c>
      <c r="B541" s="18">
        <f t="shared" ca="1" si="129"/>
        <v>46266</v>
      </c>
      <c r="C541" s="23">
        <f t="shared" ca="1" si="123"/>
        <v>1.1961619444444422</v>
      </c>
      <c r="E541" s="22" t="s">
        <v>13</v>
      </c>
      <c r="F541" s="18">
        <f t="shared" ca="1" si="130"/>
        <v>46266</v>
      </c>
      <c r="G541" s="23">
        <f t="shared" ca="1" si="124"/>
        <v>1.3474012777777777</v>
      </c>
      <c r="I541" t="s">
        <v>14</v>
      </c>
      <c r="J541" s="18">
        <f t="shared" ca="1" si="131"/>
        <v>46266</v>
      </c>
      <c r="K541" s="23">
        <f t="shared" ca="1" si="125"/>
        <v>0.88759922222222254</v>
      </c>
      <c r="M541" t="s">
        <v>15</v>
      </c>
      <c r="N541" s="18">
        <f t="shared" ca="1" si="132"/>
        <v>46266</v>
      </c>
      <c r="O541" s="23">
        <f t="shared" ca="1" si="126"/>
        <v>0.76102411111111146</v>
      </c>
      <c r="Q541" t="s">
        <v>16</v>
      </c>
      <c r="R541" s="18">
        <f t="shared" ca="1" si="133"/>
        <v>46266</v>
      </c>
      <c r="S541" s="23">
        <f t="shared" ca="1" si="127"/>
        <v>1.0251664444444468</v>
      </c>
      <c r="U541" t="s">
        <v>17</v>
      </c>
      <c r="V541" s="18">
        <f t="shared" ca="1" si="134"/>
        <v>46266</v>
      </c>
      <c r="W541" s="23">
        <f t="shared" ca="1" si="128"/>
        <v>0.91014283333333379</v>
      </c>
    </row>
    <row r="542" spans="1:23">
      <c r="A542" t="s">
        <v>3</v>
      </c>
      <c r="B542" s="18">
        <f t="shared" ca="1" si="129"/>
        <v>46267</v>
      </c>
      <c r="C542" s="23">
        <f t="shared" ca="1" si="123"/>
        <v>1.1962159999999977</v>
      </c>
      <c r="E542" s="22" t="s">
        <v>13</v>
      </c>
      <c r="F542" s="18">
        <f t="shared" ca="1" si="130"/>
        <v>46267</v>
      </c>
      <c r="G542" s="23">
        <f t="shared" ca="1" si="124"/>
        <v>1.3474010000000001</v>
      </c>
      <c r="I542" t="s">
        <v>14</v>
      </c>
      <c r="J542" s="18">
        <f t="shared" ca="1" si="131"/>
        <v>46267</v>
      </c>
      <c r="K542" s="23">
        <f t="shared" ca="1" si="125"/>
        <v>0.88764420000000033</v>
      </c>
      <c r="M542" t="s">
        <v>15</v>
      </c>
      <c r="N542" s="18">
        <f t="shared" ca="1" si="132"/>
        <v>46267</v>
      </c>
      <c r="O542" s="23">
        <f t="shared" ca="1" si="126"/>
        <v>0.76094640000000036</v>
      </c>
      <c r="Q542" t="s">
        <v>16</v>
      </c>
      <c r="R542" s="18">
        <f t="shared" ca="1" si="133"/>
        <v>46267</v>
      </c>
      <c r="S542" s="23">
        <f t="shared" ca="1" si="127"/>
        <v>1.0250534000000024</v>
      </c>
      <c r="U542" t="s">
        <v>17</v>
      </c>
      <c r="V542" s="18">
        <f t="shared" ca="1" si="134"/>
        <v>46267</v>
      </c>
      <c r="W542" s="23">
        <f t="shared" ca="1" si="128"/>
        <v>0.91008860000000047</v>
      </c>
    </row>
    <row r="543" spans="1:23">
      <c r="A543" t="s">
        <v>3</v>
      </c>
      <c r="B543" s="18">
        <f t="shared" ca="1" si="129"/>
        <v>46268</v>
      </c>
      <c r="C543" s="23">
        <f t="shared" ca="1" si="123"/>
        <v>1.1962700555555532</v>
      </c>
      <c r="E543" s="22" t="s">
        <v>13</v>
      </c>
      <c r="F543" s="18">
        <f t="shared" ca="1" si="130"/>
        <v>46268</v>
      </c>
      <c r="G543" s="23">
        <f t="shared" ca="1" si="124"/>
        <v>1.3474007222222224</v>
      </c>
      <c r="I543" t="s">
        <v>14</v>
      </c>
      <c r="J543" s="18">
        <f t="shared" ca="1" si="131"/>
        <v>46268</v>
      </c>
      <c r="K543" s="23">
        <f t="shared" ca="1" si="125"/>
        <v>0.88768917777777812</v>
      </c>
      <c r="M543" t="s">
        <v>15</v>
      </c>
      <c r="N543" s="18">
        <f t="shared" ca="1" si="132"/>
        <v>46268</v>
      </c>
      <c r="O543" s="23">
        <f t="shared" ca="1" si="126"/>
        <v>0.76086868888888926</v>
      </c>
      <c r="Q543" t="s">
        <v>16</v>
      </c>
      <c r="R543" s="18">
        <f t="shared" ca="1" si="133"/>
        <v>46268</v>
      </c>
      <c r="S543" s="23">
        <f t="shared" ca="1" si="127"/>
        <v>1.0249403555555578</v>
      </c>
      <c r="U543" t="s">
        <v>17</v>
      </c>
      <c r="V543" s="18">
        <f t="shared" ca="1" si="134"/>
        <v>46268</v>
      </c>
      <c r="W543" s="23">
        <f t="shared" ca="1" si="128"/>
        <v>0.91003436666666715</v>
      </c>
    </row>
    <row r="544" spans="1:23">
      <c r="A544" t="s">
        <v>3</v>
      </c>
      <c r="B544" s="18">
        <f t="shared" ca="1" si="129"/>
        <v>46269</v>
      </c>
      <c r="C544" s="23">
        <f t="shared" ca="1" si="123"/>
        <v>1.1963241111111089</v>
      </c>
      <c r="E544" s="22" t="s">
        <v>13</v>
      </c>
      <c r="F544" s="18">
        <f t="shared" ca="1" si="130"/>
        <v>46269</v>
      </c>
      <c r="G544" s="23">
        <f t="shared" ca="1" si="124"/>
        <v>1.3474004444444445</v>
      </c>
      <c r="I544" t="s">
        <v>14</v>
      </c>
      <c r="J544" s="18">
        <f t="shared" ca="1" si="131"/>
        <v>46269</v>
      </c>
      <c r="K544" s="23">
        <f t="shared" ca="1" si="125"/>
        <v>0.8877341555555559</v>
      </c>
      <c r="M544" t="s">
        <v>15</v>
      </c>
      <c r="N544" s="18">
        <f t="shared" ca="1" si="132"/>
        <v>46269</v>
      </c>
      <c r="O544" s="23">
        <f t="shared" ca="1" si="126"/>
        <v>0.76079097777777815</v>
      </c>
      <c r="Q544" t="s">
        <v>16</v>
      </c>
      <c r="R544" s="18">
        <f t="shared" ca="1" si="133"/>
        <v>46269</v>
      </c>
      <c r="S544" s="23">
        <f t="shared" ca="1" si="127"/>
        <v>1.0248273111111135</v>
      </c>
      <c r="U544" t="s">
        <v>17</v>
      </c>
      <c r="V544" s="18">
        <f t="shared" ca="1" si="134"/>
        <v>46269</v>
      </c>
      <c r="W544" s="23">
        <f t="shared" ca="1" si="128"/>
        <v>0.90998013333333383</v>
      </c>
    </row>
    <row r="545" spans="1:23">
      <c r="A545" t="s">
        <v>3</v>
      </c>
      <c r="B545" s="18">
        <f t="shared" ca="1" si="129"/>
        <v>46270</v>
      </c>
      <c r="C545" s="23">
        <f t="shared" ca="1" si="123"/>
        <v>1.1963781666666646</v>
      </c>
      <c r="E545" s="22" t="s">
        <v>13</v>
      </c>
      <c r="F545" s="18">
        <f t="shared" ca="1" si="130"/>
        <v>46270</v>
      </c>
      <c r="G545" s="23">
        <f t="shared" ca="1" si="124"/>
        <v>1.3474001666666666</v>
      </c>
      <c r="I545" t="s">
        <v>14</v>
      </c>
      <c r="J545" s="18">
        <f t="shared" ca="1" si="131"/>
        <v>46270</v>
      </c>
      <c r="K545" s="23">
        <f t="shared" ca="1" si="125"/>
        <v>0.88777913333333369</v>
      </c>
      <c r="M545" t="s">
        <v>15</v>
      </c>
      <c r="N545" s="18">
        <f t="shared" ca="1" si="132"/>
        <v>46270</v>
      </c>
      <c r="O545" s="23">
        <f t="shared" ca="1" si="126"/>
        <v>0.76071326666666705</v>
      </c>
      <c r="Q545" t="s">
        <v>16</v>
      </c>
      <c r="R545" s="18">
        <f t="shared" ca="1" si="133"/>
        <v>46270</v>
      </c>
      <c r="S545" s="23">
        <f t="shared" ca="1" si="127"/>
        <v>1.0247142666666691</v>
      </c>
      <c r="U545" t="s">
        <v>17</v>
      </c>
      <c r="V545" s="18">
        <f t="shared" ca="1" si="134"/>
        <v>46270</v>
      </c>
      <c r="W545" s="23">
        <f t="shared" ca="1" si="128"/>
        <v>0.90992590000000051</v>
      </c>
    </row>
    <row r="546" spans="1:23">
      <c r="A546" t="s">
        <v>3</v>
      </c>
      <c r="B546" s="18">
        <f t="shared" ca="1" si="129"/>
        <v>46271</v>
      </c>
      <c r="C546" s="23">
        <f t="shared" ca="1" si="123"/>
        <v>1.1964322222222201</v>
      </c>
      <c r="E546" s="22" t="s">
        <v>13</v>
      </c>
      <c r="F546" s="18">
        <f t="shared" ca="1" si="130"/>
        <v>46271</v>
      </c>
      <c r="G546" s="23">
        <f t="shared" ca="1" si="124"/>
        <v>1.347399888888889</v>
      </c>
      <c r="I546" t="s">
        <v>14</v>
      </c>
      <c r="J546" s="18">
        <f t="shared" ca="1" si="131"/>
        <v>46271</v>
      </c>
      <c r="K546" s="23">
        <f t="shared" ca="1" si="125"/>
        <v>0.88782411111111148</v>
      </c>
      <c r="M546" t="s">
        <v>15</v>
      </c>
      <c r="N546" s="18">
        <f t="shared" ca="1" si="132"/>
        <v>46271</v>
      </c>
      <c r="O546" s="23">
        <f t="shared" ca="1" si="126"/>
        <v>0.76063555555555595</v>
      </c>
      <c r="Q546" t="s">
        <v>16</v>
      </c>
      <c r="R546" s="18">
        <f t="shared" ca="1" si="133"/>
        <v>46271</v>
      </c>
      <c r="S546" s="23">
        <f t="shared" ca="1" si="127"/>
        <v>1.0246012222222245</v>
      </c>
      <c r="U546" t="s">
        <v>17</v>
      </c>
      <c r="V546" s="18">
        <f t="shared" ca="1" si="134"/>
        <v>46271</v>
      </c>
      <c r="W546" s="23">
        <f t="shared" ca="1" si="128"/>
        <v>0.90987166666666719</v>
      </c>
    </row>
    <row r="547" spans="1:23">
      <c r="A547" t="s">
        <v>3</v>
      </c>
      <c r="B547" s="18">
        <f t="shared" ca="1" si="129"/>
        <v>46272</v>
      </c>
      <c r="C547" s="23">
        <f t="shared" ca="1" si="123"/>
        <v>1.1964862777777756</v>
      </c>
      <c r="E547" s="22" t="s">
        <v>13</v>
      </c>
      <c r="F547" s="18">
        <f t="shared" ca="1" si="130"/>
        <v>46272</v>
      </c>
      <c r="G547" s="23">
        <f t="shared" ca="1" si="124"/>
        <v>1.3473996111111113</v>
      </c>
      <c r="I547" t="s">
        <v>14</v>
      </c>
      <c r="J547" s="18">
        <f t="shared" ca="1" si="131"/>
        <v>46272</v>
      </c>
      <c r="K547" s="23">
        <f t="shared" ca="1" si="125"/>
        <v>0.88786908888888927</v>
      </c>
      <c r="M547" t="s">
        <v>15</v>
      </c>
      <c r="N547" s="18">
        <f t="shared" ca="1" si="132"/>
        <v>46272</v>
      </c>
      <c r="O547" s="23">
        <f t="shared" ca="1" si="126"/>
        <v>0.76055784444444485</v>
      </c>
      <c r="Q547" t="s">
        <v>16</v>
      </c>
      <c r="R547" s="18">
        <f t="shared" ca="1" si="133"/>
        <v>46272</v>
      </c>
      <c r="S547" s="23">
        <f t="shared" ca="1" si="127"/>
        <v>1.0244881777777799</v>
      </c>
      <c r="U547" t="s">
        <v>17</v>
      </c>
      <c r="V547" s="18">
        <f t="shared" ca="1" si="134"/>
        <v>46272</v>
      </c>
      <c r="W547" s="23">
        <f t="shared" ca="1" si="128"/>
        <v>0.90981743333333387</v>
      </c>
    </row>
    <row r="548" spans="1:23">
      <c r="A548" t="s">
        <v>3</v>
      </c>
      <c r="B548" s="18">
        <f t="shared" ca="1" si="129"/>
        <v>46273</v>
      </c>
      <c r="C548" s="23">
        <f t="shared" ca="1" si="123"/>
        <v>1.1965403333333313</v>
      </c>
      <c r="E548" s="22" t="s">
        <v>13</v>
      </c>
      <c r="F548" s="18">
        <f t="shared" ca="1" si="130"/>
        <v>46273</v>
      </c>
      <c r="G548" s="23">
        <f t="shared" ca="1" si="124"/>
        <v>1.3473993333333334</v>
      </c>
      <c r="I548" t="s">
        <v>14</v>
      </c>
      <c r="J548" s="18">
        <f t="shared" ca="1" si="131"/>
        <v>46273</v>
      </c>
      <c r="K548" s="23">
        <f t="shared" ca="1" si="125"/>
        <v>0.88791406666666706</v>
      </c>
      <c r="M548" t="s">
        <v>15</v>
      </c>
      <c r="N548" s="18">
        <f t="shared" ca="1" si="132"/>
        <v>46273</v>
      </c>
      <c r="O548" s="23">
        <f t="shared" ca="1" si="126"/>
        <v>0.76048013333333375</v>
      </c>
      <c r="Q548" t="s">
        <v>16</v>
      </c>
      <c r="R548" s="18">
        <f t="shared" ca="1" si="133"/>
        <v>46273</v>
      </c>
      <c r="S548" s="23">
        <f t="shared" ca="1" si="127"/>
        <v>1.0243751333333355</v>
      </c>
      <c r="U548" t="s">
        <v>17</v>
      </c>
      <c r="V548" s="18">
        <f t="shared" ca="1" si="134"/>
        <v>46273</v>
      </c>
      <c r="W548" s="23">
        <f t="shared" ca="1" si="128"/>
        <v>0.90976320000000055</v>
      </c>
    </row>
    <row r="549" spans="1:23">
      <c r="A549" t="s">
        <v>3</v>
      </c>
      <c r="B549" s="18">
        <f t="shared" ca="1" si="129"/>
        <v>46274</v>
      </c>
      <c r="C549" s="23">
        <f t="shared" ca="1" si="123"/>
        <v>1.196594388888887</v>
      </c>
      <c r="E549" s="22" t="s">
        <v>13</v>
      </c>
      <c r="F549" s="18">
        <f t="shared" ca="1" si="130"/>
        <v>46274</v>
      </c>
      <c r="G549" s="23">
        <f t="shared" ca="1" si="124"/>
        <v>1.3473990555555555</v>
      </c>
      <c r="I549" t="s">
        <v>14</v>
      </c>
      <c r="J549" s="18">
        <f t="shared" ca="1" si="131"/>
        <v>46274</v>
      </c>
      <c r="K549" s="23">
        <f t="shared" ca="1" si="125"/>
        <v>0.88795904444444484</v>
      </c>
      <c r="M549" t="s">
        <v>15</v>
      </c>
      <c r="N549" s="18">
        <f t="shared" ca="1" si="132"/>
        <v>46274</v>
      </c>
      <c r="O549" s="23">
        <f t="shared" ca="1" si="126"/>
        <v>0.76040242222222265</v>
      </c>
      <c r="Q549" t="s">
        <v>16</v>
      </c>
      <c r="R549" s="18">
        <f t="shared" ca="1" si="133"/>
        <v>46274</v>
      </c>
      <c r="S549" s="23">
        <f t="shared" ca="1" si="127"/>
        <v>1.0242620888888911</v>
      </c>
      <c r="U549" t="s">
        <v>17</v>
      </c>
      <c r="V549" s="18">
        <f t="shared" ca="1" si="134"/>
        <v>46274</v>
      </c>
      <c r="W549" s="23">
        <f t="shared" ca="1" si="128"/>
        <v>0.90970896666666723</v>
      </c>
    </row>
    <row r="550" spans="1:23">
      <c r="A550" t="s">
        <v>3</v>
      </c>
      <c r="B550" s="18">
        <f t="shared" ca="1" si="129"/>
        <v>46275</v>
      </c>
      <c r="C550" s="23">
        <f t="shared" ca="1" si="123"/>
        <v>1.1966484444444425</v>
      </c>
      <c r="E550" s="22" t="s">
        <v>13</v>
      </c>
      <c r="F550" s="18">
        <f t="shared" ca="1" si="130"/>
        <v>46275</v>
      </c>
      <c r="G550" s="23">
        <f t="shared" ca="1" si="124"/>
        <v>1.3473987777777778</v>
      </c>
      <c r="I550" t="s">
        <v>14</v>
      </c>
      <c r="J550" s="18">
        <f t="shared" ca="1" si="131"/>
        <v>46275</v>
      </c>
      <c r="K550" s="23">
        <f t="shared" ca="1" si="125"/>
        <v>0.88800402222222263</v>
      </c>
      <c r="M550" t="s">
        <v>15</v>
      </c>
      <c r="N550" s="18">
        <f t="shared" ca="1" si="132"/>
        <v>46275</v>
      </c>
      <c r="O550" s="23">
        <f t="shared" ca="1" si="126"/>
        <v>0.76032471111111155</v>
      </c>
      <c r="Q550" t="s">
        <v>16</v>
      </c>
      <c r="R550" s="18">
        <f t="shared" ca="1" si="133"/>
        <v>46275</v>
      </c>
      <c r="S550" s="23">
        <f t="shared" ca="1" si="127"/>
        <v>1.0241490444444465</v>
      </c>
      <c r="U550" t="s">
        <v>17</v>
      </c>
      <c r="V550" s="18">
        <f t="shared" ca="1" si="134"/>
        <v>46275</v>
      </c>
      <c r="W550" s="23">
        <f t="shared" ca="1" si="128"/>
        <v>0.90965473333333391</v>
      </c>
    </row>
    <row r="551" spans="1:23">
      <c r="A551" t="s">
        <v>3</v>
      </c>
      <c r="B551" s="18">
        <f t="shared" ca="1" si="129"/>
        <v>46276</v>
      </c>
      <c r="C551" s="23">
        <f t="shared" ca="1" si="123"/>
        <v>1.196702499999998</v>
      </c>
      <c r="E551" s="22" t="s">
        <v>13</v>
      </c>
      <c r="F551" s="18">
        <f t="shared" ca="1" si="130"/>
        <v>46276</v>
      </c>
      <c r="G551" s="23">
        <f t="shared" ca="1" si="124"/>
        <v>1.3473985000000002</v>
      </c>
      <c r="I551" t="s">
        <v>14</v>
      </c>
      <c r="J551" s="18">
        <f t="shared" ca="1" si="131"/>
        <v>46276</v>
      </c>
      <c r="K551" s="23">
        <f t="shared" ca="1" si="125"/>
        <v>0.88804900000000042</v>
      </c>
      <c r="M551" t="s">
        <v>15</v>
      </c>
      <c r="N551" s="18">
        <f t="shared" ca="1" si="132"/>
        <v>46276</v>
      </c>
      <c r="O551" s="23">
        <f t="shared" ca="1" si="126"/>
        <v>0.76024700000000045</v>
      </c>
      <c r="Q551" t="s">
        <v>16</v>
      </c>
      <c r="R551" s="18">
        <f t="shared" ca="1" si="133"/>
        <v>46276</v>
      </c>
      <c r="S551" s="23">
        <f t="shared" ca="1" si="127"/>
        <v>1.0240360000000019</v>
      </c>
      <c r="U551" t="s">
        <v>17</v>
      </c>
      <c r="V551" s="18">
        <f t="shared" ca="1" si="134"/>
        <v>46276</v>
      </c>
      <c r="W551" s="23">
        <f t="shared" ca="1" si="128"/>
        <v>0.90960050000000059</v>
      </c>
    </row>
    <row r="552" spans="1:23">
      <c r="A552" t="s">
        <v>3</v>
      </c>
      <c r="B552" s="18">
        <f t="shared" ca="1" si="129"/>
        <v>46277</v>
      </c>
      <c r="C552" s="23">
        <f t="shared" ca="1" si="123"/>
        <v>1.1967565555555537</v>
      </c>
      <c r="E552" s="22" t="s">
        <v>13</v>
      </c>
      <c r="F552" s="18">
        <f t="shared" ca="1" si="130"/>
        <v>46277</v>
      </c>
      <c r="G552" s="23">
        <f t="shared" ca="1" si="124"/>
        <v>1.3473982222222223</v>
      </c>
      <c r="I552" t="s">
        <v>14</v>
      </c>
      <c r="J552" s="18">
        <f t="shared" ca="1" si="131"/>
        <v>46277</v>
      </c>
      <c r="K552" s="23">
        <f t="shared" ca="1" si="125"/>
        <v>0.88809397777777821</v>
      </c>
      <c r="M552" t="s">
        <v>15</v>
      </c>
      <c r="N552" s="18">
        <f t="shared" ca="1" si="132"/>
        <v>46277</v>
      </c>
      <c r="O552" s="23">
        <f t="shared" ca="1" si="126"/>
        <v>0.76016928888888935</v>
      </c>
      <c r="Q552" t="s">
        <v>16</v>
      </c>
      <c r="R552" s="18">
        <f t="shared" ca="1" si="133"/>
        <v>46277</v>
      </c>
      <c r="S552" s="23">
        <f t="shared" ca="1" si="127"/>
        <v>1.0239229555555576</v>
      </c>
      <c r="U552" t="s">
        <v>17</v>
      </c>
      <c r="V552" s="18">
        <f t="shared" ca="1" si="134"/>
        <v>46277</v>
      </c>
      <c r="W552" s="23">
        <f t="shared" ca="1" si="128"/>
        <v>0.90954626666666727</v>
      </c>
    </row>
    <row r="553" spans="1:23">
      <c r="A553" t="s">
        <v>3</v>
      </c>
      <c r="B553" s="18">
        <f t="shared" ca="1" si="129"/>
        <v>46278</v>
      </c>
      <c r="C553" s="23">
        <f t="shared" ca="1" si="123"/>
        <v>1.1968106111111094</v>
      </c>
      <c r="E553" s="22" t="s">
        <v>13</v>
      </c>
      <c r="F553" s="18">
        <f t="shared" ca="1" si="130"/>
        <v>46278</v>
      </c>
      <c r="G553" s="23">
        <f t="shared" ca="1" si="124"/>
        <v>1.3473979444444444</v>
      </c>
      <c r="I553" t="s">
        <v>14</v>
      </c>
      <c r="J553" s="18">
        <f t="shared" ca="1" si="131"/>
        <v>46278</v>
      </c>
      <c r="K553" s="23">
        <f t="shared" ca="1" si="125"/>
        <v>0.888138955555556</v>
      </c>
      <c r="M553" t="s">
        <v>15</v>
      </c>
      <c r="N553" s="18">
        <f t="shared" ca="1" si="132"/>
        <v>46278</v>
      </c>
      <c r="O553" s="23">
        <f t="shared" ca="1" si="126"/>
        <v>0.76009157777777825</v>
      </c>
      <c r="Q553" t="s">
        <v>16</v>
      </c>
      <c r="R553" s="18">
        <f t="shared" ca="1" si="133"/>
        <v>46278</v>
      </c>
      <c r="S553" s="23">
        <f t="shared" ca="1" si="127"/>
        <v>1.0238099111111132</v>
      </c>
      <c r="U553" t="s">
        <v>17</v>
      </c>
      <c r="V553" s="18">
        <f t="shared" ca="1" si="134"/>
        <v>46278</v>
      </c>
      <c r="W553" s="23">
        <f t="shared" ca="1" si="128"/>
        <v>0.90949203333333395</v>
      </c>
    </row>
    <row r="554" spans="1:23">
      <c r="A554" t="s">
        <v>3</v>
      </c>
      <c r="B554" s="18">
        <f t="shared" ca="1" si="129"/>
        <v>46279</v>
      </c>
      <c r="C554" s="23">
        <f t="shared" ca="1" si="123"/>
        <v>1.1968646666666649</v>
      </c>
      <c r="E554" s="22" t="s">
        <v>13</v>
      </c>
      <c r="F554" s="18">
        <f t="shared" ca="1" si="130"/>
        <v>46279</v>
      </c>
      <c r="G554" s="23">
        <f t="shared" ca="1" si="124"/>
        <v>1.3473976666666667</v>
      </c>
      <c r="I554" t="s">
        <v>14</v>
      </c>
      <c r="J554" s="18">
        <f t="shared" ca="1" si="131"/>
        <v>46279</v>
      </c>
      <c r="K554" s="23">
        <f t="shared" ca="1" si="125"/>
        <v>0.88818393333333379</v>
      </c>
      <c r="M554" t="s">
        <v>15</v>
      </c>
      <c r="N554" s="18">
        <f t="shared" ca="1" si="132"/>
        <v>46279</v>
      </c>
      <c r="O554" s="23">
        <f t="shared" ca="1" si="126"/>
        <v>0.76001386666666715</v>
      </c>
      <c r="Q554" t="s">
        <v>16</v>
      </c>
      <c r="R554" s="18">
        <f t="shared" ca="1" si="133"/>
        <v>46279</v>
      </c>
      <c r="S554" s="23">
        <f t="shared" ca="1" si="127"/>
        <v>1.0236968666666686</v>
      </c>
      <c r="U554" t="s">
        <v>17</v>
      </c>
      <c r="V554" s="18">
        <f t="shared" ca="1" si="134"/>
        <v>46279</v>
      </c>
      <c r="W554" s="23">
        <f t="shared" ca="1" si="128"/>
        <v>0.90943780000000063</v>
      </c>
    </row>
    <row r="555" spans="1:23">
      <c r="A555" t="s">
        <v>3</v>
      </c>
      <c r="B555" s="18">
        <f t="shared" ca="1" si="129"/>
        <v>46280</v>
      </c>
      <c r="C555" s="23">
        <f t="shared" ca="1" si="123"/>
        <v>1.1969187222222204</v>
      </c>
      <c r="E555" s="22" t="s">
        <v>13</v>
      </c>
      <c r="F555" s="18">
        <f t="shared" ca="1" si="130"/>
        <v>46280</v>
      </c>
      <c r="G555" s="23">
        <f t="shared" ca="1" si="124"/>
        <v>1.347397388888889</v>
      </c>
      <c r="I555" t="s">
        <v>14</v>
      </c>
      <c r="J555" s="18">
        <f t="shared" ca="1" si="131"/>
        <v>46280</v>
      </c>
      <c r="K555" s="23">
        <f t="shared" ca="1" si="125"/>
        <v>0.88822891111111157</v>
      </c>
      <c r="M555" t="s">
        <v>15</v>
      </c>
      <c r="N555" s="18">
        <f t="shared" ca="1" si="132"/>
        <v>46280</v>
      </c>
      <c r="O555" s="23">
        <f t="shared" ca="1" si="126"/>
        <v>0.75993615555555605</v>
      </c>
      <c r="Q555" t="s">
        <v>16</v>
      </c>
      <c r="R555" s="18">
        <f t="shared" ca="1" si="133"/>
        <v>46280</v>
      </c>
      <c r="S555" s="23">
        <f t="shared" ca="1" si="127"/>
        <v>1.023583822222224</v>
      </c>
      <c r="U555" t="s">
        <v>17</v>
      </c>
      <c r="V555" s="18">
        <f t="shared" ca="1" si="134"/>
        <v>46280</v>
      </c>
      <c r="W555" s="23">
        <f t="shared" ca="1" si="128"/>
        <v>0.90938356666666731</v>
      </c>
    </row>
    <row r="556" spans="1:23">
      <c r="A556" t="s">
        <v>3</v>
      </c>
      <c r="B556" s="18">
        <f t="shared" ca="1" si="129"/>
        <v>46281</v>
      </c>
      <c r="C556" s="23">
        <f t="shared" ca="1" si="123"/>
        <v>1.1969727777777761</v>
      </c>
      <c r="E556" s="22" t="s">
        <v>13</v>
      </c>
      <c r="F556" s="18">
        <f t="shared" ca="1" si="130"/>
        <v>46281</v>
      </c>
      <c r="G556" s="23">
        <f t="shared" ca="1" si="124"/>
        <v>1.3473971111111112</v>
      </c>
      <c r="I556" t="s">
        <v>14</v>
      </c>
      <c r="J556" s="18">
        <f t="shared" ca="1" si="131"/>
        <v>46281</v>
      </c>
      <c r="K556" s="23">
        <f t="shared" ca="1" si="125"/>
        <v>0.88827388888888936</v>
      </c>
      <c r="M556" t="s">
        <v>15</v>
      </c>
      <c r="N556" s="18">
        <f t="shared" ca="1" si="132"/>
        <v>46281</v>
      </c>
      <c r="O556" s="23">
        <f t="shared" ca="1" si="126"/>
        <v>0.75985844444444495</v>
      </c>
      <c r="Q556" t="s">
        <v>16</v>
      </c>
      <c r="R556" s="18">
        <f t="shared" ca="1" si="133"/>
        <v>46281</v>
      </c>
      <c r="S556" s="23">
        <f t="shared" ca="1" si="127"/>
        <v>1.0234707777777796</v>
      </c>
      <c r="U556" t="s">
        <v>17</v>
      </c>
      <c r="V556" s="18">
        <f t="shared" ca="1" si="134"/>
        <v>46281</v>
      </c>
      <c r="W556" s="23">
        <f t="shared" ca="1" si="128"/>
        <v>0.90932933333333399</v>
      </c>
    </row>
    <row r="557" spans="1:23">
      <c r="A557" t="s">
        <v>3</v>
      </c>
      <c r="B557" s="18">
        <f t="shared" ca="1" si="129"/>
        <v>46282</v>
      </c>
      <c r="C557" s="23">
        <f t="shared" ca="1" si="123"/>
        <v>1.1970268333333318</v>
      </c>
      <c r="E557" s="22" t="s">
        <v>13</v>
      </c>
      <c r="F557" s="18">
        <f t="shared" ca="1" si="130"/>
        <v>46282</v>
      </c>
      <c r="G557" s="23">
        <f t="shared" ca="1" si="124"/>
        <v>1.3473968333333333</v>
      </c>
      <c r="I557" t="s">
        <v>14</v>
      </c>
      <c r="J557" s="18">
        <f t="shared" ca="1" si="131"/>
        <v>46282</v>
      </c>
      <c r="K557" s="23">
        <f t="shared" ca="1" si="125"/>
        <v>0.88831886666666715</v>
      </c>
      <c r="M557" t="s">
        <v>15</v>
      </c>
      <c r="N557" s="18">
        <f t="shared" ca="1" si="132"/>
        <v>46282</v>
      </c>
      <c r="O557" s="23">
        <f t="shared" ca="1" si="126"/>
        <v>0.75978073333333385</v>
      </c>
      <c r="Q557" t="s">
        <v>16</v>
      </c>
      <c r="R557" s="18">
        <f t="shared" ca="1" si="133"/>
        <v>46282</v>
      </c>
      <c r="S557" s="23">
        <f t="shared" ca="1" si="127"/>
        <v>1.0233577333333352</v>
      </c>
      <c r="U557" t="s">
        <v>17</v>
      </c>
      <c r="V557" s="18">
        <f t="shared" ca="1" si="134"/>
        <v>46282</v>
      </c>
      <c r="W557" s="23">
        <f t="shared" ca="1" si="128"/>
        <v>0.90927510000000067</v>
      </c>
    </row>
    <row r="558" spans="1:23">
      <c r="A558" t="s">
        <v>3</v>
      </c>
      <c r="B558" s="18">
        <f t="shared" ca="1" si="129"/>
        <v>46283</v>
      </c>
      <c r="C558" s="23">
        <f t="shared" ca="1" si="123"/>
        <v>1.1970808888888873</v>
      </c>
      <c r="E558" s="22" t="s">
        <v>13</v>
      </c>
      <c r="F558" s="18">
        <f t="shared" ca="1" si="130"/>
        <v>46283</v>
      </c>
      <c r="G558" s="23">
        <f t="shared" ca="1" si="124"/>
        <v>1.3473965555555556</v>
      </c>
      <c r="I558" t="s">
        <v>14</v>
      </c>
      <c r="J558" s="18">
        <f t="shared" ca="1" si="131"/>
        <v>46283</v>
      </c>
      <c r="K558" s="23">
        <f t="shared" ca="1" si="125"/>
        <v>0.88836384444444494</v>
      </c>
      <c r="M558" t="s">
        <v>15</v>
      </c>
      <c r="N558" s="18">
        <f t="shared" ca="1" si="132"/>
        <v>46283</v>
      </c>
      <c r="O558" s="23">
        <f t="shared" ca="1" si="126"/>
        <v>0.75970302222222275</v>
      </c>
      <c r="Q558" t="s">
        <v>16</v>
      </c>
      <c r="R558" s="18">
        <f t="shared" ca="1" si="133"/>
        <v>46283</v>
      </c>
      <c r="S558" s="23">
        <f t="shared" ca="1" si="127"/>
        <v>1.0232446888888906</v>
      </c>
      <c r="U558" t="s">
        <v>17</v>
      </c>
      <c r="V558" s="18">
        <f t="shared" ca="1" si="134"/>
        <v>46283</v>
      </c>
      <c r="W558" s="23">
        <f t="shared" ca="1" si="128"/>
        <v>0.90922086666666735</v>
      </c>
    </row>
    <row r="559" spans="1:23">
      <c r="A559" t="s">
        <v>3</v>
      </c>
      <c r="B559" s="18">
        <f t="shared" ca="1" si="129"/>
        <v>46284</v>
      </c>
      <c r="C559" s="23">
        <f t="shared" ca="1" si="123"/>
        <v>1.1971349444444428</v>
      </c>
      <c r="E559" s="22" t="s">
        <v>13</v>
      </c>
      <c r="F559" s="18">
        <f t="shared" ca="1" si="130"/>
        <v>46284</v>
      </c>
      <c r="G559" s="23">
        <f t="shared" ca="1" si="124"/>
        <v>1.3473962777777779</v>
      </c>
      <c r="I559" t="s">
        <v>14</v>
      </c>
      <c r="J559" s="18">
        <f t="shared" ca="1" si="131"/>
        <v>46284</v>
      </c>
      <c r="K559" s="23">
        <f t="shared" ca="1" si="125"/>
        <v>0.88840882222222273</v>
      </c>
      <c r="M559" t="s">
        <v>15</v>
      </c>
      <c r="N559" s="18">
        <f t="shared" ca="1" si="132"/>
        <v>46284</v>
      </c>
      <c r="O559" s="23">
        <f t="shared" ca="1" si="126"/>
        <v>0.75962531111111165</v>
      </c>
      <c r="Q559" t="s">
        <v>16</v>
      </c>
      <c r="R559" s="18">
        <f t="shared" ca="1" si="133"/>
        <v>46284</v>
      </c>
      <c r="S559" s="23">
        <f t="shared" ca="1" si="127"/>
        <v>1.023131644444446</v>
      </c>
      <c r="U559" t="s">
        <v>17</v>
      </c>
      <c r="V559" s="18">
        <f t="shared" ca="1" si="134"/>
        <v>46284</v>
      </c>
      <c r="W559" s="23">
        <f t="shared" ca="1" si="128"/>
        <v>0.90916663333333403</v>
      </c>
    </row>
    <row r="560" spans="1:23">
      <c r="A560" t="s">
        <v>3</v>
      </c>
      <c r="B560" s="18">
        <f t="shared" ca="1" si="129"/>
        <v>46285</v>
      </c>
      <c r="C560" s="23">
        <f t="shared" ca="1" si="123"/>
        <v>1.1971889999999985</v>
      </c>
      <c r="E560" s="22" t="s">
        <v>13</v>
      </c>
      <c r="F560" s="18">
        <f t="shared" ca="1" si="130"/>
        <v>46285</v>
      </c>
      <c r="G560" s="23">
        <f t="shared" ca="1" si="124"/>
        <v>1.347396</v>
      </c>
      <c r="I560" t="s">
        <v>14</v>
      </c>
      <c r="J560" s="18">
        <f t="shared" ca="1" si="131"/>
        <v>46285</v>
      </c>
      <c r="K560" s="23">
        <f t="shared" ca="1" si="125"/>
        <v>0.88845380000000052</v>
      </c>
      <c r="M560" t="s">
        <v>15</v>
      </c>
      <c r="N560" s="18">
        <f t="shared" ca="1" si="132"/>
        <v>46285</v>
      </c>
      <c r="O560" s="23">
        <f t="shared" ca="1" si="126"/>
        <v>0.75954760000000054</v>
      </c>
      <c r="Q560" t="s">
        <v>16</v>
      </c>
      <c r="R560" s="18">
        <f t="shared" ca="1" si="133"/>
        <v>46285</v>
      </c>
      <c r="S560" s="23">
        <f t="shared" ca="1" si="127"/>
        <v>1.0230186000000017</v>
      </c>
      <c r="U560" t="s">
        <v>17</v>
      </c>
      <c r="V560" s="18">
        <f t="shared" ca="1" si="134"/>
        <v>46285</v>
      </c>
      <c r="W560" s="23">
        <f t="shared" ca="1" si="128"/>
        <v>0.90911240000000071</v>
      </c>
    </row>
    <row r="561" spans="1:23">
      <c r="A561" t="s">
        <v>3</v>
      </c>
      <c r="B561" s="18">
        <f t="shared" ca="1" si="129"/>
        <v>46286</v>
      </c>
      <c r="C561" s="23">
        <f t="shared" ca="1" si="123"/>
        <v>1.1972430555555542</v>
      </c>
      <c r="E561" s="22" t="s">
        <v>13</v>
      </c>
      <c r="F561" s="18">
        <f t="shared" ca="1" si="130"/>
        <v>46286</v>
      </c>
      <c r="G561" s="23">
        <f t="shared" ca="1" si="124"/>
        <v>1.3473957222222221</v>
      </c>
      <c r="I561" t="s">
        <v>14</v>
      </c>
      <c r="J561" s="18">
        <f t="shared" ca="1" si="131"/>
        <v>46286</v>
      </c>
      <c r="K561" s="23">
        <f t="shared" ca="1" si="125"/>
        <v>0.8884987777777783</v>
      </c>
      <c r="M561" t="s">
        <v>15</v>
      </c>
      <c r="N561" s="18">
        <f t="shared" ca="1" si="132"/>
        <v>46286</v>
      </c>
      <c r="O561" s="23">
        <f t="shared" ca="1" si="126"/>
        <v>0.75946988888888944</v>
      </c>
      <c r="Q561" t="s">
        <v>16</v>
      </c>
      <c r="R561" s="18">
        <f t="shared" ca="1" si="133"/>
        <v>46286</v>
      </c>
      <c r="S561" s="23">
        <f t="shared" ca="1" si="127"/>
        <v>1.0229055555555573</v>
      </c>
      <c r="U561" t="s">
        <v>17</v>
      </c>
      <c r="V561" s="18">
        <f t="shared" ca="1" si="134"/>
        <v>46286</v>
      </c>
      <c r="W561" s="23">
        <f t="shared" ca="1" si="128"/>
        <v>0.90905816666666739</v>
      </c>
    </row>
    <row r="562" spans="1:23">
      <c r="A562" t="s">
        <v>3</v>
      </c>
      <c r="B562" s="18">
        <f t="shared" ca="1" si="129"/>
        <v>46287</v>
      </c>
      <c r="C562" s="23">
        <f t="shared" ca="1" si="123"/>
        <v>1.1972971111111097</v>
      </c>
      <c r="E562" s="22" t="s">
        <v>13</v>
      </c>
      <c r="F562" s="18">
        <f t="shared" ca="1" si="130"/>
        <v>46287</v>
      </c>
      <c r="G562" s="23">
        <f t="shared" ca="1" si="124"/>
        <v>1.3473954444444445</v>
      </c>
      <c r="I562" t="s">
        <v>14</v>
      </c>
      <c r="J562" s="18">
        <f t="shared" ca="1" si="131"/>
        <v>46287</v>
      </c>
      <c r="K562" s="23">
        <f t="shared" ca="1" si="125"/>
        <v>0.88854375555555609</v>
      </c>
      <c r="M562" t="s">
        <v>15</v>
      </c>
      <c r="N562" s="18">
        <f t="shared" ca="1" si="132"/>
        <v>46287</v>
      </c>
      <c r="O562" s="23">
        <f t="shared" ca="1" si="126"/>
        <v>0.75939217777777834</v>
      </c>
      <c r="Q562" t="s">
        <v>16</v>
      </c>
      <c r="R562" s="18">
        <f t="shared" ca="1" si="133"/>
        <v>46287</v>
      </c>
      <c r="S562" s="23">
        <f t="shared" ca="1" si="127"/>
        <v>1.0227925111111127</v>
      </c>
      <c r="U562" t="s">
        <v>17</v>
      </c>
      <c r="V562" s="18">
        <f t="shared" ca="1" si="134"/>
        <v>46287</v>
      </c>
      <c r="W562" s="23">
        <f t="shared" ca="1" si="128"/>
        <v>0.90900393333333407</v>
      </c>
    </row>
    <row r="563" spans="1:23">
      <c r="A563" t="s">
        <v>3</v>
      </c>
      <c r="B563" s="18">
        <f t="shared" ca="1" si="129"/>
        <v>46288</v>
      </c>
      <c r="C563" s="23">
        <f t="shared" ca="1" si="123"/>
        <v>1.1973511666666652</v>
      </c>
      <c r="E563" s="22" t="s">
        <v>13</v>
      </c>
      <c r="F563" s="18">
        <f t="shared" ca="1" si="130"/>
        <v>46288</v>
      </c>
      <c r="G563" s="23">
        <f t="shared" ca="1" si="124"/>
        <v>1.3473951666666668</v>
      </c>
      <c r="I563" t="s">
        <v>14</v>
      </c>
      <c r="J563" s="18">
        <f t="shared" ca="1" si="131"/>
        <v>46288</v>
      </c>
      <c r="K563" s="23">
        <f t="shared" ca="1" si="125"/>
        <v>0.88858873333333388</v>
      </c>
      <c r="M563" t="s">
        <v>15</v>
      </c>
      <c r="N563" s="18">
        <f t="shared" ca="1" si="132"/>
        <v>46288</v>
      </c>
      <c r="O563" s="23">
        <f t="shared" ca="1" si="126"/>
        <v>0.75931446666666724</v>
      </c>
      <c r="Q563" t="s">
        <v>16</v>
      </c>
      <c r="R563" s="18">
        <f t="shared" ca="1" si="133"/>
        <v>46288</v>
      </c>
      <c r="S563" s="23">
        <f t="shared" ca="1" si="127"/>
        <v>1.0226794666666681</v>
      </c>
      <c r="U563" t="s">
        <v>17</v>
      </c>
      <c r="V563" s="18">
        <f t="shared" ca="1" si="134"/>
        <v>46288</v>
      </c>
      <c r="W563" s="23">
        <f t="shared" ca="1" si="128"/>
        <v>0.90894970000000075</v>
      </c>
    </row>
    <row r="564" spans="1:23">
      <c r="A564" t="s">
        <v>3</v>
      </c>
      <c r="B564" s="18">
        <f t="shared" ca="1" si="129"/>
        <v>46289</v>
      </c>
      <c r="C564" s="23">
        <f t="shared" ca="1" si="123"/>
        <v>1.1974052222222209</v>
      </c>
      <c r="E564" s="22" t="s">
        <v>13</v>
      </c>
      <c r="F564" s="18">
        <f t="shared" ca="1" si="130"/>
        <v>46289</v>
      </c>
      <c r="G564" s="23">
        <f t="shared" ca="1" si="124"/>
        <v>1.3473948888888889</v>
      </c>
      <c r="I564" t="s">
        <v>14</v>
      </c>
      <c r="J564" s="18">
        <f t="shared" ca="1" si="131"/>
        <v>46289</v>
      </c>
      <c r="K564" s="23">
        <f t="shared" ca="1" si="125"/>
        <v>0.88863371111111167</v>
      </c>
      <c r="M564" t="s">
        <v>15</v>
      </c>
      <c r="N564" s="18">
        <f t="shared" ca="1" si="132"/>
        <v>46289</v>
      </c>
      <c r="O564" s="23">
        <f t="shared" ca="1" si="126"/>
        <v>0.75923675555555614</v>
      </c>
      <c r="Q564" t="s">
        <v>16</v>
      </c>
      <c r="R564" s="18">
        <f t="shared" ca="1" si="133"/>
        <v>46289</v>
      </c>
      <c r="S564" s="23">
        <f t="shared" ca="1" si="127"/>
        <v>1.0225664222222237</v>
      </c>
      <c r="U564" t="s">
        <v>17</v>
      </c>
      <c r="V564" s="18">
        <f t="shared" ca="1" si="134"/>
        <v>46289</v>
      </c>
      <c r="W564" s="23">
        <f t="shared" ca="1" si="128"/>
        <v>0.90889546666666743</v>
      </c>
    </row>
    <row r="565" spans="1:23">
      <c r="A565" t="s">
        <v>3</v>
      </c>
      <c r="B565" s="18">
        <f t="shared" ca="1" si="129"/>
        <v>46290</v>
      </c>
      <c r="C565" s="23">
        <f t="shared" ca="1" si="123"/>
        <v>1.1974592777777766</v>
      </c>
      <c r="E565" s="22" t="s">
        <v>13</v>
      </c>
      <c r="F565" s="18">
        <f t="shared" ca="1" si="130"/>
        <v>46290</v>
      </c>
      <c r="G565" s="23">
        <f t="shared" ca="1" si="124"/>
        <v>1.347394611111111</v>
      </c>
      <c r="I565" t="s">
        <v>14</v>
      </c>
      <c r="J565" s="18">
        <f t="shared" ca="1" si="131"/>
        <v>46290</v>
      </c>
      <c r="K565" s="23">
        <f t="shared" ca="1" si="125"/>
        <v>0.88867868888888946</v>
      </c>
      <c r="M565" t="s">
        <v>15</v>
      </c>
      <c r="N565" s="18">
        <f t="shared" ca="1" si="132"/>
        <v>46290</v>
      </c>
      <c r="O565" s="23">
        <f t="shared" ca="1" si="126"/>
        <v>0.75915904444444504</v>
      </c>
      <c r="Q565" t="s">
        <v>16</v>
      </c>
      <c r="R565" s="18">
        <f t="shared" ca="1" si="133"/>
        <v>46290</v>
      </c>
      <c r="S565" s="23">
        <f t="shared" ca="1" si="127"/>
        <v>1.0224533777777793</v>
      </c>
      <c r="U565" t="s">
        <v>17</v>
      </c>
      <c r="V565" s="18">
        <f t="shared" ca="1" si="134"/>
        <v>46290</v>
      </c>
      <c r="W565" s="23">
        <f t="shared" ca="1" si="128"/>
        <v>0.90884123333333411</v>
      </c>
    </row>
    <row r="566" spans="1:23">
      <c r="A566" t="s">
        <v>3</v>
      </c>
      <c r="B566" s="18">
        <f t="shared" ca="1" si="129"/>
        <v>46291</v>
      </c>
      <c r="C566" s="23">
        <f t="shared" ca="1" si="123"/>
        <v>1.1975133333333321</v>
      </c>
      <c r="E566" s="22" t="s">
        <v>13</v>
      </c>
      <c r="F566" s="18">
        <f t="shared" ca="1" si="130"/>
        <v>46291</v>
      </c>
      <c r="G566" s="23">
        <f t="shared" ca="1" si="124"/>
        <v>1.3473943333333334</v>
      </c>
      <c r="I566" t="s">
        <v>14</v>
      </c>
      <c r="J566" s="18">
        <f t="shared" ca="1" si="131"/>
        <v>46291</v>
      </c>
      <c r="K566" s="23">
        <f t="shared" ca="1" si="125"/>
        <v>0.88872366666666724</v>
      </c>
      <c r="M566" t="s">
        <v>15</v>
      </c>
      <c r="N566" s="18">
        <f t="shared" ca="1" si="132"/>
        <v>46291</v>
      </c>
      <c r="O566" s="23">
        <f t="shared" ca="1" si="126"/>
        <v>0.75908133333333394</v>
      </c>
      <c r="Q566" t="s">
        <v>16</v>
      </c>
      <c r="R566" s="18">
        <f t="shared" ca="1" si="133"/>
        <v>46291</v>
      </c>
      <c r="S566" s="23">
        <f t="shared" ca="1" si="127"/>
        <v>1.0223403333333347</v>
      </c>
      <c r="U566" t="s">
        <v>17</v>
      </c>
      <c r="V566" s="18">
        <f t="shared" ca="1" si="134"/>
        <v>46291</v>
      </c>
      <c r="W566" s="23">
        <f t="shared" ca="1" si="128"/>
        <v>0.90878700000000079</v>
      </c>
    </row>
    <row r="567" spans="1:23">
      <c r="A567" t="s">
        <v>3</v>
      </c>
      <c r="B567" s="18">
        <f t="shared" ca="1" si="129"/>
        <v>46292</v>
      </c>
      <c r="C567" s="23">
        <f t="shared" ca="1" si="123"/>
        <v>1.1975673888888876</v>
      </c>
      <c r="E567" s="22" t="s">
        <v>13</v>
      </c>
      <c r="F567" s="18">
        <f t="shared" ca="1" si="130"/>
        <v>46292</v>
      </c>
      <c r="G567" s="23">
        <f t="shared" ca="1" si="124"/>
        <v>1.3473940555555557</v>
      </c>
      <c r="I567" t="s">
        <v>14</v>
      </c>
      <c r="J567" s="18">
        <f t="shared" ca="1" si="131"/>
        <v>46292</v>
      </c>
      <c r="K567" s="23">
        <f t="shared" ca="1" si="125"/>
        <v>0.88876864444444503</v>
      </c>
      <c r="M567" t="s">
        <v>15</v>
      </c>
      <c r="N567" s="18">
        <f t="shared" ca="1" si="132"/>
        <v>46292</v>
      </c>
      <c r="O567" s="23">
        <f t="shared" ca="1" si="126"/>
        <v>0.75900362222222284</v>
      </c>
      <c r="Q567" t="s">
        <v>16</v>
      </c>
      <c r="R567" s="18">
        <f t="shared" ca="1" si="133"/>
        <v>46292</v>
      </c>
      <c r="S567" s="23">
        <f t="shared" ca="1" si="127"/>
        <v>1.0222272888888901</v>
      </c>
      <c r="U567" t="s">
        <v>17</v>
      </c>
      <c r="V567" s="18">
        <f t="shared" ca="1" si="134"/>
        <v>46292</v>
      </c>
      <c r="W567" s="23">
        <f t="shared" ca="1" si="128"/>
        <v>0.90873276666666747</v>
      </c>
    </row>
    <row r="568" spans="1:23">
      <c r="A568" t="s">
        <v>3</v>
      </c>
      <c r="B568" s="18">
        <f t="shared" ca="1" si="129"/>
        <v>46293</v>
      </c>
      <c r="C568" s="23">
        <f t="shared" ca="1" si="123"/>
        <v>1.1976214444444433</v>
      </c>
      <c r="E568" s="22" t="s">
        <v>13</v>
      </c>
      <c r="F568" s="18">
        <f t="shared" ca="1" si="130"/>
        <v>46293</v>
      </c>
      <c r="G568" s="23">
        <f t="shared" ca="1" si="124"/>
        <v>1.3473937777777778</v>
      </c>
      <c r="I568" t="s">
        <v>14</v>
      </c>
      <c r="J568" s="18">
        <f t="shared" ca="1" si="131"/>
        <v>46293</v>
      </c>
      <c r="K568" s="23">
        <f t="shared" ca="1" si="125"/>
        <v>0.88881362222222282</v>
      </c>
      <c r="M568" t="s">
        <v>15</v>
      </c>
      <c r="N568" s="18">
        <f t="shared" ca="1" si="132"/>
        <v>46293</v>
      </c>
      <c r="O568" s="23">
        <f t="shared" ca="1" si="126"/>
        <v>0.75892591111111174</v>
      </c>
      <c r="Q568" t="s">
        <v>16</v>
      </c>
      <c r="R568" s="18">
        <f t="shared" ca="1" si="133"/>
        <v>46293</v>
      </c>
      <c r="S568" s="23">
        <f t="shared" ca="1" si="127"/>
        <v>1.0221142444444458</v>
      </c>
      <c r="U568" t="s">
        <v>17</v>
      </c>
      <c r="V568" s="18">
        <f t="shared" ca="1" si="134"/>
        <v>46293</v>
      </c>
      <c r="W568" s="23">
        <f t="shared" ca="1" si="128"/>
        <v>0.90867853333333415</v>
      </c>
    </row>
    <row r="569" spans="1:23">
      <c r="A569" t="s">
        <v>3</v>
      </c>
      <c r="B569" s="18">
        <f t="shared" ca="1" si="129"/>
        <v>46294</v>
      </c>
      <c r="C569" s="23">
        <f t="shared" ca="1" si="123"/>
        <v>1.197675499999999</v>
      </c>
      <c r="E569" s="22" t="s">
        <v>13</v>
      </c>
      <c r="F569" s="18">
        <f t="shared" ca="1" si="130"/>
        <v>46294</v>
      </c>
      <c r="G569" s="23">
        <f t="shared" ca="1" si="124"/>
        <v>1.3473934999999999</v>
      </c>
      <c r="I569" t="s">
        <v>14</v>
      </c>
      <c r="J569" s="18">
        <f t="shared" ca="1" si="131"/>
        <v>46294</v>
      </c>
      <c r="K569" s="23">
        <f t="shared" ca="1" si="125"/>
        <v>0.88885860000000061</v>
      </c>
      <c r="M569" t="s">
        <v>15</v>
      </c>
      <c r="N569" s="18">
        <f t="shared" ca="1" si="132"/>
        <v>46294</v>
      </c>
      <c r="O569" s="23">
        <f t="shared" ca="1" si="126"/>
        <v>0.75884820000000064</v>
      </c>
      <c r="Q569" t="s">
        <v>16</v>
      </c>
      <c r="R569" s="18">
        <f t="shared" ca="1" si="133"/>
        <v>46294</v>
      </c>
      <c r="S569" s="23">
        <f t="shared" ca="1" si="127"/>
        <v>1.0220012000000014</v>
      </c>
      <c r="U569" t="s">
        <v>17</v>
      </c>
      <c r="V569" s="18">
        <f t="shared" ca="1" si="134"/>
        <v>46294</v>
      </c>
      <c r="W569" s="23">
        <f t="shared" ca="1" si="128"/>
        <v>0.90862430000000083</v>
      </c>
    </row>
    <row r="570" spans="1:23">
      <c r="A570" t="s">
        <v>3</v>
      </c>
      <c r="B570" s="18">
        <f t="shared" ca="1" si="129"/>
        <v>46295</v>
      </c>
      <c r="C570" s="23">
        <f t="shared" ca="1" si="123"/>
        <v>1.1977295555555545</v>
      </c>
      <c r="E570" s="22" t="s">
        <v>13</v>
      </c>
      <c r="F570" s="18">
        <f t="shared" ca="1" si="130"/>
        <v>46295</v>
      </c>
      <c r="G570" s="23">
        <f t="shared" ca="1" si="124"/>
        <v>1.3473932222222222</v>
      </c>
      <c r="I570" t="s">
        <v>14</v>
      </c>
      <c r="J570" s="18">
        <f t="shared" ca="1" si="131"/>
        <v>46295</v>
      </c>
      <c r="K570" s="23">
        <f t="shared" ca="1" si="125"/>
        <v>0.8889035777777784</v>
      </c>
      <c r="M570" t="s">
        <v>15</v>
      </c>
      <c r="N570" s="18">
        <f t="shared" ca="1" si="132"/>
        <v>46295</v>
      </c>
      <c r="O570" s="23">
        <f t="shared" ca="1" si="126"/>
        <v>0.75877048888888954</v>
      </c>
      <c r="Q570" t="s">
        <v>16</v>
      </c>
      <c r="R570" s="18">
        <f t="shared" ca="1" si="133"/>
        <v>46295</v>
      </c>
      <c r="S570" s="23">
        <f t="shared" ca="1" si="127"/>
        <v>1.0218881555555568</v>
      </c>
      <c r="U570" t="s">
        <v>17</v>
      </c>
      <c r="V570" s="18">
        <f t="shared" ca="1" si="134"/>
        <v>46295</v>
      </c>
      <c r="W570" s="23">
        <f t="shared" ca="1" si="128"/>
        <v>0.90857006666666751</v>
      </c>
    </row>
    <row r="571" spans="1:23">
      <c r="A571" t="s">
        <v>3</v>
      </c>
      <c r="B571" s="18">
        <f t="shared" ca="1" si="129"/>
        <v>46296</v>
      </c>
      <c r="C571" s="23">
        <f t="shared" ref="C571:C596" ca="1" si="135">C570+(C$597-C570)/(B$597-B571)</f>
        <v>1.19778361111111</v>
      </c>
      <c r="E571" s="22" t="s">
        <v>13</v>
      </c>
      <c r="F571" s="18">
        <f t="shared" ca="1" si="130"/>
        <v>46296</v>
      </c>
      <c r="G571" s="23">
        <f t="shared" ref="G571:G596" ca="1" si="136">G570+(G$597-G570)/(F$597-F571)</f>
        <v>1.3473929444444446</v>
      </c>
      <c r="I571" t="s">
        <v>14</v>
      </c>
      <c r="J571" s="18">
        <f t="shared" ca="1" si="131"/>
        <v>46296</v>
      </c>
      <c r="K571" s="23">
        <f t="shared" ref="K571:K596" ca="1" si="137">K570+(K$597-K570)/(J$597-J571)</f>
        <v>0.88894855555555619</v>
      </c>
      <c r="M571" t="s">
        <v>15</v>
      </c>
      <c r="N571" s="18">
        <f t="shared" ca="1" si="132"/>
        <v>46296</v>
      </c>
      <c r="O571" s="23">
        <f t="shared" ref="O571:O596" ca="1" si="138">O570+(O$597-O570)/(N$597-N571)</f>
        <v>0.75869277777777844</v>
      </c>
      <c r="Q571" t="s">
        <v>16</v>
      </c>
      <c r="R571" s="18">
        <f t="shared" ca="1" si="133"/>
        <v>46296</v>
      </c>
      <c r="S571" s="23">
        <f t="shared" ref="S571:S596" ca="1" si="139">S570+(S$597-S570)/(R$597-R571)</f>
        <v>1.0217751111111122</v>
      </c>
      <c r="U571" t="s">
        <v>17</v>
      </c>
      <c r="V571" s="18">
        <f t="shared" ca="1" si="134"/>
        <v>46296</v>
      </c>
      <c r="W571" s="23">
        <f t="shared" ref="W571:W596" ca="1" si="140">W570+(W$597-W570)/(V$597-V571)</f>
        <v>0.90851583333333419</v>
      </c>
    </row>
    <row r="572" spans="1:23">
      <c r="A572" t="s">
        <v>3</v>
      </c>
      <c r="B572" s="18">
        <f t="shared" ca="1" si="129"/>
        <v>46297</v>
      </c>
      <c r="C572" s="23">
        <f t="shared" ca="1" si="135"/>
        <v>1.1978376666666657</v>
      </c>
      <c r="E572" s="22" t="s">
        <v>13</v>
      </c>
      <c r="F572" s="18">
        <f t="shared" ca="1" si="130"/>
        <v>46297</v>
      </c>
      <c r="G572" s="23">
        <f t="shared" ca="1" si="136"/>
        <v>1.3473926666666667</v>
      </c>
      <c r="I572" t="s">
        <v>14</v>
      </c>
      <c r="J572" s="18">
        <f t="shared" ca="1" si="131"/>
        <v>46297</v>
      </c>
      <c r="K572" s="23">
        <f t="shared" ca="1" si="137"/>
        <v>0.88899353333333397</v>
      </c>
      <c r="M572" t="s">
        <v>15</v>
      </c>
      <c r="N572" s="18">
        <f t="shared" ca="1" si="132"/>
        <v>46297</v>
      </c>
      <c r="O572" s="23">
        <f t="shared" ca="1" si="138"/>
        <v>0.75861506666666734</v>
      </c>
      <c r="Q572" t="s">
        <v>16</v>
      </c>
      <c r="R572" s="18">
        <f t="shared" ca="1" si="133"/>
        <v>46297</v>
      </c>
      <c r="S572" s="23">
        <f t="shared" ca="1" si="139"/>
        <v>1.0216620666666678</v>
      </c>
      <c r="U572" t="s">
        <v>17</v>
      </c>
      <c r="V572" s="18">
        <f t="shared" ca="1" si="134"/>
        <v>46297</v>
      </c>
      <c r="W572" s="23">
        <f t="shared" ca="1" si="140"/>
        <v>0.90846160000000087</v>
      </c>
    </row>
    <row r="573" spans="1:23">
      <c r="A573" t="s">
        <v>3</v>
      </c>
      <c r="B573" s="18">
        <f t="shared" ca="1" si="129"/>
        <v>46298</v>
      </c>
      <c r="C573" s="23">
        <f t="shared" ca="1" si="135"/>
        <v>1.1978917222222214</v>
      </c>
      <c r="E573" s="22" t="s">
        <v>13</v>
      </c>
      <c r="F573" s="18">
        <f t="shared" ca="1" si="130"/>
        <v>46298</v>
      </c>
      <c r="G573" s="23">
        <f t="shared" ca="1" si="136"/>
        <v>1.3473923888888888</v>
      </c>
      <c r="I573" t="s">
        <v>14</v>
      </c>
      <c r="J573" s="18">
        <f t="shared" ca="1" si="131"/>
        <v>46298</v>
      </c>
      <c r="K573" s="23">
        <f t="shared" ca="1" si="137"/>
        <v>0.88903851111111176</v>
      </c>
      <c r="M573" t="s">
        <v>15</v>
      </c>
      <c r="N573" s="18">
        <f t="shared" ca="1" si="132"/>
        <v>46298</v>
      </c>
      <c r="O573" s="23">
        <f t="shared" ca="1" si="138"/>
        <v>0.75853735555555624</v>
      </c>
      <c r="Q573" t="s">
        <v>16</v>
      </c>
      <c r="R573" s="18">
        <f t="shared" ca="1" si="133"/>
        <v>46298</v>
      </c>
      <c r="S573" s="23">
        <f t="shared" ca="1" si="139"/>
        <v>1.0215490222222234</v>
      </c>
      <c r="U573" t="s">
        <v>17</v>
      </c>
      <c r="V573" s="18">
        <f t="shared" ca="1" si="134"/>
        <v>46298</v>
      </c>
      <c r="W573" s="23">
        <f t="shared" ca="1" si="140"/>
        <v>0.90840736666666755</v>
      </c>
    </row>
    <row r="574" spans="1:23">
      <c r="A574" t="s">
        <v>3</v>
      </c>
      <c r="B574" s="18">
        <f t="shared" ca="1" si="129"/>
        <v>46299</v>
      </c>
      <c r="C574" s="23">
        <f t="shared" ca="1" si="135"/>
        <v>1.1979457777777769</v>
      </c>
      <c r="E574" s="22" t="s">
        <v>13</v>
      </c>
      <c r="F574" s="18">
        <f t="shared" ca="1" si="130"/>
        <v>46299</v>
      </c>
      <c r="G574" s="23">
        <f t="shared" ca="1" si="136"/>
        <v>1.3473921111111111</v>
      </c>
      <c r="I574" t="s">
        <v>14</v>
      </c>
      <c r="J574" s="18">
        <f t="shared" ca="1" si="131"/>
        <v>46299</v>
      </c>
      <c r="K574" s="23">
        <f t="shared" ca="1" si="137"/>
        <v>0.88908348888888955</v>
      </c>
      <c r="M574" t="s">
        <v>15</v>
      </c>
      <c r="N574" s="18">
        <f t="shared" ca="1" si="132"/>
        <v>46299</v>
      </c>
      <c r="O574" s="23">
        <f t="shared" ca="1" si="138"/>
        <v>0.75845964444444514</v>
      </c>
      <c r="Q574" t="s">
        <v>16</v>
      </c>
      <c r="R574" s="18">
        <f t="shared" ca="1" si="133"/>
        <v>46299</v>
      </c>
      <c r="S574" s="23">
        <f t="shared" ca="1" si="139"/>
        <v>1.0214359777777788</v>
      </c>
      <c r="U574" t="s">
        <v>17</v>
      </c>
      <c r="V574" s="18">
        <f t="shared" ca="1" si="134"/>
        <v>46299</v>
      </c>
      <c r="W574" s="23">
        <f t="shared" ca="1" si="140"/>
        <v>0.90835313333333423</v>
      </c>
    </row>
    <row r="575" spans="1:23">
      <c r="A575" t="s">
        <v>3</v>
      </c>
      <c r="B575" s="18">
        <f t="shared" ca="1" si="129"/>
        <v>46300</v>
      </c>
      <c r="C575" s="23">
        <f t="shared" ca="1" si="135"/>
        <v>1.1979998333333324</v>
      </c>
      <c r="E575" s="22" t="s">
        <v>13</v>
      </c>
      <c r="F575" s="18">
        <f t="shared" ca="1" si="130"/>
        <v>46300</v>
      </c>
      <c r="G575" s="23">
        <f t="shared" ca="1" si="136"/>
        <v>1.3473918333333335</v>
      </c>
      <c r="I575" t="s">
        <v>14</v>
      </c>
      <c r="J575" s="18">
        <f t="shared" ca="1" si="131"/>
        <v>46300</v>
      </c>
      <c r="K575" s="23">
        <f t="shared" ca="1" si="137"/>
        <v>0.88912846666666734</v>
      </c>
      <c r="M575" t="s">
        <v>15</v>
      </c>
      <c r="N575" s="18">
        <f t="shared" ca="1" si="132"/>
        <v>46300</v>
      </c>
      <c r="O575" s="23">
        <f t="shared" ca="1" si="138"/>
        <v>0.75838193333333404</v>
      </c>
      <c r="Q575" t="s">
        <v>16</v>
      </c>
      <c r="R575" s="18">
        <f t="shared" ca="1" si="133"/>
        <v>46300</v>
      </c>
      <c r="S575" s="23">
        <f t="shared" ca="1" si="139"/>
        <v>1.0213229333333342</v>
      </c>
      <c r="U575" t="s">
        <v>17</v>
      </c>
      <c r="V575" s="18">
        <f t="shared" ca="1" si="134"/>
        <v>46300</v>
      </c>
      <c r="W575" s="23">
        <f t="shared" ca="1" si="140"/>
        <v>0.9082989000000008</v>
      </c>
    </row>
    <row r="576" spans="1:23">
      <c r="A576" t="s">
        <v>3</v>
      </c>
      <c r="B576" s="18">
        <f t="shared" ca="1" si="129"/>
        <v>46301</v>
      </c>
      <c r="C576" s="23">
        <f t="shared" ca="1" si="135"/>
        <v>1.1980538888888881</v>
      </c>
      <c r="E576" s="22" t="s">
        <v>13</v>
      </c>
      <c r="F576" s="18">
        <f t="shared" ca="1" si="130"/>
        <v>46301</v>
      </c>
      <c r="G576" s="23">
        <f t="shared" ca="1" si="136"/>
        <v>1.3473915555555556</v>
      </c>
      <c r="I576" t="s">
        <v>14</v>
      </c>
      <c r="J576" s="18">
        <f t="shared" ca="1" si="131"/>
        <v>46301</v>
      </c>
      <c r="K576" s="23">
        <f t="shared" ca="1" si="137"/>
        <v>0.88917344444444513</v>
      </c>
      <c r="M576" t="s">
        <v>15</v>
      </c>
      <c r="N576" s="18">
        <f t="shared" ca="1" si="132"/>
        <v>46301</v>
      </c>
      <c r="O576" s="23">
        <f t="shared" ca="1" si="138"/>
        <v>0.75830422222222293</v>
      </c>
      <c r="Q576" t="s">
        <v>16</v>
      </c>
      <c r="R576" s="18">
        <f t="shared" ca="1" si="133"/>
        <v>46301</v>
      </c>
      <c r="S576" s="23">
        <f t="shared" ca="1" si="139"/>
        <v>1.0212098888888899</v>
      </c>
      <c r="U576" t="s">
        <v>17</v>
      </c>
      <c r="V576" s="18">
        <f t="shared" ca="1" si="134"/>
        <v>46301</v>
      </c>
      <c r="W576" s="23">
        <f t="shared" ca="1" si="140"/>
        <v>0.90824466666666748</v>
      </c>
    </row>
    <row r="577" spans="1:23">
      <c r="A577" t="s">
        <v>3</v>
      </c>
      <c r="B577" s="18">
        <f t="shared" ca="1" si="129"/>
        <v>46302</v>
      </c>
      <c r="C577" s="23">
        <f t="shared" ca="1" si="135"/>
        <v>1.1981079444444438</v>
      </c>
      <c r="E577" s="22" t="s">
        <v>13</v>
      </c>
      <c r="F577" s="18">
        <f t="shared" ca="1" si="130"/>
        <v>46302</v>
      </c>
      <c r="G577" s="23">
        <f t="shared" ca="1" si="136"/>
        <v>1.3473912777777777</v>
      </c>
      <c r="I577" t="s">
        <v>14</v>
      </c>
      <c r="J577" s="18">
        <f t="shared" ca="1" si="131"/>
        <v>46302</v>
      </c>
      <c r="K577" s="23">
        <f t="shared" ca="1" si="137"/>
        <v>0.88921842222222292</v>
      </c>
      <c r="M577" t="s">
        <v>15</v>
      </c>
      <c r="N577" s="18">
        <f t="shared" ca="1" si="132"/>
        <v>46302</v>
      </c>
      <c r="O577" s="23">
        <f t="shared" ca="1" si="138"/>
        <v>0.75822651111111183</v>
      </c>
      <c r="Q577" t="s">
        <v>16</v>
      </c>
      <c r="R577" s="18">
        <f t="shared" ca="1" si="133"/>
        <v>46302</v>
      </c>
      <c r="S577" s="23">
        <f t="shared" ca="1" si="139"/>
        <v>1.0210968444444455</v>
      </c>
      <c r="U577" t="s">
        <v>17</v>
      </c>
      <c r="V577" s="18">
        <f t="shared" ca="1" si="134"/>
        <v>46302</v>
      </c>
      <c r="W577" s="23">
        <f t="shared" ca="1" si="140"/>
        <v>0.90819043333333416</v>
      </c>
    </row>
    <row r="578" spans="1:23">
      <c r="A578" t="s">
        <v>3</v>
      </c>
      <c r="B578" s="18">
        <f t="shared" ca="1" si="129"/>
        <v>46303</v>
      </c>
      <c r="C578" s="23">
        <f t="shared" ca="1" si="135"/>
        <v>1.1981619999999993</v>
      </c>
      <c r="E578" s="22" t="s">
        <v>13</v>
      </c>
      <c r="F578" s="18">
        <f t="shared" ca="1" si="130"/>
        <v>46303</v>
      </c>
      <c r="G578" s="23">
        <f t="shared" ca="1" si="136"/>
        <v>1.347391</v>
      </c>
      <c r="I578" t="s">
        <v>14</v>
      </c>
      <c r="J578" s="18">
        <f t="shared" ca="1" si="131"/>
        <v>46303</v>
      </c>
      <c r="K578" s="23">
        <f t="shared" ca="1" si="137"/>
        <v>0.8892634000000007</v>
      </c>
      <c r="M578" t="s">
        <v>15</v>
      </c>
      <c r="N578" s="18">
        <f t="shared" ca="1" si="132"/>
        <v>46303</v>
      </c>
      <c r="O578" s="23">
        <f t="shared" ca="1" si="138"/>
        <v>0.75814880000000073</v>
      </c>
      <c r="Q578" t="s">
        <v>16</v>
      </c>
      <c r="R578" s="18">
        <f t="shared" ca="1" si="133"/>
        <v>46303</v>
      </c>
      <c r="S578" s="23">
        <f t="shared" ca="1" si="139"/>
        <v>1.0209838000000009</v>
      </c>
      <c r="U578" t="s">
        <v>17</v>
      </c>
      <c r="V578" s="18">
        <f t="shared" ca="1" si="134"/>
        <v>46303</v>
      </c>
      <c r="W578" s="23">
        <f t="shared" ca="1" si="140"/>
        <v>0.90813620000000073</v>
      </c>
    </row>
    <row r="579" spans="1:23">
      <c r="A579" t="s">
        <v>3</v>
      </c>
      <c r="B579" s="18">
        <f t="shared" ca="1" si="129"/>
        <v>46304</v>
      </c>
      <c r="C579" s="23">
        <f t="shared" ca="1" si="135"/>
        <v>1.1982160555555548</v>
      </c>
      <c r="E579" s="22" t="s">
        <v>13</v>
      </c>
      <c r="F579" s="18">
        <f t="shared" ca="1" si="130"/>
        <v>46304</v>
      </c>
      <c r="G579" s="23">
        <f t="shared" ca="1" si="136"/>
        <v>1.3473907222222223</v>
      </c>
      <c r="I579" t="s">
        <v>14</v>
      </c>
      <c r="J579" s="18">
        <f t="shared" ca="1" si="131"/>
        <v>46304</v>
      </c>
      <c r="K579" s="23">
        <f t="shared" ca="1" si="137"/>
        <v>0.88930837777777849</v>
      </c>
      <c r="M579" t="s">
        <v>15</v>
      </c>
      <c r="N579" s="18">
        <f t="shared" ca="1" si="132"/>
        <v>46304</v>
      </c>
      <c r="O579" s="23">
        <f t="shared" ca="1" si="138"/>
        <v>0.75807108888888963</v>
      </c>
      <c r="Q579" t="s">
        <v>16</v>
      </c>
      <c r="R579" s="18">
        <f t="shared" ca="1" si="133"/>
        <v>46304</v>
      </c>
      <c r="S579" s="23">
        <f t="shared" ca="1" si="139"/>
        <v>1.0208707555555563</v>
      </c>
      <c r="U579" t="s">
        <v>17</v>
      </c>
      <c r="V579" s="18">
        <f t="shared" ca="1" si="134"/>
        <v>46304</v>
      </c>
      <c r="W579" s="23">
        <f t="shared" ca="1" si="140"/>
        <v>0.9080819666666673</v>
      </c>
    </row>
    <row r="580" spans="1:23">
      <c r="A580" t="s">
        <v>3</v>
      </c>
      <c r="B580" s="18">
        <f t="shared" ca="1" si="129"/>
        <v>46305</v>
      </c>
      <c r="C580" s="23">
        <f t="shared" ca="1" si="135"/>
        <v>1.1982701111111105</v>
      </c>
      <c r="E580" s="22" t="s">
        <v>13</v>
      </c>
      <c r="F580" s="18">
        <f t="shared" ca="1" si="130"/>
        <v>46305</v>
      </c>
      <c r="G580" s="23">
        <f t="shared" ca="1" si="136"/>
        <v>1.3473904444444444</v>
      </c>
      <c r="I580" t="s">
        <v>14</v>
      </c>
      <c r="J580" s="18">
        <f t="shared" ca="1" si="131"/>
        <v>46305</v>
      </c>
      <c r="K580" s="23">
        <f t="shared" ca="1" si="137"/>
        <v>0.88935335555555628</v>
      </c>
      <c r="M580" t="s">
        <v>15</v>
      </c>
      <c r="N580" s="18">
        <f t="shared" ca="1" si="132"/>
        <v>46305</v>
      </c>
      <c r="O580" s="23">
        <f t="shared" ca="1" si="138"/>
        <v>0.75799337777777853</v>
      </c>
      <c r="Q580" t="s">
        <v>16</v>
      </c>
      <c r="R580" s="18">
        <f t="shared" ca="1" si="133"/>
        <v>46305</v>
      </c>
      <c r="S580" s="23">
        <f t="shared" ca="1" si="139"/>
        <v>1.0207577111111119</v>
      </c>
      <c r="U580" t="s">
        <v>17</v>
      </c>
      <c r="V580" s="18">
        <f t="shared" ca="1" si="134"/>
        <v>46305</v>
      </c>
      <c r="W580" s="23">
        <f t="shared" ca="1" si="140"/>
        <v>0.90802773333333398</v>
      </c>
    </row>
    <row r="581" spans="1:23">
      <c r="A581" t="s">
        <v>3</v>
      </c>
      <c r="B581" s="18">
        <f t="shared" ca="1" si="129"/>
        <v>46306</v>
      </c>
      <c r="C581" s="23">
        <f t="shared" ca="1" si="135"/>
        <v>1.1983241666666662</v>
      </c>
      <c r="E581" s="22" t="s">
        <v>13</v>
      </c>
      <c r="F581" s="18">
        <f t="shared" ca="1" si="130"/>
        <v>46306</v>
      </c>
      <c r="G581" s="23">
        <f t="shared" ca="1" si="136"/>
        <v>1.3473901666666666</v>
      </c>
      <c r="I581" t="s">
        <v>14</v>
      </c>
      <c r="J581" s="18">
        <f t="shared" ca="1" si="131"/>
        <v>46306</v>
      </c>
      <c r="K581" s="23">
        <f t="shared" ca="1" si="137"/>
        <v>0.88939833333333396</v>
      </c>
      <c r="M581" t="s">
        <v>15</v>
      </c>
      <c r="N581" s="18">
        <f t="shared" ca="1" si="132"/>
        <v>46306</v>
      </c>
      <c r="O581" s="23">
        <f t="shared" ca="1" si="138"/>
        <v>0.75791566666666732</v>
      </c>
      <c r="Q581" t="s">
        <v>16</v>
      </c>
      <c r="R581" s="18">
        <f t="shared" ca="1" si="133"/>
        <v>46306</v>
      </c>
      <c r="S581" s="23">
        <f t="shared" ca="1" si="139"/>
        <v>1.0206446666666675</v>
      </c>
      <c r="U581" t="s">
        <v>17</v>
      </c>
      <c r="V581" s="18">
        <f t="shared" ca="1" si="134"/>
        <v>46306</v>
      </c>
      <c r="W581" s="23">
        <f t="shared" ca="1" si="140"/>
        <v>0.90797350000000066</v>
      </c>
    </row>
    <row r="582" spans="1:23">
      <c r="A582" t="s">
        <v>3</v>
      </c>
      <c r="B582" s="18">
        <f t="shared" ca="1" si="129"/>
        <v>46307</v>
      </c>
      <c r="C582" s="23">
        <f t="shared" ca="1" si="135"/>
        <v>1.1983782222222217</v>
      </c>
      <c r="E582" s="22" t="s">
        <v>13</v>
      </c>
      <c r="F582" s="18">
        <f t="shared" ca="1" si="130"/>
        <v>46307</v>
      </c>
      <c r="G582" s="23">
        <f t="shared" ca="1" si="136"/>
        <v>1.3473898888888889</v>
      </c>
      <c r="I582" t="s">
        <v>14</v>
      </c>
      <c r="J582" s="18">
        <f t="shared" ca="1" si="131"/>
        <v>46307</v>
      </c>
      <c r="K582" s="23">
        <f t="shared" ca="1" si="137"/>
        <v>0.88944331111111175</v>
      </c>
      <c r="M582" t="s">
        <v>15</v>
      </c>
      <c r="N582" s="18">
        <f t="shared" ca="1" si="132"/>
        <v>46307</v>
      </c>
      <c r="O582" s="23">
        <f t="shared" ca="1" si="138"/>
        <v>0.75783795555555622</v>
      </c>
      <c r="Q582" t="s">
        <v>16</v>
      </c>
      <c r="R582" s="18">
        <f t="shared" ca="1" si="133"/>
        <v>46307</v>
      </c>
      <c r="S582" s="23">
        <f t="shared" ca="1" si="139"/>
        <v>1.0205316222222229</v>
      </c>
      <c r="U582" t="s">
        <v>17</v>
      </c>
      <c r="V582" s="18">
        <f t="shared" ca="1" si="134"/>
        <v>46307</v>
      </c>
      <c r="W582" s="23">
        <f t="shared" ca="1" si="140"/>
        <v>0.90791926666666722</v>
      </c>
    </row>
    <row r="583" spans="1:23">
      <c r="A583" t="s">
        <v>3</v>
      </c>
      <c r="B583" s="18">
        <f t="shared" ca="1" si="129"/>
        <v>46308</v>
      </c>
      <c r="C583" s="23">
        <f t="shared" ca="1" si="135"/>
        <v>1.1984322777777772</v>
      </c>
      <c r="E583" s="22" t="s">
        <v>13</v>
      </c>
      <c r="F583" s="18">
        <f t="shared" ca="1" si="130"/>
        <v>46308</v>
      </c>
      <c r="G583" s="23">
        <f t="shared" ca="1" si="136"/>
        <v>1.3473896111111112</v>
      </c>
      <c r="I583" t="s">
        <v>14</v>
      </c>
      <c r="J583" s="18">
        <f t="shared" ca="1" si="131"/>
        <v>46308</v>
      </c>
      <c r="K583" s="23">
        <f t="shared" ca="1" si="137"/>
        <v>0.88948828888888953</v>
      </c>
      <c r="M583" t="s">
        <v>15</v>
      </c>
      <c r="N583" s="18">
        <f t="shared" ca="1" si="132"/>
        <v>46308</v>
      </c>
      <c r="O583" s="23">
        <f t="shared" ca="1" si="138"/>
        <v>0.75776024444444512</v>
      </c>
      <c r="Q583" t="s">
        <v>16</v>
      </c>
      <c r="R583" s="18">
        <f t="shared" ca="1" si="133"/>
        <v>46308</v>
      </c>
      <c r="S583" s="23">
        <f t="shared" ca="1" si="139"/>
        <v>1.0204185777777783</v>
      </c>
      <c r="U583" t="s">
        <v>17</v>
      </c>
      <c r="V583" s="18">
        <f t="shared" ca="1" si="134"/>
        <v>46308</v>
      </c>
      <c r="W583" s="23">
        <f t="shared" ca="1" si="140"/>
        <v>0.90786503333333379</v>
      </c>
    </row>
    <row r="584" spans="1:23">
      <c r="A584" t="s">
        <v>3</v>
      </c>
      <c r="B584" s="18">
        <f t="shared" ca="1" si="129"/>
        <v>46309</v>
      </c>
      <c r="C584" s="23">
        <f t="shared" ca="1" si="135"/>
        <v>1.1984863333333329</v>
      </c>
      <c r="E584" s="22" t="s">
        <v>13</v>
      </c>
      <c r="F584" s="18">
        <f t="shared" ca="1" si="130"/>
        <v>46309</v>
      </c>
      <c r="G584" s="23">
        <f t="shared" ca="1" si="136"/>
        <v>1.3473893333333333</v>
      </c>
      <c r="I584" t="s">
        <v>14</v>
      </c>
      <c r="J584" s="18">
        <f t="shared" ca="1" si="131"/>
        <v>46309</v>
      </c>
      <c r="K584" s="23">
        <f t="shared" ca="1" si="137"/>
        <v>0.88953326666666721</v>
      </c>
      <c r="M584" t="s">
        <v>15</v>
      </c>
      <c r="N584" s="18">
        <f t="shared" ca="1" si="132"/>
        <v>46309</v>
      </c>
      <c r="O584" s="23">
        <f t="shared" ca="1" si="138"/>
        <v>0.75768253333333391</v>
      </c>
      <c r="Q584" t="s">
        <v>16</v>
      </c>
      <c r="R584" s="18">
        <f t="shared" ca="1" si="133"/>
        <v>46309</v>
      </c>
      <c r="S584" s="23">
        <f t="shared" ca="1" si="139"/>
        <v>1.020305533333334</v>
      </c>
      <c r="U584" t="s">
        <v>17</v>
      </c>
      <c r="V584" s="18">
        <f t="shared" ca="1" si="134"/>
        <v>46309</v>
      </c>
      <c r="W584" s="23">
        <f t="shared" ca="1" si="140"/>
        <v>0.90781080000000047</v>
      </c>
    </row>
    <row r="585" spans="1:23">
      <c r="A585" t="s">
        <v>3</v>
      </c>
      <c r="B585" s="18">
        <f t="shared" ca="1" si="129"/>
        <v>46310</v>
      </c>
      <c r="C585" s="23">
        <f t="shared" ca="1" si="135"/>
        <v>1.1985403888888886</v>
      </c>
      <c r="E585" s="22" t="s">
        <v>13</v>
      </c>
      <c r="F585" s="18">
        <f t="shared" ca="1" si="130"/>
        <v>46310</v>
      </c>
      <c r="G585" s="23">
        <f t="shared" ca="1" si="136"/>
        <v>1.3473890555555554</v>
      </c>
      <c r="I585" t="s">
        <v>14</v>
      </c>
      <c r="J585" s="18">
        <f t="shared" ca="1" si="131"/>
        <v>46310</v>
      </c>
      <c r="K585" s="23">
        <f t="shared" ca="1" si="137"/>
        <v>0.88957824444444489</v>
      </c>
      <c r="M585" t="s">
        <v>15</v>
      </c>
      <c r="N585" s="18">
        <f t="shared" ca="1" si="132"/>
        <v>46310</v>
      </c>
      <c r="O585" s="23">
        <f t="shared" ca="1" si="138"/>
        <v>0.7576048222222227</v>
      </c>
      <c r="Q585" t="s">
        <v>16</v>
      </c>
      <c r="R585" s="18">
        <f t="shared" ca="1" si="133"/>
        <v>46310</v>
      </c>
      <c r="S585" s="23">
        <f t="shared" ca="1" si="139"/>
        <v>1.0201924888888896</v>
      </c>
      <c r="U585" t="s">
        <v>17</v>
      </c>
      <c r="V585" s="18">
        <f t="shared" ca="1" si="134"/>
        <v>46310</v>
      </c>
      <c r="W585" s="23">
        <f t="shared" ca="1" si="140"/>
        <v>0.90775656666666715</v>
      </c>
    </row>
    <row r="586" spans="1:23">
      <c r="A586" t="s">
        <v>3</v>
      </c>
      <c r="B586" s="18">
        <f t="shared" ca="1" si="129"/>
        <v>46311</v>
      </c>
      <c r="C586" s="23">
        <f t="shared" ca="1" si="135"/>
        <v>1.1985944444444441</v>
      </c>
      <c r="E586" s="22" t="s">
        <v>13</v>
      </c>
      <c r="F586" s="18">
        <f t="shared" ca="1" si="130"/>
        <v>46311</v>
      </c>
      <c r="G586" s="23">
        <f t="shared" ca="1" si="136"/>
        <v>1.3473887777777778</v>
      </c>
      <c r="I586" t="s">
        <v>14</v>
      </c>
      <c r="J586" s="18">
        <f t="shared" ca="1" si="131"/>
        <v>46311</v>
      </c>
      <c r="K586" s="23">
        <f t="shared" ca="1" si="137"/>
        <v>0.88962322222222268</v>
      </c>
      <c r="M586" t="s">
        <v>15</v>
      </c>
      <c r="N586" s="18">
        <f t="shared" ca="1" si="132"/>
        <v>46311</v>
      </c>
      <c r="O586" s="23">
        <f t="shared" ca="1" si="138"/>
        <v>0.7575271111111116</v>
      </c>
      <c r="Q586" t="s">
        <v>16</v>
      </c>
      <c r="R586" s="18">
        <f t="shared" ca="1" si="133"/>
        <v>46311</v>
      </c>
      <c r="S586" s="23">
        <f t="shared" ca="1" si="139"/>
        <v>1.020079444444445</v>
      </c>
      <c r="U586" t="s">
        <v>17</v>
      </c>
      <c r="V586" s="18">
        <f t="shared" ca="1" si="134"/>
        <v>46311</v>
      </c>
      <c r="W586" s="23">
        <f t="shared" ca="1" si="140"/>
        <v>0.90770233333333372</v>
      </c>
    </row>
    <row r="587" spans="1:23">
      <c r="A587" t="s">
        <v>3</v>
      </c>
      <c r="B587" s="18">
        <f t="shared" ca="1" si="129"/>
        <v>46312</v>
      </c>
      <c r="C587" s="23">
        <f t="shared" ca="1" si="135"/>
        <v>1.1986484999999996</v>
      </c>
      <c r="E587" s="22" t="s">
        <v>13</v>
      </c>
      <c r="F587" s="18">
        <f t="shared" ca="1" si="130"/>
        <v>46312</v>
      </c>
      <c r="G587" s="23">
        <f t="shared" ca="1" si="136"/>
        <v>1.3473885000000001</v>
      </c>
      <c r="I587" t="s">
        <v>14</v>
      </c>
      <c r="J587" s="18">
        <f t="shared" ca="1" si="131"/>
        <v>46312</v>
      </c>
      <c r="K587" s="23">
        <f t="shared" ca="1" si="137"/>
        <v>0.88966820000000046</v>
      </c>
      <c r="M587" t="s">
        <v>15</v>
      </c>
      <c r="N587" s="18">
        <f t="shared" ca="1" si="132"/>
        <v>46312</v>
      </c>
      <c r="O587" s="23">
        <f t="shared" ca="1" si="138"/>
        <v>0.75744940000000049</v>
      </c>
      <c r="Q587" t="s">
        <v>16</v>
      </c>
      <c r="R587" s="18">
        <f t="shared" ca="1" si="133"/>
        <v>46312</v>
      </c>
      <c r="S587" s="23">
        <f t="shared" ca="1" si="139"/>
        <v>1.0199664000000004</v>
      </c>
      <c r="U587" t="s">
        <v>17</v>
      </c>
      <c r="V587" s="18">
        <f t="shared" ca="1" si="134"/>
        <v>46312</v>
      </c>
      <c r="W587" s="23">
        <f t="shared" ca="1" si="140"/>
        <v>0.90764810000000029</v>
      </c>
    </row>
    <row r="588" spans="1:23">
      <c r="A588" t="s">
        <v>3</v>
      </c>
      <c r="B588" s="18">
        <f t="shared" ca="1" si="129"/>
        <v>46313</v>
      </c>
      <c r="C588" s="23">
        <f t="shared" ca="1" si="135"/>
        <v>1.1987025555555553</v>
      </c>
      <c r="E588" s="22" t="s">
        <v>13</v>
      </c>
      <c r="F588" s="18">
        <f t="shared" ca="1" si="130"/>
        <v>46313</v>
      </c>
      <c r="G588" s="23">
        <f t="shared" ca="1" si="136"/>
        <v>1.3473882222222222</v>
      </c>
      <c r="I588" t="s">
        <v>14</v>
      </c>
      <c r="J588" s="18">
        <f t="shared" ca="1" si="131"/>
        <v>46313</v>
      </c>
      <c r="K588" s="23">
        <f t="shared" ca="1" si="137"/>
        <v>0.88971317777777814</v>
      </c>
      <c r="M588" t="s">
        <v>15</v>
      </c>
      <c r="N588" s="18">
        <f t="shared" ca="1" si="132"/>
        <v>46313</v>
      </c>
      <c r="O588" s="23">
        <f t="shared" ca="1" si="138"/>
        <v>0.75737168888888928</v>
      </c>
      <c r="Q588" t="s">
        <v>16</v>
      </c>
      <c r="R588" s="18">
        <f t="shared" ca="1" si="133"/>
        <v>46313</v>
      </c>
      <c r="S588" s="23">
        <f t="shared" ca="1" si="139"/>
        <v>1.019853355555556</v>
      </c>
      <c r="U588" t="s">
        <v>17</v>
      </c>
      <c r="V588" s="18">
        <f t="shared" ca="1" si="134"/>
        <v>46313</v>
      </c>
      <c r="W588" s="23">
        <f t="shared" ca="1" si="140"/>
        <v>0.90759386666666697</v>
      </c>
    </row>
    <row r="589" spans="1:23">
      <c r="A589" t="s">
        <v>3</v>
      </c>
      <c r="B589" s="18">
        <f t="shared" ca="1" si="129"/>
        <v>46314</v>
      </c>
      <c r="C589" s="23">
        <f t="shared" ca="1" si="135"/>
        <v>1.198756611111111</v>
      </c>
      <c r="E589" s="22" t="s">
        <v>13</v>
      </c>
      <c r="F589" s="18">
        <f t="shared" ca="1" si="130"/>
        <v>46314</v>
      </c>
      <c r="G589" s="23">
        <f t="shared" ca="1" si="136"/>
        <v>1.3473879444444443</v>
      </c>
      <c r="I589" t="s">
        <v>14</v>
      </c>
      <c r="J589" s="18">
        <f t="shared" ca="1" si="131"/>
        <v>46314</v>
      </c>
      <c r="K589" s="23">
        <f t="shared" ca="1" si="137"/>
        <v>0.88975815555555582</v>
      </c>
      <c r="M589" t="s">
        <v>15</v>
      </c>
      <c r="N589" s="18">
        <f t="shared" ca="1" si="132"/>
        <v>46314</v>
      </c>
      <c r="O589" s="23">
        <f t="shared" ca="1" si="138"/>
        <v>0.75729397777777807</v>
      </c>
      <c r="Q589" t="s">
        <v>16</v>
      </c>
      <c r="R589" s="18">
        <f t="shared" ca="1" si="133"/>
        <v>46314</v>
      </c>
      <c r="S589" s="23">
        <f t="shared" ca="1" si="139"/>
        <v>1.0197403111111116</v>
      </c>
      <c r="U589" t="s">
        <v>17</v>
      </c>
      <c r="V589" s="18">
        <f t="shared" ca="1" si="134"/>
        <v>46314</v>
      </c>
      <c r="W589" s="23">
        <f t="shared" ca="1" si="140"/>
        <v>0.90753963333333365</v>
      </c>
    </row>
    <row r="590" spans="1:23">
      <c r="A590" t="s">
        <v>3</v>
      </c>
      <c r="B590" s="18">
        <f t="shared" ref="B590:B653" ca="1" si="141">+B589+1</f>
        <v>46315</v>
      </c>
      <c r="C590" s="23">
        <f t="shared" ca="1" si="135"/>
        <v>1.1988106666666665</v>
      </c>
      <c r="E590" s="22" t="s">
        <v>13</v>
      </c>
      <c r="F590" s="18">
        <f t="shared" ref="F590:F653" ca="1" si="142">+F589+1</f>
        <v>46315</v>
      </c>
      <c r="G590" s="23">
        <f t="shared" ca="1" si="136"/>
        <v>1.3473876666666667</v>
      </c>
      <c r="I590" t="s">
        <v>14</v>
      </c>
      <c r="J590" s="18">
        <f t="shared" ref="J590:J653" ca="1" si="143">+J589+1</f>
        <v>46315</v>
      </c>
      <c r="K590" s="23">
        <f t="shared" ca="1" si="137"/>
        <v>0.88980313333333361</v>
      </c>
      <c r="M590" t="s">
        <v>15</v>
      </c>
      <c r="N590" s="18">
        <f t="shared" ref="N590:N653" ca="1" si="144">+N589+1</f>
        <v>46315</v>
      </c>
      <c r="O590" s="23">
        <f t="shared" ca="1" si="138"/>
        <v>0.75721626666666697</v>
      </c>
      <c r="Q590" t="s">
        <v>16</v>
      </c>
      <c r="R590" s="18">
        <f t="shared" ref="R590:R653" ca="1" si="145">+R589+1</f>
        <v>46315</v>
      </c>
      <c r="S590" s="23">
        <f t="shared" ca="1" si="139"/>
        <v>1.019627266666667</v>
      </c>
      <c r="U590" t="s">
        <v>17</v>
      </c>
      <c r="V590" s="18">
        <f t="shared" ref="V590:V653" ca="1" si="146">+V589+1</f>
        <v>46315</v>
      </c>
      <c r="W590" s="23">
        <f t="shared" ca="1" si="140"/>
        <v>0.90748540000000022</v>
      </c>
    </row>
    <row r="591" spans="1:23">
      <c r="A591" t="s">
        <v>3</v>
      </c>
      <c r="B591" s="18">
        <f t="shared" ca="1" si="141"/>
        <v>46316</v>
      </c>
      <c r="C591" s="23">
        <f t="shared" ca="1" si="135"/>
        <v>1.198864722222222</v>
      </c>
      <c r="E591" s="22" t="s">
        <v>13</v>
      </c>
      <c r="F591" s="18">
        <f t="shared" ca="1" si="142"/>
        <v>46316</v>
      </c>
      <c r="G591" s="23">
        <f t="shared" ca="1" si="136"/>
        <v>1.347387388888889</v>
      </c>
      <c r="I591" t="s">
        <v>14</v>
      </c>
      <c r="J591" s="18">
        <f t="shared" ca="1" si="143"/>
        <v>46316</v>
      </c>
      <c r="K591" s="23">
        <f t="shared" ca="1" si="137"/>
        <v>0.8898481111111114</v>
      </c>
      <c r="M591" t="s">
        <v>15</v>
      </c>
      <c r="N591" s="18">
        <f t="shared" ca="1" si="144"/>
        <v>46316</v>
      </c>
      <c r="O591" s="23">
        <f t="shared" ca="1" si="138"/>
        <v>0.75713855555555587</v>
      </c>
      <c r="Q591" t="s">
        <v>16</v>
      </c>
      <c r="R591" s="18">
        <f t="shared" ca="1" si="145"/>
        <v>46316</v>
      </c>
      <c r="S591" s="23">
        <f t="shared" ca="1" si="139"/>
        <v>1.0195142222222224</v>
      </c>
      <c r="U591" t="s">
        <v>17</v>
      </c>
      <c r="V591" s="18">
        <f t="shared" ca="1" si="146"/>
        <v>46316</v>
      </c>
      <c r="W591" s="23">
        <f t="shared" ca="1" si="140"/>
        <v>0.90743116666666679</v>
      </c>
    </row>
    <row r="592" spans="1:23">
      <c r="A592" t="s">
        <v>3</v>
      </c>
      <c r="B592" s="18">
        <f t="shared" ca="1" si="141"/>
        <v>46317</v>
      </c>
      <c r="C592" s="23">
        <f t="shared" ca="1" si="135"/>
        <v>1.1989187777777777</v>
      </c>
      <c r="E592" s="22" t="s">
        <v>13</v>
      </c>
      <c r="F592" s="18">
        <f t="shared" ca="1" si="142"/>
        <v>46317</v>
      </c>
      <c r="G592" s="23">
        <f t="shared" ca="1" si="136"/>
        <v>1.3473871111111111</v>
      </c>
      <c r="I592" t="s">
        <v>14</v>
      </c>
      <c r="J592" s="18">
        <f t="shared" ca="1" si="143"/>
        <v>46317</v>
      </c>
      <c r="K592" s="23">
        <f t="shared" ca="1" si="137"/>
        <v>0.88989308888888907</v>
      </c>
      <c r="M592" t="s">
        <v>15</v>
      </c>
      <c r="N592" s="18">
        <f t="shared" ca="1" si="144"/>
        <v>46317</v>
      </c>
      <c r="O592" s="23">
        <f t="shared" ca="1" si="138"/>
        <v>0.75706084444444466</v>
      </c>
      <c r="Q592" t="s">
        <v>16</v>
      </c>
      <c r="R592" s="18">
        <f t="shared" ca="1" si="145"/>
        <v>46317</v>
      </c>
      <c r="S592" s="23">
        <f t="shared" ca="1" si="139"/>
        <v>1.0194011777777781</v>
      </c>
      <c r="U592" t="s">
        <v>17</v>
      </c>
      <c r="V592" s="18">
        <f t="shared" ca="1" si="146"/>
        <v>46317</v>
      </c>
      <c r="W592" s="23">
        <f t="shared" ca="1" si="140"/>
        <v>0.90737693333333347</v>
      </c>
    </row>
    <row r="593" spans="1:23">
      <c r="A593" t="s">
        <v>3</v>
      </c>
      <c r="B593" s="18">
        <f t="shared" ca="1" si="141"/>
        <v>46318</v>
      </c>
      <c r="C593" s="23">
        <f t="shared" ca="1" si="135"/>
        <v>1.1989728333333334</v>
      </c>
      <c r="E593" s="22" t="s">
        <v>13</v>
      </c>
      <c r="F593" s="18">
        <f t="shared" ca="1" si="142"/>
        <v>46318</v>
      </c>
      <c r="G593" s="23">
        <f t="shared" ca="1" si="136"/>
        <v>1.3473868333333332</v>
      </c>
      <c r="I593" t="s">
        <v>14</v>
      </c>
      <c r="J593" s="18">
        <f t="shared" ca="1" si="143"/>
        <v>46318</v>
      </c>
      <c r="K593" s="23">
        <f t="shared" ca="1" si="137"/>
        <v>0.88993806666666675</v>
      </c>
      <c r="M593" t="s">
        <v>15</v>
      </c>
      <c r="N593" s="18">
        <f t="shared" ca="1" si="144"/>
        <v>46318</v>
      </c>
      <c r="O593" s="23">
        <f t="shared" ca="1" si="138"/>
        <v>0.75698313333333345</v>
      </c>
      <c r="Q593" t="s">
        <v>16</v>
      </c>
      <c r="R593" s="18">
        <f t="shared" ca="1" si="145"/>
        <v>46318</v>
      </c>
      <c r="S593" s="23">
        <f t="shared" ca="1" si="139"/>
        <v>1.0192881333333337</v>
      </c>
      <c r="U593" t="s">
        <v>17</v>
      </c>
      <c r="V593" s="18">
        <f t="shared" ca="1" si="146"/>
        <v>46318</v>
      </c>
      <c r="W593" s="23">
        <f t="shared" ca="1" si="140"/>
        <v>0.90732270000000015</v>
      </c>
    </row>
    <row r="594" spans="1:23">
      <c r="A594" t="s">
        <v>3</v>
      </c>
      <c r="B594" s="18">
        <f t="shared" ca="1" si="141"/>
        <v>46319</v>
      </c>
      <c r="C594" s="23">
        <f t="shared" ca="1" si="135"/>
        <v>1.1990268888888889</v>
      </c>
      <c r="E594" s="22" t="s">
        <v>13</v>
      </c>
      <c r="F594" s="18">
        <f t="shared" ca="1" si="142"/>
        <v>46319</v>
      </c>
      <c r="G594" s="23">
        <f t="shared" ca="1" si="136"/>
        <v>1.3473865555555555</v>
      </c>
      <c r="I594" t="s">
        <v>14</v>
      </c>
      <c r="J594" s="18">
        <f t="shared" ca="1" si="143"/>
        <v>46319</v>
      </c>
      <c r="K594" s="23">
        <f t="shared" ca="1" si="137"/>
        <v>0.88998304444444454</v>
      </c>
      <c r="M594" t="s">
        <v>15</v>
      </c>
      <c r="N594" s="18">
        <f t="shared" ca="1" si="144"/>
        <v>46319</v>
      </c>
      <c r="O594" s="23">
        <f t="shared" ca="1" si="138"/>
        <v>0.75690542222222235</v>
      </c>
      <c r="Q594" t="s">
        <v>16</v>
      </c>
      <c r="R594" s="18">
        <f t="shared" ca="1" si="145"/>
        <v>46319</v>
      </c>
      <c r="S594" s="23">
        <f t="shared" ca="1" si="139"/>
        <v>1.0191750888888891</v>
      </c>
      <c r="U594" t="s">
        <v>17</v>
      </c>
      <c r="V594" s="18">
        <f t="shared" ca="1" si="146"/>
        <v>46319</v>
      </c>
      <c r="W594" s="23">
        <f t="shared" ca="1" si="140"/>
        <v>0.90726846666666672</v>
      </c>
    </row>
    <row r="595" spans="1:23">
      <c r="A595" t="s">
        <v>3</v>
      </c>
      <c r="B595" s="18">
        <f t="shared" ca="1" si="141"/>
        <v>46320</v>
      </c>
      <c r="C595" s="23">
        <f t="shared" ca="1" si="135"/>
        <v>1.1990809444444444</v>
      </c>
      <c r="E595" s="22" t="s">
        <v>13</v>
      </c>
      <c r="F595" s="18">
        <f t="shared" ca="1" si="142"/>
        <v>46320</v>
      </c>
      <c r="G595" s="23">
        <f t="shared" ca="1" si="136"/>
        <v>1.3473862777777779</v>
      </c>
      <c r="I595" t="s">
        <v>14</v>
      </c>
      <c r="J595" s="18">
        <f t="shared" ca="1" si="143"/>
        <v>46320</v>
      </c>
      <c r="K595" s="23">
        <f t="shared" ca="1" si="137"/>
        <v>0.89002802222222233</v>
      </c>
      <c r="M595" t="s">
        <v>15</v>
      </c>
      <c r="N595" s="18">
        <f t="shared" ca="1" si="144"/>
        <v>46320</v>
      </c>
      <c r="O595" s="23">
        <f t="shared" ca="1" si="138"/>
        <v>0.75682771111111125</v>
      </c>
      <c r="Q595" t="s">
        <v>16</v>
      </c>
      <c r="R595" s="18">
        <f t="shared" ca="1" si="145"/>
        <v>46320</v>
      </c>
      <c r="S595" s="23">
        <f t="shared" ca="1" si="139"/>
        <v>1.0190620444444445</v>
      </c>
      <c r="U595" t="s">
        <v>17</v>
      </c>
      <c r="V595" s="18">
        <f t="shared" ca="1" si="146"/>
        <v>46320</v>
      </c>
      <c r="W595" s="23">
        <f t="shared" ca="1" si="140"/>
        <v>0.90721423333333329</v>
      </c>
    </row>
    <row r="596" spans="1:23">
      <c r="A596" t="s">
        <v>3</v>
      </c>
      <c r="B596" s="18">
        <f t="shared" ca="1" si="141"/>
        <v>46321</v>
      </c>
      <c r="C596" s="23">
        <f t="shared" ca="1" si="135"/>
        <v>1.1991350000000001</v>
      </c>
      <c r="E596" s="22" t="s">
        <v>13</v>
      </c>
      <c r="F596" s="18">
        <f t="shared" ca="1" si="142"/>
        <v>46321</v>
      </c>
      <c r="G596" s="23">
        <f t="shared" ca="1" si="136"/>
        <v>1.347386</v>
      </c>
      <c r="I596" t="s">
        <v>14</v>
      </c>
      <c r="J596" s="18">
        <f t="shared" ca="1" si="143"/>
        <v>46321</v>
      </c>
      <c r="K596" s="23">
        <f t="shared" ca="1" si="137"/>
        <v>0.890073</v>
      </c>
      <c r="M596" t="s">
        <v>15</v>
      </c>
      <c r="N596" s="18">
        <f t="shared" ca="1" si="144"/>
        <v>46321</v>
      </c>
      <c r="O596" s="23">
        <f t="shared" ca="1" si="138"/>
        <v>0.75675000000000003</v>
      </c>
      <c r="Q596" t="s">
        <v>16</v>
      </c>
      <c r="R596" s="18">
        <f t="shared" ca="1" si="145"/>
        <v>46321</v>
      </c>
      <c r="S596" s="23">
        <f t="shared" ca="1" si="139"/>
        <v>1.0189490000000001</v>
      </c>
      <c r="U596" t="s">
        <v>17</v>
      </c>
      <c r="V596" s="18">
        <f t="shared" ca="1" si="146"/>
        <v>46321</v>
      </c>
      <c r="W596" s="23">
        <f t="shared" ca="1" si="140"/>
        <v>0.90715999999999997</v>
      </c>
    </row>
    <row r="597" spans="1:23">
      <c r="A597" t="s">
        <v>3</v>
      </c>
      <c r="B597" s="24">
        <f t="shared" ca="1" si="141"/>
        <v>46322</v>
      </c>
      <c r="C597" s="21">
        <f>C133</f>
        <v>1.1991350000000001</v>
      </c>
      <c r="E597" s="22" t="s">
        <v>13</v>
      </c>
      <c r="F597" s="24">
        <f t="shared" ca="1" si="142"/>
        <v>46322</v>
      </c>
      <c r="G597" s="21">
        <f>G133</f>
        <v>1.347386</v>
      </c>
      <c r="I597" t="s">
        <v>14</v>
      </c>
      <c r="J597" s="24">
        <f t="shared" ca="1" si="143"/>
        <v>46322</v>
      </c>
      <c r="K597" s="21">
        <f>K133</f>
        <v>0.890073</v>
      </c>
      <c r="M597" t="s">
        <v>15</v>
      </c>
      <c r="N597" s="24">
        <f t="shared" ca="1" si="144"/>
        <v>46322</v>
      </c>
      <c r="O597" s="21">
        <f>O133</f>
        <v>0.75675000000000003</v>
      </c>
      <c r="Q597" t="s">
        <v>16</v>
      </c>
      <c r="R597" s="24">
        <f t="shared" ca="1" si="145"/>
        <v>46322</v>
      </c>
      <c r="S597" s="21">
        <f>S133</f>
        <v>1.0189490000000001</v>
      </c>
      <c r="U597" t="s">
        <v>17</v>
      </c>
      <c r="V597" s="24">
        <f t="shared" ca="1" si="146"/>
        <v>46322</v>
      </c>
      <c r="W597" s="21">
        <f>W133</f>
        <v>0.90715999999999997</v>
      </c>
    </row>
    <row r="598" spans="1:23">
      <c r="A598" t="s">
        <v>3</v>
      </c>
      <c r="B598" s="18">
        <f t="shared" ca="1" si="141"/>
        <v>46323</v>
      </c>
      <c r="C598" s="23">
        <f t="shared" ref="C598:C661" ca="1" si="147">C597+(C$689-C597)/(B$689-B598)</f>
        <v>1.1991907802197803</v>
      </c>
      <c r="E598" s="22" t="s">
        <v>13</v>
      </c>
      <c r="F598" s="18">
        <f t="shared" ca="1" si="142"/>
        <v>46323</v>
      </c>
      <c r="G598" s="23">
        <f t="shared" ref="G598:G661" ca="1" si="148">G597+(G$689-G597)/(F$689-F598)</f>
        <v>1.3473752197802198</v>
      </c>
      <c r="I598" t="s">
        <v>14</v>
      </c>
      <c r="J598" s="18">
        <f t="shared" ca="1" si="143"/>
        <v>46323</v>
      </c>
      <c r="K598" s="23">
        <f t="shared" ref="K598:K661" ca="1" si="149">K597+(K$689-K597)/(J$689-J598)</f>
        <v>0.89011435164835162</v>
      </c>
      <c r="M598" t="s">
        <v>15</v>
      </c>
      <c r="N598" s="18">
        <f t="shared" ca="1" si="144"/>
        <v>46323</v>
      </c>
      <c r="O598" s="23">
        <f t="shared" ref="O598:O661" ca="1" si="150">O597+(O$689-O597)/(N$689-N598)</f>
        <v>0.75667457142857142</v>
      </c>
      <c r="Q598" t="s">
        <v>16</v>
      </c>
      <c r="R598" s="18">
        <f t="shared" ca="1" si="145"/>
        <v>46323</v>
      </c>
      <c r="S598" s="23">
        <f t="shared" ref="S598:S661" ca="1" si="151">S597+(S$689-S597)/(R$689-R598)</f>
        <v>1.0188413186813188</v>
      </c>
      <c r="U598" t="s">
        <v>17</v>
      </c>
      <c r="V598" s="18">
        <f t="shared" ca="1" si="146"/>
        <v>46323</v>
      </c>
      <c r="W598" s="23">
        <f t="shared" ref="W598:W661" ca="1" si="152">W597+(W$689-W597)/(V$689-V598)</f>
        <v>0.90711093406593402</v>
      </c>
    </row>
    <row r="599" spans="1:23">
      <c r="A599" t="s">
        <v>3</v>
      </c>
      <c r="B599" s="18">
        <f t="shared" ca="1" si="141"/>
        <v>46324</v>
      </c>
      <c r="C599" s="23">
        <f t="shared" ca="1" si="147"/>
        <v>1.1992465604395606</v>
      </c>
      <c r="E599" s="22" t="s">
        <v>13</v>
      </c>
      <c r="F599" s="18">
        <f t="shared" ca="1" si="142"/>
        <v>46324</v>
      </c>
      <c r="G599" s="23">
        <f t="shared" ca="1" si="148"/>
        <v>1.3473644395604396</v>
      </c>
      <c r="I599" t="s">
        <v>14</v>
      </c>
      <c r="J599" s="18">
        <f t="shared" ca="1" si="143"/>
        <v>46324</v>
      </c>
      <c r="K599" s="23">
        <f t="shared" ca="1" si="149"/>
        <v>0.89015570329670324</v>
      </c>
      <c r="M599" t="s">
        <v>15</v>
      </c>
      <c r="N599" s="18">
        <f t="shared" ca="1" si="144"/>
        <v>46324</v>
      </c>
      <c r="O599" s="23">
        <f t="shared" ca="1" si="150"/>
        <v>0.7565991428571428</v>
      </c>
      <c r="Q599" t="s">
        <v>16</v>
      </c>
      <c r="R599" s="18">
        <f t="shared" ca="1" si="145"/>
        <v>46324</v>
      </c>
      <c r="S599" s="23">
        <f t="shared" ca="1" si="151"/>
        <v>1.0187336373626374</v>
      </c>
      <c r="U599" t="s">
        <v>17</v>
      </c>
      <c r="V599" s="18">
        <f t="shared" ca="1" si="146"/>
        <v>46324</v>
      </c>
      <c r="W599" s="23">
        <f t="shared" ca="1" si="152"/>
        <v>0.90706186813186807</v>
      </c>
    </row>
    <row r="600" spans="1:23">
      <c r="A600" t="s">
        <v>3</v>
      </c>
      <c r="B600" s="18">
        <f t="shared" ca="1" si="141"/>
        <v>46325</v>
      </c>
      <c r="C600" s="23">
        <f t="shared" ca="1" si="147"/>
        <v>1.1993023406593408</v>
      </c>
      <c r="E600" s="22" t="s">
        <v>13</v>
      </c>
      <c r="F600" s="18">
        <f t="shared" ca="1" si="142"/>
        <v>46325</v>
      </c>
      <c r="G600" s="23">
        <f t="shared" ca="1" si="148"/>
        <v>1.3473536593406594</v>
      </c>
      <c r="I600" t="s">
        <v>14</v>
      </c>
      <c r="J600" s="18">
        <f t="shared" ca="1" si="143"/>
        <v>46325</v>
      </c>
      <c r="K600" s="23">
        <f t="shared" ca="1" si="149"/>
        <v>0.89019705494505486</v>
      </c>
      <c r="M600" t="s">
        <v>15</v>
      </c>
      <c r="N600" s="18">
        <f t="shared" ca="1" si="144"/>
        <v>46325</v>
      </c>
      <c r="O600" s="23">
        <f t="shared" ca="1" si="150"/>
        <v>0.75652371428571419</v>
      </c>
      <c r="Q600" t="s">
        <v>16</v>
      </c>
      <c r="R600" s="18">
        <f t="shared" ca="1" si="145"/>
        <v>46325</v>
      </c>
      <c r="S600" s="23">
        <f t="shared" ca="1" si="151"/>
        <v>1.0186259560439561</v>
      </c>
      <c r="U600" t="s">
        <v>17</v>
      </c>
      <c r="V600" s="18">
        <f t="shared" ca="1" si="146"/>
        <v>46325</v>
      </c>
      <c r="W600" s="23">
        <f t="shared" ca="1" si="152"/>
        <v>0.90701280219780211</v>
      </c>
    </row>
    <row r="601" spans="1:23">
      <c r="A601" t="s">
        <v>3</v>
      </c>
      <c r="B601" s="18">
        <f t="shared" ca="1" si="141"/>
        <v>46326</v>
      </c>
      <c r="C601" s="23">
        <f t="shared" ca="1" si="147"/>
        <v>1.1993581208791211</v>
      </c>
      <c r="E601" s="22" t="s">
        <v>13</v>
      </c>
      <c r="F601" s="18">
        <f t="shared" ca="1" si="142"/>
        <v>46326</v>
      </c>
      <c r="G601" s="23">
        <f t="shared" ca="1" si="148"/>
        <v>1.3473428791208792</v>
      </c>
      <c r="I601" t="s">
        <v>14</v>
      </c>
      <c r="J601" s="18">
        <f t="shared" ca="1" si="143"/>
        <v>46326</v>
      </c>
      <c r="K601" s="23">
        <f t="shared" ca="1" si="149"/>
        <v>0.89023840659340647</v>
      </c>
      <c r="M601" t="s">
        <v>15</v>
      </c>
      <c r="N601" s="18">
        <f t="shared" ca="1" si="144"/>
        <v>46326</v>
      </c>
      <c r="O601" s="23">
        <f t="shared" ca="1" si="150"/>
        <v>0.75644828571428557</v>
      </c>
      <c r="Q601" t="s">
        <v>16</v>
      </c>
      <c r="R601" s="18">
        <f t="shared" ca="1" si="145"/>
        <v>46326</v>
      </c>
      <c r="S601" s="23">
        <f t="shared" ca="1" si="151"/>
        <v>1.0185182747252748</v>
      </c>
      <c r="U601" t="s">
        <v>17</v>
      </c>
      <c r="V601" s="18">
        <f t="shared" ca="1" si="146"/>
        <v>46326</v>
      </c>
      <c r="W601" s="23">
        <f t="shared" ca="1" si="152"/>
        <v>0.90696373626373616</v>
      </c>
    </row>
    <row r="602" spans="1:23">
      <c r="A602" t="s">
        <v>3</v>
      </c>
      <c r="B602" s="18">
        <f t="shared" ca="1" si="141"/>
        <v>46327</v>
      </c>
      <c r="C602" s="23">
        <f t="shared" ca="1" si="147"/>
        <v>1.1994139010989013</v>
      </c>
      <c r="E602" s="22" t="s">
        <v>13</v>
      </c>
      <c r="F602" s="18">
        <f t="shared" ca="1" si="142"/>
        <v>46327</v>
      </c>
      <c r="G602" s="23">
        <f t="shared" ca="1" si="148"/>
        <v>1.3473320989010991</v>
      </c>
      <c r="I602" t="s">
        <v>14</v>
      </c>
      <c r="J602" s="18">
        <f t="shared" ca="1" si="143"/>
        <v>46327</v>
      </c>
      <c r="K602" s="23">
        <f t="shared" ca="1" si="149"/>
        <v>0.89027975824175809</v>
      </c>
      <c r="M602" t="s">
        <v>15</v>
      </c>
      <c r="N602" s="18">
        <f t="shared" ca="1" si="144"/>
        <v>46327</v>
      </c>
      <c r="O602" s="23">
        <f t="shared" ca="1" si="150"/>
        <v>0.75637285714285696</v>
      </c>
      <c r="Q602" t="s">
        <v>16</v>
      </c>
      <c r="R602" s="18">
        <f t="shared" ca="1" si="145"/>
        <v>46327</v>
      </c>
      <c r="S602" s="23">
        <f t="shared" ca="1" si="151"/>
        <v>1.0184105934065935</v>
      </c>
      <c r="U602" t="s">
        <v>17</v>
      </c>
      <c r="V602" s="18">
        <f t="shared" ca="1" si="146"/>
        <v>46327</v>
      </c>
      <c r="W602" s="23">
        <f t="shared" ca="1" si="152"/>
        <v>0.90691467032967021</v>
      </c>
    </row>
    <row r="603" spans="1:23">
      <c r="A603" t="s">
        <v>3</v>
      </c>
      <c r="B603" s="18">
        <f t="shared" ca="1" si="141"/>
        <v>46328</v>
      </c>
      <c r="C603" s="23">
        <f t="shared" ca="1" si="147"/>
        <v>1.1994696813186816</v>
      </c>
      <c r="E603" s="22" t="s">
        <v>13</v>
      </c>
      <c r="F603" s="18">
        <f t="shared" ca="1" si="142"/>
        <v>46328</v>
      </c>
      <c r="G603" s="23">
        <f t="shared" ca="1" si="148"/>
        <v>1.3473213186813189</v>
      </c>
      <c r="I603" t="s">
        <v>14</v>
      </c>
      <c r="J603" s="18">
        <f t="shared" ca="1" si="143"/>
        <v>46328</v>
      </c>
      <c r="K603" s="23">
        <f t="shared" ca="1" si="149"/>
        <v>0.89032110989010971</v>
      </c>
      <c r="M603" t="s">
        <v>15</v>
      </c>
      <c r="N603" s="18">
        <f t="shared" ca="1" si="144"/>
        <v>46328</v>
      </c>
      <c r="O603" s="23">
        <f t="shared" ca="1" si="150"/>
        <v>0.75629742857142834</v>
      </c>
      <c r="Q603" t="s">
        <v>16</v>
      </c>
      <c r="R603" s="18">
        <f t="shared" ca="1" si="145"/>
        <v>46328</v>
      </c>
      <c r="S603" s="23">
        <f t="shared" ca="1" si="151"/>
        <v>1.0183029120879121</v>
      </c>
      <c r="U603" t="s">
        <v>17</v>
      </c>
      <c r="V603" s="18">
        <f t="shared" ca="1" si="146"/>
        <v>46328</v>
      </c>
      <c r="W603" s="23">
        <f t="shared" ca="1" si="152"/>
        <v>0.90686560439560426</v>
      </c>
    </row>
    <row r="604" spans="1:23">
      <c r="A604" t="s">
        <v>3</v>
      </c>
      <c r="B604" s="18">
        <f t="shared" ca="1" si="141"/>
        <v>46329</v>
      </c>
      <c r="C604" s="23">
        <f t="shared" ca="1" si="147"/>
        <v>1.1995254615384618</v>
      </c>
      <c r="E604" s="22" t="s">
        <v>13</v>
      </c>
      <c r="F604" s="18">
        <f t="shared" ca="1" si="142"/>
        <v>46329</v>
      </c>
      <c r="G604" s="23">
        <f t="shared" ca="1" si="148"/>
        <v>1.3473105384615387</v>
      </c>
      <c r="I604" t="s">
        <v>14</v>
      </c>
      <c r="J604" s="18">
        <f t="shared" ca="1" si="143"/>
        <v>46329</v>
      </c>
      <c r="K604" s="23">
        <f t="shared" ca="1" si="149"/>
        <v>0.89036246153846133</v>
      </c>
      <c r="M604" t="s">
        <v>15</v>
      </c>
      <c r="N604" s="18">
        <f t="shared" ca="1" si="144"/>
        <v>46329</v>
      </c>
      <c r="O604" s="23">
        <f t="shared" ca="1" si="150"/>
        <v>0.75622199999999973</v>
      </c>
      <c r="Q604" t="s">
        <v>16</v>
      </c>
      <c r="R604" s="18">
        <f t="shared" ca="1" si="145"/>
        <v>46329</v>
      </c>
      <c r="S604" s="23">
        <f t="shared" ca="1" si="151"/>
        <v>1.0181952307692308</v>
      </c>
      <c r="U604" t="s">
        <v>17</v>
      </c>
      <c r="V604" s="18">
        <f t="shared" ca="1" si="146"/>
        <v>46329</v>
      </c>
      <c r="W604" s="23">
        <f t="shared" ca="1" si="152"/>
        <v>0.90681653846153831</v>
      </c>
    </row>
    <row r="605" spans="1:23">
      <c r="A605" t="s">
        <v>3</v>
      </c>
      <c r="B605" s="18">
        <f t="shared" ca="1" si="141"/>
        <v>46330</v>
      </c>
      <c r="C605" s="23">
        <f t="shared" ca="1" si="147"/>
        <v>1.1995812417582421</v>
      </c>
      <c r="E605" s="22" t="s">
        <v>13</v>
      </c>
      <c r="F605" s="18">
        <f t="shared" ca="1" si="142"/>
        <v>46330</v>
      </c>
      <c r="G605" s="23">
        <f t="shared" ca="1" si="148"/>
        <v>1.3472997582417585</v>
      </c>
      <c r="I605" t="s">
        <v>14</v>
      </c>
      <c r="J605" s="18">
        <f t="shared" ca="1" si="143"/>
        <v>46330</v>
      </c>
      <c r="K605" s="23">
        <f t="shared" ca="1" si="149"/>
        <v>0.89040381318681294</v>
      </c>
      <c r="M605" t="s">
        <v>15</v>
      </c>
      <c r="N605" s="18">
        <f t="shared" ca="1" si="144"/>
        <v>46330</v>
      </c>
      <c r="O605" s="23">
        <f t="shared" ca="1" si="150"/>
        <v>0.75614657142857111</v>
      </c>
      <c r="Q605" t="s">
        <v>16</v>
      </c>
      <c r="R605" s="18">
        <f t="shared" ca="1" si="145"/>
        <v>46330</v>
      </c>
      <c r="S605" s="23">
        <f t="shared" ca="1" si="151"/>
        <v>1.0180875494505495</v>
      </c>
      <c r="U605" t="s">
        <v>17</v>
      </c>
      <c r="V605" s="18">
        <f t="shared" ca="1" si="146"/>
        <v>46330</v>
      </c>
      <c r="W605" s="23">
        <f t="shared" ca="1" si="152"/>
        <v>0.90676747252747236</v>
      </c>
    </row>
    <row r="606" spans="1:23">
      <c r="A606" t="s">
        <v>3</v>
      </c>
      <c r="B606" s="18">
        <f t="shared" ca="1" si="141"/>
        <v>46331</v>
      </c>
      <c r="C606" s="23">
        <f t="shared" ca="1" si="147"/>
        <v>1.1996370219780224</v>
      </c>
      <c r="E606" s="22" t="s">
        <v>13</v>
      </c>
      <c r="F606" s="18">
        <f t="shared" ca="1" si="142"/>
        <v>46331</v>
      </c>
      <c r="G606" s="23">
        <f t="shared" ca="1" si="148"/>
        <v>1.3472889780219783</v>
      </c>
      <c r="I606" t="s">
        <v>14</v>
      </c>
      <c r="J606" s="18">
        <f t="shared" ca="1" si="143"/>
        <v>46331</v>
      </c>
      <c r="K606" s="23">
        <f t="shared" ca="1" si="149"/>
        <v>0.89044516483516456</v>
      </c>
      <c r="M606" t="s">
        <v>15</v>
      </c>
      <c r="N606" s="18">
        <f t="shared" ca="1" si="144"/>
        <v>46331</v>
      </c>
      <c r="O606" s="23">
        <f t="shared" ca="1" si="150"/>
        <v>0.7560711428571425</v>
      </c>
      <c r="Q606" t="s">
        <v>16</v>
      </c>
      <c r="R606" s="18">
        <f t="shared" ca="1" si="145"/>
        <v>46331</v>
      </c>
      <c r="S606" s="23">
        <f t="shared" ca="1" si="151"/>
        <v>1.0179798681318681</v>
      </c>
      <c r="U606" t="s">
        <v>17</v>
      </c>
      <c r="V606" s="18">
        <f t="shared" ca="1" si="146"/>
        <v>46331</v>
      </c>
      <c r="W606" s="23">
        <f t="shared" ca="1" si="152"/>
        <v>0.90671840659340641</v>
      </c>
    </row>
    <row r="607" spans="1:23">
      <c r="A607" t="s">
        <v>3</v>
      </c>
      <c r="B607" s="18">
        <f t="shared" ca="1" si="141"/>
        <v>46332</v>
      </c>
      <c r="C607" s="23">
        <f t="shared" ca="1" si="147"/>
        <v>1.1996928021978026</v>
      </c>
      <c r="E607" s="22" t="s">
        <v>13</v>
      </c>
      <c r="F607" s="18">
        <f t="shared" ca="1" si="142"/>
        <v>46332</v>
      </c>
      <c r="G607" s="23">
        <f t="shared" ca="1" si="148"/>
        <v>1.3472781978021982</v>
      </c>
      <c r="I607" t="s">
        <v>14</v>
      </c>
      <c r="J607" s="18">
        <f t="shared" ca="1" si="143"/>
        <v>46332</v>
      </c>
      <c r="K607" s="23">
        <f t="shared" ca="1" si="149"/>
        <v>0.89048651648351618</v>
      </c>
      <c r="M607" t="s">
        <v>15</v>
      </c>
      <c r="N607" s="18">
        <f t="shared" ca="1" si="144"/>
        <v>46332</v>
      </c>
      <c r="O607" s="23">
        <f t="shared" ca="1" si="150"/>
        <v>0.75599571428571388</v>
      </c>
      <c r="Q607" t="s">
        <v>16</v>
      </c>
      <c r="R607" s="18">
        <f t="shared" ca="1" si="145"/>
        <v>46332</v>
      </c>
      <c r="S607" s="23">
        <f t="shared" ca="1" si="151"/>
        <v>1.0178721868131868</v>
      </c>
      <c r="U607" t="s">
        <v>17</v>
      </c>
      <c r="V607" s="18">
        <f t="shared" ca="1" si="146"/>
        <v>46332</v>
      </c>
      <c r="W607" s="23">
        <f t="shared" ca="1" si="152"/>
        <v>0.90666934065934046</v>
      </c>
    </row>
    <row r="608" spans="1:23">
      <c r="A608" t="s">
        <v>3</v>
      </c>
      <c r="B608" s="18">
        <f t="shared" ca="1" si="141"/>
        <v>46333</v>
      </c>
      <c r="C608" s="23">
        <f t="shared" ca="1" si="147"/>
        <v>1.1997485824175829</v>
      </c>
      <c r="E608" s="22" t="s">
        <v>13</v>
      </c>
      <c r="F608" s="18">
        <f t="shared" ca="1" si="142"/>
        <v>46333</v>
      </c>
      <c r="G608" s="23">
        <f t="shared" ca="1" si="148"/>
        <v>1.347267417582418</v>
      </c>
      <c r="I608" t="s">
        <v>14</v>
      </c>
      <c r="J608" s="18">
        <f t="shared" ca="1" si="143"/>
        <v>46333</v>
      </c>
      <c r="K608" s="23">
        <f t="shared" ca="1" si="149"/>
        <v>0.89052786813186779</v>
      </c>
      <c r="M608" t="s">
        <v>15</v>
      </c>
      <c r="N608" s="18">
        <f t="shared" ca="1" si="144"/>
        <v>46333</v>
      </c>
      <c r="O608" s="23">
        <f t="shared" ca="1" si="150"/>
        <v>0.75592028571428527</v>
      </c>
      <c r="Q608" t="s">
        <v>16</v>
      </c>
      <c r="R608" s="18">
        <f t="shared" ca="1" si="145"/>
        <v>46333</v>
      </c>
      <c r="S608" s="23">
        <f t="shared" ca="1" si="151"/>
        <v>1.0177645054945055</v>
      </c>
      <c r="U608" t="s">
        <v>17</v>
      </c>
      <c r="V608" s="18">
        <f t="shared" ca="1" si="146"/>
        <v>46333</v>
      </c>
      <c r="W608" s="23">
        <f t="shared" ca="1" si="152"/>
        <v>0.90662027472527451</v>
      </c>
    </row>
    <row r="609" spans="1:23">
      <c r="A609" t="s">
        <v>3</v>
      </c>
      <c r="B609" s="18">
        <f t="shared" ca="1" si="141"/>
        <v>46334</v>
      </c>
      <c r="C609" s="23">
        <f t="shared" ca="1" si="147"/>
        <v>1.1998043626373631</v>
      </c>
      <c r="E609" s="22" t="s">
        <v>13</v>
      </c>
      <c r="F609" s="18">
        <f t="shared" ca="1" si="142"/>
        <v>46334</v>
      </c>
      <c r="G609" s="23">
        <f t="shared" ca="1" si="148"/>
        <v>1.3472566373626378</v>
      </c>
      <c r="I609" t="s">
        <v>14</v>
      </c>
      <c r="J609" s="18">
        <f t="shared" ca="1" si="143"/>
        <v>46334</v>
      </c>
      <c r="K609" s="23">
        <f t="shared" ca="1" si="149"/>
        <v>0.89056921978021941</v>
      </c>
      <c r="M609" t="s">
        <v>15</v>
      </c>
      <c r="N609" s="18">
        <f t="shared" ca="1" si="144"/>
        <v>46334</v>
      </c>
      <c r="O609" s="23">
        <f t="shared" ca="1" si="150"/>
        <v>0.75584485714285665</v>
      </c>
      <c r="Q609" t="s">
        <v>16</v>
      </c>
      <c r="R609" s="18">
        <f t="shared" ca="1" si="145"/>
        <v>46334</v>
      </c>
      <c r="S609" s="23">
        <f t="shared" ca="1" si="151"/>
        <v>1.0176568241758241</v>
      </c>
      <c r="U609" t="s">
        <v>17</v>
      </c>
      <c r="V609" s="18">
        <f t="shared" ca="1" si="146"/>
        <v>46334</v>
      </c>
      <c r="W609" s="23">
        <f t="shared" ca="1" si="152"/>
        <v>0.90657120879120856</v>
      </c>
    </row>
    <row r="610" spans="1:23">
      <c r="A610" t="s">
        <v>3</v>
      </c>
      <c r="B610" s="18">
        <f t="shared" ca="1" si="141"/>
        <v>46335</v>
      </c>
      <c r="C610" s="23">
        <f t="shared" ca="1" si="147"/>
        <v>1.1998601428571434</v>
      </c>
      <c r="E610" s="22" t="s">
        <v>13</v>
      </c>
      <c r="F610" s="18">
        <f t="shared" ca="1" si="142"/>
        <v>46335</v>
      </c>
      <c r="G610" s="23">
        <f t="shared" ca="1" si="148"/>
        <v>1.3472458571428576</v>
      </c>
      <c r="I610" t="s">
        <v>14</v>
      </c>
      <c r="J610" s="18">
        <f t="shared" ca="1" si="143"/>
        <v>46335</v>
      </c>
      <c r="K610" s="23">
        <f t="shared" ca="1" si="149"/>
        <v>0.89061057142857103</v>
      </c>
      <c r="M610" t="s">
        <v>15</v>
      </c>
      <c r="N610" s="18">
        <f t="shared" ca="1" si="144"/>
        <v>46335</v>
      </c>
      <c r="O610" s="23">
        <f t="shared" ca="1" si="150"/>
        <v>0.75576942857142804</v>
      </c>
      <c r="Q610" t="s">
        <v>16</v>
      </c>
      <c r="R610" s="18">
        <f t="shared" ca="1" si="145"/>
        <v>46335</v>
      </c>
      <c r="S610" s="23">
        <f t="shared" ca="1" si="151"/>
        <v>1.0175491428571428</v>
      </c>
      <c r="U610" t="s">
        <v>17</v>
      </c>
      <c r="V610" s="18">
        <f t="shared" ca="1" si="146"/>
        <v>46335</v>
      </c>
      <c r="W610" s="23">
        <f t="shared" ca="1" si="152"/>
        <v>0.90652214285714261</v>
      </c>
    </row>
    <row r="611" spans="1:23">
      <c r="A611" t="s">
        <v>3</v>
      </c>
      <c r="B611" s="18">
        <f t="shared" ca="1" si="141"/>
        <v>46336</v>
      </c>
      <c r="C611" s="23">
        <f t="shared" ca="1" si="147"/>
        <v>1.1999159230769236</v>
      </c>
      <c r="E611" s="22" t="s">
        <v>13</v>
      </c>
      <c r="F611" s="18">
        <f t="shared" ca="1" si="142"/>
        <v>46336</v>
      </c>
      <c r="G611" s="23">
        <f t="shared" ca="1" si="148"/>
        <v>1.3472350769230774</v>
      </c>
      <c r="I611" t="s">
        <v>14</v>
      </c>
      <c r="J611" s="18">
        <f t="shared" ca="1" si="143"/>
        <v>46336</v>
      </c>
      <c r="K611" s="23">
        <f t="shared" ca="1" si="149"/>
        <v>0.89065192307692265</v>
      </c>
      <c r="M611" t="s">
        <v>15</v>
      </c>
      <c r="N611" s="18">
        <f t="shared" ca="1" si="144"/>
        <v>46336</v>
      </c>
      <c r="O611" s="23">
        <f t="shared" ca="1" si="150"/>
        <v>0.75569399999999942</v>
      </c>
      <c r="Q611" t="s">
        <v>16</v>
      </c>
      <c r="R611" s="18">
        <f t="shared" ca="1" si="145"/>
        <v>46336</v>
      </c>
      <c r="S611" s="23">
        <f t="shared" ca="1" si="151"/>
        <v>1.0174414615384615</v>
      </c>
      <c r="U611" t="s">
        <v>17</v>
      </c>
      <c r="V611" s="18">
        <f t="shared" ca="1" si="146"/>
        <v>46336</v>
      </c>
      <c r="W611" s="23">
        <f t="shared" ca="1" si="152"/>
        <v>0.90647307692307666</v>
      </c>
    </row>
    <row r="612" spans="1:23">
      <c r="A612" t="s">
        <v>3</v>
      </c>
      <c r="B612" s="18">
        <f t="shared" ca="1" si="141"/>
        <v>46337</v>
      </c>
      <c r="C612" s="23">
        <f t="shared" ca="1" si="147"/>
        <v>1.1999717032967039</v>
      </c>
      <c r="E612" s="22" t="s">
        <v>13</v>
      </c>
      <c r="F612" s="18">
        <f t="shared" ca="1" si="142"/>
        <v>46337</v>
      </c>
      <c r="G612" s="23">
        <f t="shared" ca="1" si="148"/>
        <v>1.3472242967032972</v>
      </c>
      <c r="I612" t="s">
        <v>14</v>
      </c>
      <c r="J612" s="18">
        <f t="shared" ca="1" si="143"/>
        <v>46337</v>
      </c>
      <c r="K612" s="23">
        <f t="shared" ca="1" si="149"/>
        <v>0.89069327472527426</v>
      </c>
      <c r="M612" t="s">
        <v>15</v>
      </c>
      <c r="N612" s="18">
        <f t="shared" ca="1" si="144"/>
        <v>46337</v>
      </c>
      <c r="O612" s="23">
        <f t="shared" ca="1" si="150"/>
        <v>0.75561857142857081</v>
      </c>
      <c r="Q612" t="s">
        <v>16</v>
      </c>
      <c r="R612" s="18">
        <f t="shared" ca="1" si="145"/>
        <v>46337</v>
      </c>
      <c r="S612" s="23">
        <f t="shared" ca="1" si="151"/>
        <v>1.0173337802197802</v>
      </c>
      <c r="U612" t="s">
        <v>17</v>
      </c>
      <c r="V612" s="18">
        <f t="shared" ca="1" si="146"/>
        <v>46337</v>
      </c>
      <c r="W612" s="23">
        <f t="shared" ca="1" si="152"/>
        <v>0.90642401098901071</v>
      </c>
    </row>
    <row r="613" spans="1:23">
      <c r="A613" t="s">
        <v>3</v>
      </c>
      <c r="B613" s="18">
        <f t="shared" ca="1" si="141"/>
        <v>46338</v>
      </c>
      <c r="C613" s="23">
        <f t="shared" ca="1" si="147"/>
        <v>1.2000274835164841</v>
      </c>
      <c r="E613" s="22" t="s">
        <v>13</v>
      </c>
      <c r="F613" s="18">
        <f t="shared" ca="1" si="142"/>
        <v>46338</v>
      </c>
      <c r="G613" s="23">
        <f t="shared" ca="1" si="148"/>
        <v>1.3472135164835171</v>
      </c>
      <c r="I613" t="s">
        <v>14</v>
      </c>
      <c r="J613" s="18">
        <f t="shared" ca="1" si="143"/>
        <v>46338</v>
      </c>
      <c r="K613" s="23">
        <f t="shared" ca="1" si="149"/>
        <v>0.89073462637362588</v>
      </c>
      <c r="M613" t="s">
        <v>15</v>
      </c>
      <c r="N613" s="18">
        <f t="shared" ca="1" si="144"/>
        <v>46338</v>
      </c>
      <c r="O613" s="23">
        <f t="shared" ca="1" si="150"/>
        <v>0.75554314285714219</v>
      </c>
      <c r="Q613" t="s">
        <v>16</v>
      </c>
      <c r="R613" s="18">
        <f t="shared" ca="1" si="145"/>
        <v>46338</v>
      </c>
      <c r="S613" s="23">
        <f t="shared" ca="1" si="151"/>
        <v>1.0172260989010988</v>
      </c>
      <c r="U613" t="s">
        <v>17</v>
      </c>
      <c r="V613" s="18">
        <f t="shared" ca="1" si="146"/>
        <v>46338</v>
      </c>
      <c r="W613" s="23">
        <f t="shared" ca="1" si="152"/>
        <v>0.90637494505494476</v>
      </c>
    </row>
    <row r="614" spans="1:23">
      <c r="A614" t="s">
        <v>3</v>
      </c>
      <c r="B614" s="18">
        <f t="shared" ca="1" si="141"/>
        <v>46339</v>
      </c>
      <c r="C614" s="23">
        <f t="shared" ca="1" si="147"/>
        <v>1.2000832637362644</v>
      </c>
      <c r="E614" s="22" t="s">
        <v>13</v>
      </c>
      <c r="F614" s="18">
        <f t="shared" ca="1" si="142"/>
        <v>46339</v>
      </c>
      <c r="G614" s="23">
        <f t="shared" ca="1" si="148"/>
        <v>1.3472027362637369</v>
      </c>
      <c r="I614" t="s">
        <v>14</v>
      </c>
      <c r="J614" s="18">
        <f t="shared" ca="1" si="143"/>
        <v>46339</v>
      </c>
      <c r="K614" s="23">
        <f t="shared" ca="1" si="149"/>
        <v>0.8907759780219775</v>
      </c>
      <c r="M614" t="s">
        <v>15</v>
      </c>
      <c r="N614" s="18">
        <f t="shared" ca="1" si="144"/>
        <v>46339</v>
      </c>
      <c r="O614" s="23">
        <f t="shared" ca="1" si="150"/>
        <v>0.75546771428571358</v>
      </c>
      <c r="Q614" t="s">
        <v>16</v>
      </c>
      <c r="R614" s="18">
        <f t="shared" ca="1" si="145"/>
        <v>46339</v>
      </c>
      <c r="S614" s="23">
        <f t="shared" ca="1" si="151"/>
        <v>1.0171184175824175</v>
      </c>
      <c r="U614" t="s">
        <v>17</v>
      </c>
      <c r="V614" s="18">
        <f t="shared" ca="1" si="146"/>
        <v>46339</v>
      </c>
      <c r="W614" s="23">
        <f t="shared" ca="1" si="152"/>
        <v>0.90632587912087881</v>
      </c>
    </row>
    <row r="615" spans="1:23">
      <c r="A615" t="s">
        <v>3</v>
      </c>
      <c r="B615" s="18">
        <f t="shared" ca="1" si="141"/>
        <v>46340</v>
      </c>
      <c r="C615" s="23">
        <f t="shared" ca="1" si="147"/>
        <v>1.2001390439560446</v>
      </c>
      <c r="E615" s="22" t="s">
        <v>13</v>
      </c>
      <c r="F615" s="18">
        <f t="shared" ca="1" si="142"/>
        <v>46340</v>
      </c>
      <c r="G615" s="23">
        <f t="shared" ca="1" si="148"/>
        <v>1.3471919560439567</v>
      </c>
      <c r="I615" t="s">
        <v>14</v>
      </c>
      <c r="J615" s="18">
        <f t="shared" ca="1" si="143"/>
        <v>46340</v>
      </c>
      <c r="K615" s="23">
        <f t="shared" ca="1" si="149"/>
        <v>0.89081732967032912</v>
      </c>
      <c r="M615" t="s">
        <v>15</v>
      </c>
      <c r="N615" s="18">
        <f t="shared" ca="1" si="144"/>
        <v>46340</v>
      </c>
      <c r="O615" s="23">
        <f t="shared" ca="1" si="150"/>
        <v>0.75539228571428496</v>
      </c>
      <c r="Q615" t="s">
        <v>16</v>
      </c>
      <c r="R615" s="18">
        <f t="shared" ca="1" si="145"/>
        <v>46340</v>
      </c>
      <c r="S615" s="23">
        <f t="shared" ca="1" si="151"/>
        <v>1.0170107362637362</v>
      </c>
      <c r="U615" t="s">
        <v>17</v>
      </c>
      <c r="V615" s="18">
        <f t="shared" ca="1" si="146"/>
        <v>46340</v>
      </c>
      <c r="W615" s="23">
        <f t="shared" ca="1" si="152"/>
        <v>0.90627681318681286</v>
      </c>
    </row>
    <row r="616" spans="1:23">
      <c r="A616" t="s">
        <v>3</v>
      </c>
      <c r="B616" s="18">
        <f t="shared" ca="1" si="141"/>
        <v>46341</v>
      </c>
      <c r="C616" s="23">
        <f t="shared" ca="1" si="147"/>
        <v>1.2001948241758249</v>
      </c>
      <c r="E616" s="22" t="s">
        <v>13</v>
      </c>
      <c r="F616" s="18">
        <f t="shared" ca="1" si="142"/>
        <v>46341</v>
      </c>
      <c r="G616" s="23">
        <f t="shared" ca="1" si="148"/>
        <v>1.3471811758241765</v>
      </c>
      <c r="I616" t="s">
        <v>14</v>
      </c>
      <c r="J616" s="18">
        <f t="shared" ca="1" si="143"/>
        <v>46341</v>
      </c>
      <c r="K616" s="23">
        <f t="shared" ca="1" si="149"/>
        <v>0.89085868131868073</v>
      </c>
      <c r="M616" t="s">
        <v>15</v>
      </c>
      <c r="N616" s="18">
        <f t="shared" ca="1" si="144"/>
        <v>46341</v>
      </c>
      <c r="O616" s="23">
        <f t="shared" ca="1" si="150"/>
        <v>0.75531685714285635</v>
      </c>
      <c r="Q616" t="s">
        <v>16</v>
      </c>
      <c r="R616" s="18">
        <f t="shared" ca="1" si="145"/>
        <v>46341</v>
      </c>
      <c r="S616" s="23">
        <f t="shared" ca="1" si="151"/>
        <v>1.0169030549450548</v>
      </c>
      <c r="U616" t="s">
        <v>17</v>
      </c>
      <c r="V616" s="18">
        <f t="shared" ca="1" si="146"/>
        <v>46341</v>
      </c>
      <c r="W616" s="23">
        <f t="shared" ca="1" si="152"/>
        <v>0.90622774725274691</v>
      </c>
    </row>
    <row r="617" spans="1:23">
      <c r="A617" t="s">
        <v>3</v>
      </c>
      <c r="B617" s="18">
        <f t="shared" ca="1" si="141"/>
        <v>46342</v>
      </c>
      <c r="C617" s="23">
        <f t="shared" ca="1" si="147"/>
        <v>1.2002506043956052</v>
      </c>
      <c r="E617" s="22" t="s">
        <v>13</v>
      </c>
      <c r="F617" s="18">
        <f t="shared" ca="1" si="142"/>
        <v>46342</v>
      </c>
      <c r="G617" s="23">
        <f t="shared" ca="1" si="148"/>
        <v>1.3471703956043963</v>
      </c>
      <c r="I617" t="s">
        <v>14</v>
      </c>
      <c r="J617" s="18">
        <f t="shared" ca="1" si="143"/>
        <v>46342</v>
      </c>
      <c r="K617" s="23">
        <f t="shared" ca="1" si="149"/>
        <v>0.89090003296703235</v>
      </c>
      <c r="M617" t="s">
        <v>15</v>
      </c>
      <c r="N617" s="18">
        <f t="shared" ca="1" si="144"/>
        <v>46342</v>
      </c>
      <c r="O617" s="23">
        <f t="shared" ca="1" si="150"/>
        <v>0.75524142857142773</v>
      </c>
      <c r="Q617" t="s">
        <v>16</v>
      </c>
      <c r="R617" s="18">
        <f t="shared" ca="1" si="145"/>
        <v>46342</v>
      </c>
      <c r="S617" s="23">
        <f t="shared" ca="1" si="151"/>
        <v>1.0167953736263735</v>
      </c>
      <c r="U617" t="s">
        <v>17</v>
      </c>
      <c r="V617" s="18">
        <f t="shared" ca="1" si="146"/>
        <v>46342</v>
      </c>
      <c r="W617" s="23">
        <f t="shared" ca="1" si="152"/>
        <v>0.90617868131868096</v>
      </c>
    </row>
    <row r="618" spans="1:23">
      <c r="A618" t="s">
        <v>3</v>
      </c>
      <c r="B618" s="18">
        <f t="shared" ca="1" si="141"/>
        <v>46343</v>
      </c>
      <c r="C618" s="23">
        <f t="shared" ca="1" si="147"/>
        <v>1.2003063846153854</v>
      </c>
      <c r="E618" s="22" t="s">
        <v>13</v>
      </c>
      <c r="F618" s="18">
        <f t="shared" ca="1" si="142"/>
        <v>46343</v>
      </c>
      <c r="G618" s="23">
        <f t="shared" ca="1" si="148"/>
        <v>1.3471596153846161</v>
      </c>
      <c r="I618" t="s">
        <v>14</v>
      </c>
      <c r="J618" s="18">
        <f t="shared" ca="1" si="143"/>
        <v>46343</v>
      </c>
      <c r="K618" s="23">
        <f t="shared" ca="1" si="149"/>
        <v>0.89094138461538397</v>
      </c>
      <c r="M618" t="s">
        <v>15</v>
      </c>
      <c r="N618" s="18">
        <f t="shared" ca="1" si="144"/>
        <v>46343</v>
      </c>
      <c r="O618" s="23">
        <f t="shared" ca="1" si="150"/>
        <v>0.75516599999999923</v>
      </c>
      <c r="Q618" t="s">
        <v>16</v>
      </c>
      <c r="R618" s="18">
        <f t="shared" ca="1" si="145"/>
        <v>46343</v>
      </c>
      <c r="S618" s="23">
        <f t="shared" ca="1" si="151"/>
        <v>1.0166876923076922</v>
      </c>
      <c r="U618" t="s">
        <v>17</v>
      </c>
      <c r="V618" s="18">
        <f t="shared" ca="1" si="146"/>
        <v>46343</v>
      </c>
      <c r="W618" s="23">
        <f t="shared" ca="1" si="152"/>
        <v>0.90612961538461501</v>
      </c>
    </row>
    <row r="619" spans="1:23">
      <c r="A619" t="s">
        <v>3</v>
      </c>
      <c r="B619" s="18">
        <f t="shared" ca="1" si="141"/>
        <v>46344</v>
      </c>
      <c r="C619" s="23">
        <f t="shared" ca="1" si="147"/>
        <v>1.2003621648351657</v>
      </c>
      <c r="E619" s="22" t="s">
        <v>13</v>
      </c>
      <c r="F619" s="18">
        <f t="shared" ca="1" si="142"/>
        <v>46344</v>
      </c>
      <c r="G619" s="23">
        <f t="shared" ca="1" si="148"/>
        <v>1.347148835164836</v>
      </c>
      <c r="I619" t="s">
        <v>14</v>
      </c>
      <c r="J619" s="18">
        <f t="shared" ca="1" si="143"/>
        <v>46344</v>
      </c>
      <c r="K619" s="23">
        <f t="shared" ca="1" si="149"/>
        <v>0.89098273626373559</v>
      </c>
      <c r="M619" t="s">
        <v>15</v>
      </c>
      <c r="N619" s="18">
        <f t="shared" ca="1" si="144"/>
        <v>46344</v>
      </c>
      <c r="O619" s="23">
        <f t="shared" ca="1" si="150"/>
        <v>0.75509057142857072</v>
      </c>
      <c r="Q619" t="s">
        <v>16</v>
      </c>
      <c r="R619" s="18">
        <f t="shared" ca="1" si="145"/>
        <v>46344</v>
      </c>
      <c r="S619" s="23">
        <f t="shared" ca="1" si="151"/>
        <v>1.0165800109890109</v>
      </c>
      <c r="U619" t="s">
        <v>17</v>
      </c>
      <c r="V619" s="18">
        <f t="shared" ca="1" si="146"/>
        <v>46344</v>
      </c>
      <c r="W619" s="23">
        <f t="shared" ca="1" si="152"/>
        <v>0.90608054945054906</v>
      </c>
    </row>
    <row r="620" spans="1:23">
      <c r="A620" t="s">
        <v>3</v>
      </c>
      <c r="B620" s="18">
        <f t="shared" ca="1" si="141"/>
        <v>46345</v>
      </c>
      <c r="C620" s="23">
        <f t="shared" ca="1" si="147"/>
        <v>1.2004179450549459</v>
      </c>
      <c r="E620" s="22" t="s">
        <v>13</v>
      </c>
      <c r="F620" s="18">
        <f t="shared" ca="1" si="142"/>
        <v>46345</v>
      </c>
      <c r="G620" s="23">
        <f t="shared" ca="1" si="148"/>
        <v>1.3471380549450558</v>
      </c>
      <c r="I620" t="s">
        <v>14</v>
      </c>
      <c r="J620" s="18">
        <f t="shared" ca="1" si="143"/>
        <v>46345</v>
      </c>
      <c r="K620" s="23">
        <f t="shared" ca="1" si="149"/>
        <v>0.8910240879120872</v>
      </c>
      <c r="M620" t="s">
        <v>15</v>
      </c>
      <c r="N620" s="18">
        <f t="shared" ca="1" si="144"/>
        <v>46345</v>
      </c>
      <c r="O620" s="23">
        <f t="shared" ca="1" si="150"/>
        <v>0.75501514285714211</v>
      </c>
      <c r="Q620" t="s">
        <v>16</v>
      </c>
      <c r="R620" s="18">
        <f t="shared" ca="1" si="145"/>
        <v>46345</v>
      </c>
      <c r="S620" s="23">
        <f t="shared" ca="1" si="151"/>
        <v>1.0164723296703295</v>
      </c>
      <c r="U620" t="s">
        <v>17</v>
      </c>
      <c r="V620" s="18">
        <f t="shared" ca="1" si="146"/>
        <v>46345</v>
      </c>
      <c r="W620" s="23">
        <f t="shared" ca="1" si="152"/>
        <v>0.9060314835164831</v>
      </c>
    </row>
    <row r="621" spans="1:23">
      <c r="A621" t="s">
        <v>3</v>
      </c>
      <c r="B621" s="18">
        <f t="shared" ca="1" si="141"/>
        <v>46346</v>
      </c>
      <c r="C621" s="23">
        <f t="shared" ca="1" si="147"/>
        <v>1.2004737252747262</v>
      </c>
      <c r="E621" s="22" t="s">
        <v>13</v>
      </c>
      <c r="F621" s="18">
        <f t="shared" ca="1" si="142"/>
        <v>46346</v>
      </c>
      <c r="G621" s="23">
        <f t="shared" ca="1" si="148"/>
        <v>1.3471272747252756</v>
      </c>
      <c r="I621" t="s">
        <v>14</v>
      </c>
      <c r="J621" s="18">
        <f t="shared" ca="1" si="143"/>
        <v>46346</v>
      </c>
      <c r="K621" s="23">
        <f t="shared" ca="1" si="149"/>
        <v>0.89106543956043882</v>
      </c>
      <c r="M621" t="s">
        <v>15</v>
      </c>
      <c r="N621" s="18">
        <f t="shared" ca="1" si="144"/>
        <v>46346</v>
      </c>
      <c r="O621" s="23">
        <f t="shared" ca="1" si="150"/>
        <v>0.75493971428571349</v>
      </c>
      <c r="Q621" t="s">
        <v>16</v>
      </c>
      <c r="R621" s="18">
        <f t="shared" ca="1" si="145"/>
        <v>46346</v>
      </c>
      <c r="S621" s="23">
        <f t="shared" ca="1" si="151"/>
        <v>1.0163646483516482</v>
      </c>
      <c r="U621" t="s">
        <v>17</v>
      </c>
      <c r="V621" s="18">
        <f t="shared" ca="1" si="146"/>
        <v>46346</v>
      </c>
      <c r="W621" s="23">
        <f t="shared" ca="1" si="152"/>
        <v>0.90598241758241715</v>
      </c>
    </row>
    <row r="622" spans="1:23">
      <c r="A622" t="s">
        <v>3</v>
      </c>
      <c r="B622" s="18">
        <f t="shared" ca="1" si="141"/>
        <v>46347</v>
      </c>
      <c r="C622" s="23">
        <f t="shared" ca="1" si="147"/>
        <v>1.2005295054945064</v>
      </c>
      <c r="E622" s="22" t="s">
        <v>13</v>
      </c>
      <c r="F622" s="18">
        <f t="shared" ca="1" si="142"/>
        <v>46347</v>
      </c>
      <c r="G622" s="23">
        <f t="shared" ca="1" si="148"/>
        <v>1.3471164945054954</v>
      </c>
      <c r="I622" t="s">
        <v>14</v>
      </c>
      <c r="J622" s="18">
        <f t="shared" ca="1" si="143"/>
        <v>46347</v>
      </c>
      <c r="K622" s="23">
        <f t="shared" ca="1" si="149"/>
        <v>0.89110679120879044</v>
      </c>
      <c r="M622" t="s">
        <v>15</v>
      </c>
      <c r="N622" s="18">
        <f t="shared" ca="1" si="144"/>
        <v>46347</v>
      </c>
      <c r="O622" s="23">
        <f t="shared" ca="1" si="150"/>
        <v>0.75486428571428499</v>
      </c>
      <c r="Q622" t="s">
        <v>16</v>
      </c>
      <c r="R622" s="18">
        <f t="shared" ca="1" si="145"/>
        <v>46347</v>
      </c>
      <c r="S622" s="23">
        <f t="shared" ca="1" si="151"/>
        <v>1.0162569670329669</v>
      </c>
      <c r="U622" t="s">
        <v>17</v>
      </c>
      <c r="V622" s="18">
        <f t="shared" ca="1" si="146"/>
        <v>46347</v>
      </c>
      <c r="W622" s="23">
        <f t="shared" ca="1" si="152"/>
        <v>0.9059333516483512</v>
      </c>
    </row>
    <row r="623" spans="1:23">
      <c r="A623" t="s">
        <v>3</v>
      </c>
      <c r="B623" s="18">
        <f t="shared" ca="1" si="141"/>
        <v>46348</v>
      </c>
      <c r="C623" s="23">
        <f t="shared" ca="1" si="147"/>
        <v>1.2005852857142867</v>
      </c>
      <c r="E623" s="22" t="s">
        <v>13</v>
      </c>
      <c r="F623" s="18">
        <f t="shared" ca="1" si="142"/>
        <v>46348</v>
      </c>
      <c r="G623" s="23">
        <f t="shared" ca="1" si="148"/>
        <v>1.3471057142857152</v>
      </c>
      <c r="I623" t="s">
        <v>14</v>
      </c>
      <c r="J623" s="18">
        <f t="shared" ca="1" si="143"/>
        <v>46348</v>
      </c>
      <c r="K623" s="23">
        <f t="shared" ca="1" si="149"/>
        <v>0.89114814285714206</v>
      </c>
      <c r="M623" t="s">
        <v>15</v>
      </c>
      <c r="N623" s="18">
        <f t="shared" ca="1" si="144"/>
        <v>46348</v>
      </c>
      <c r="O623" s="23">
        <f t="shared" ca="1" si="150"/>
        <v>0.75478885714285648</v>
      </c>
      <c r="Q623" t="s">
        <v>16</v>
      </c>
      <c r="R623" s="18">
        <f t="shared" ca="1" si="145"/>
        <v>46348</v>
      </c>
      <c r="S623" s="23">
        <f t="shared" ca="1" si="151"/>
        <v>1.0161492857142855</v>
      </c>
      <c r="U623" t="s">
        <v>17</v>
      </c>
      <c r="V623" s="18">
        <f t="shared" ca="1" si="146"/>
        <v>46348</v>
      </c>
      <c r="W623" s="23">
        <f t="shared" ca="1" si="152"/>
        <v>0.90588428571428525</v>
      </c>
    </row>
    <row r="624" spans="1:23">
      <c r="A624" t="s">
        <v>3</v>
      </c>
      <c r="B624" s="18">
        <f t="shared" ca="1" si="141"/>
        <v>46349</v>
      </c>
      <c r="C624" s="23">
        <f t="shared" ca="1" si="147"/>
        <v>1.2006410659340669</v>
      </c>
      <c r="E624" s="22" t="s">
        <v>13</v>
      </c>
      <c r="F624" s="18">
        <f t="shared" ca="1" si="142"/>
        <v>46349</v>
      </c>
      <c r="G624" s="23">
        <f t="shared" ca="1" si="148"/>
        <v>1.3470949340659351</v>
      </c>
      <c r="I624" t="s">
        <v>14</v>
      </c>
      <c r="J624" s="18">
        <f t="shared" ca="1" si="143"/>
        <v>46349</v>
      </c>
      <c r="K624" s="23">
        <f t="shared" ca="1" si="149"/>
        <v>0.89118949450549367</v>
      </c>
      <c r="M624" t="s">
        <v>15</v>
      </c>
      <c r="N624" s="18">
        <f t="shared" ca="1" si="144"/>
        <v>46349</v>
      </c>
      <c r="O624" s="23">
        <f t="shared" ca="1" si="150"/>
        <v>0.75471342857142787</v>
      </c>
      <c r="Q624" t="s">
        <v>16</v>
      </c>
      <c r="R624" s="18">
        <f t="shared" ca="1" si="145"/>
        <v>46349</v>
      </c>
      <c r="S624" s="23">
        <f t="shared" ca="1" si="151"/>
        <v>1.0160416043956042</v>
      </c>
      <c r="U624" t="s">
        <v>17</v>
      </c>
      <c r="V624" s="18">
        <f t="shared" ca="1" si="146"/>
        <v>46349</v>
      </c>
      <c r="W624" s="23">
        <f t="shared" ca="1" si="152"/>
        <v>0.9058352197802193</v>
      </c>
    </row>
    <row r="625" spans="1:23">
      <c r="A625" t="s">
        <v>3</v>
      </c>
      <c r="B625" s="18">
        <f t="shared" ca="1" si="141"/>
        <v>46350</v>
      </c>
      <c r="C625" s="23">
        <f t="shared" ca="1" si="147"/>
        <v>1.2006968461538472</v>
      </c>
      <c r="E625" s="22" t="s">
        <v>13</v>
      </c>
      <c r="F625" s="18">
        <f t="shared" ca="1" si="142"/>
        <v>46350</v>
      </c>
      <c r="G625" s="23">
        <f t="shared" ca="1" si="148"/>
        <v>1.3470841538461549</v>
      </c>
      <c r="I625" t="s">
        <v>14</v>
      </c>
      <c r="J625" s="18">
        <f t="shared" ca="1" si="143"/>
        <v>46350</v>
      </c>
      <c r="K625" s="23">
        <f t="shared" ca="1" si="149"/>
        <v>0.89123084615384529</v>
      </c>
      <c r="M625" t="s">
        <v>15</v>
      </c>
      <c r="N625" s="18">
        <f t="shared" ca="1" si="144"/>
        <v>46350</v>
      </c>
      <c r="O625" s="23">
        <f t="shared" ca="1" si="150"/>
        <v>0.75463799999999925</v>
      </c>
      <c r="Q625" t="s">
        <v>16</v>
      </c>
      <c r="R625" s="18">
        <f t="shared" ca="1" si="145"/>
        <v>46350</v>
      </c>
      <c r="S625" s="23">
        <f t="shared" ca="1" si="151"/>
        <v>1.0159339230769229</v>
      </c>
      <c r="U625" t="s">
        <v>17</v>
      </c>
      <c r="V625" s="18">
        <f t="shared" ca="1" si="146"/>
        <v>46350</v>
      </c>
      <c r="W625" s="23">
        <f t="shared" ca="1" si="152"/>
        <v>0.90578615384615335</v>
      </c>
    </row>
    <row r="626" spans="1:23">
      <c r="A626" t="s">
        <v>3</v>
      </c>
      <c r="B626" s="18">
        <f t="shared" ca="1" si="141"/>
        <v>46351</v>
      </c>
      <c r="C626" s="23">
        <f t="shared" ca="1" si="147"/>
        <v>1.2007526263736275</v>
      </c>
      <c r="E626" s="22" t="s">
        <v>13</v>
      </c>
      <c r="F626" s="18">
        <f t="shared" ca="1" si="142"/>
        <v>46351</v>
      </c>
      <c r="G626" s="23">
        <f t="shared" ca="1" si="148"/>
        <v>1.3470733736263747</v>
      </c>
      <c r="I626" t="s">
        <v>14</v>
      </c>
      <c r="J626" s="18">
        <f t="shared" ca="1" si="143"/>
        <v>46351</v>
      </c>
      <c r="K626" s="23">
        <f t="shared" ca="1" si="149"/>
        <v>0.89127219780219691</v>
      </c>
      <c r="M626" t="s">
        <v>15</v>
      </c>
      <c r="N626" s="18">
        <f t="shared" ca="1" si="144"/>
        <v>46351</v>
      </c>
      <c r="O626" s="23">
        <f t="shared" ca="1" si="150"/>
        <v>0.75456257142857075</v>
      </c>
      <c r="Q626" t="s">
        <v>16</v>
      </c>
      <c r="R626" s="18">
        <f t="shared" ca="1" si="145"/>
        <v>46351</v>
      </c>
      <c r="S626" s="23">
        <f t="shared" ca="1" si="151"/>
        <v>1.0158262417582415</v>
      </c>
      <c r="U626" t="s">
        <v>17</v>
      </c>
      <c r="V626" s="18">
        <f t="shared" ca="1" si="146"/>
        <v>46351</v>
      </c>
      <c r="W626" s="23">
        <f t="shared" ca="1" si="152"/>
        <v>0.9057370879120874</v>
      </c>
    </row>
    <row r="627" spans="1:23">
      <c r="A627" t="s">
        <v>3</v>
      </c>
      <c r="B627" s="18">
        <f t="shared" ca="1" si="141"/>
        <v>46352</v>
      </c>
      <c r="C627" s="23">
        <f t="shared" ca="1" si="147"/>
        <v>1.2008084065934077</v>
      </c>
      <c r="E627" s="22" t="s">
        <v>13</v>
      </c>
      <c r="F627" s="18">
        <f t="shared" ca="1" si="142"/>
        <v>46352</v>
      </c>
      <c r="G627" s="23">
        <f t="shared" ca="1" si="148"/>
        <v>1.3470625934065945</v>
      </c>
      <c r="I627" t="s">
        <v>14</v>
      </c>
      <c r="J627" s="18">
        <f t="shared" ca="1" si="143"/>
        <v>46352</v>
      </c>
      <c r="K627" s="23">
        <f t="shared" ca="1" si="149"/>
        <v>0.89131354945054853</v>
      </c>
      <c r="M627" t="s">
        <v>15</v>
      </c>
      <c r="N627" s="18">
        <f t="shared" ca="1" si="144"/>
        <v>46352</v>
      </c>
      <c r="O627" s="23">
        <f t="shared" ca="1" si="150"/>
        <v>0.75448714285714225</v>
      </c>
      <c r="Q627" t="s">
        <v>16</v>
      </c>
      <c r="R627" s="18">
        <f t="shared" ca="1" si="145"/>
        <v>46352</v>
      </c>
      <c r="S627" s="23">
        <f t="shared" ca="1" si="151"/>
        <v>1.0157185604395602</v>
      </c>
      <c r="U627" t="s">
        <v>17</v>
      </c>
      <c r="V627" s="18">
        <f t="shared" ca="1" si="146"/>
        <v>46352</v>
      </c>
      <c r="W627" s="23">
        <f t="shared" ca="1" si="152"/>
        <v>0.90568802197802145</v>
      </c>
    </row>
    <row r="628" spans="1:23">
      <c r="A628" t="s">
        <v>3</v>
      </c>
      <c r="B628" s="18">
        <f t="shared" ca="1" si="141"/>
        <v>46353</v>
      </c>
      <c r="C628" s="23">
        <f t="shared" ca="1" si="147"/>
        <v>1.200864186813188</v>
      </c>
      <c r="E628" s="22" t="s">
        <v>13</v>
      </c>
      <c r="F628" s="18">
        <f t="shared" ca="1" si="142"/>
        <v>46353</v>
      </c>
      <c r="G628" s="23">
        <f t="shared" ca="1" si="148"/>
        <v>1.3470518131868143</v>
      </c>
      <c r="I628" t="s">
        <v>14</v>
      </c>
      <c r="J628" s="18">
        <f t="shared" ca="1" si="143"/>
        <v>46353</v>
      </c>
      <c r="K628" s="23">
        <f t="shared" ca="1" si="149"/>
        <v>0.89135490109890014</v>
      </c>
      <c r="M628" t="s">
        <v>15</v>
      </c>
      <c r="N628" s="18">
        <f t="shared" ca="1" si="144"/>
        <v>46353</v>
      </c>
      <c r="O628" s="23">
        <f t="shared" ca="1" si="150"/>
        <v>0.75441171428571363</v>
      </c>
      <c r="Q628" t="s">
        <v>16</v>
      </c>
      <c r="R628" s="18">
        <f t="shared" ca="1" si="145"/>
        <v>46353</v>
      </c>
      <c r="S628" s="23">
        <f t="shared" ca="1" si="151"/>
        <v>1.0156108791208789</v>
      </c>
      <c r="U628" t="s">
        <v>17</v>
      </c>
      <c r="V628" s="18">
        <f t="shared" ca="1" si="146"/>
        <v>46353</v>
      </c>
      <c r="W628" s="23">
        <f t="shared" ca="1" si="152"/>
        <v>0.9056389560439555</v>
      </c>
    </row>
    <row r="629" spans="1:23">
      <c r="A629" t="s">
        <v>3</v>
      </c>
      <c r="B629" s="18">
        <f t="shared" ca="1" si="141"/>
        <v>46354</v>
      </c>
      <c r="C629" s="23">
        <f t="shared" ca="1" si="147"/>
        <v>1.2009199670329682</v>
      </c>
      <c r="E629" s="22" t="s">
        <v>13</v>
      </c>
      <c r="F629" s="18">
        <f t="shared" ca="1" si="142"/>
        <v>46354</v>
      </c>
      <c r="G629" s="23">
        <f t="shared" ca="1" si="148"/>
        <v>1.3470410329670341</v>
      </c>
      <c r="I629" t="s">
        <v>14</v>
      </c>
      <c r="J629" s="18">
        <f t="shared" ca="1" si="143"/>
        <v>46354</v>
      </c>
      <c r="K629" s="23">
        <f t="shared" ca="1" si="149"/>
        <v>0.89139625274725176</v>
      </c>
      <c r="M629" t="s">
        <v>15</v>
      </c>
      <c r="N629" s="18">
        <f t="shared" ca="1" si="144"/>
        <v>46354</v>
      </c>
      <c r="O629" s="23">
        <f t="shared" ca="1" si="150"/>
        <v>0.75433628571428502</v>
      </c>
      <c r="Q629" t="s">
        <v>16</v>
      </c>
      <c r="R629" s="18">
        <f t="shared" ca="1" si="145"/>
        <v>46354</v>
      </c>
      <c r="S629" s="23">
        <f t="shared" ca="1" si="151"/>
        <v>1.0155031978021976</v>
      </c>
      <c r="U629" t="s">
        <v>17</v>
      </c>
      <c r="V629" s="18">
        <f t="shared" ca="1" si="146"/>
        <v>46354</v>
      </c>
      <c r="W629" s="23">
        <f t="shared" ca="1" si="152"/>
        <v>0.90558989010988955</v>
      </c>
    </row>
    <row r="630" spans="1:23">
      <c r="A630" t="s">
        <v>3</v>
      </c>
      <c r="B630" s="18">
        <f t="shared" ca="1" si="141"/>
        <v>46355</v>
      </c>
      <c r="C630" s="23">
        <f t="shared" ca="1" si="147"/>
        <v>1.2009757472527485</v>
      </c>
      <c r="E630" s="22" t="s">
        <v>13</v>
      </c>
      <c r="F630" s="18">
        <f t="shared" ca="1" si="142"/>
        <v>46355</v>
      </c>
      <c r="G630" s="23">
        <f t="shared" ca="1" si="148"/>
        <v>1.347030252747254</v>
      </c>
      <c r="I630" t="s">
        <v>14</v>
      </c>
      <c r="J630" s="18">
        <f t="shared" ca="1" si="143"/>
        <v>46355</v>
      </c>
      <c r="K630" s="23">
        <f t="shared" ca="1" si="149"/>
        <v>0.89143760439560338</v>
      </c>
      <c r="M630" t="s">
        <v>15</v>
      </c>
      <c r="N630" s="18">
        <f t="shared" ca="1" si="144"/>
        <v>46355</v>
      </c>
      <c r="O630" s="23">
        <f t="shared" ca="1" si="150"/>
        <v>0.75426085714285651</v>
      </c>
      <c r="Q630" t="s">
        <v>16</v>
      </c>
      <c r="R630" s="18">
        <f t="shared" ca="1" si="145"/>
        <v>46355</v>
      </c>
      <c r="S630" s="23">
        <f t="shared" ca="1" si="151"/>
        <v>1.0153955164835162</v>
      </c>
      <c r="U630" t="s">
        <v>17</v>
      </c>
      <c r="V630" s="18">
        <f t="shared" ca="1" si="146"/>
        <v>46355</v>
      </c>
      <c r="W630" s="23">
        <f t="shared" ca="1" si="152"/>
        <v>0.9055408241758236</v>
      </c>
    </row>
    <row r="631" spans="1:23">
      <c r="A631" t="s">
        <v>3</v>
      </c>
      <c r="B631" s="18">
        <f t="shared" ca="1" si="141"/>
        <v>46356</v>
      </c>
      <c r="C631" s="23">
        <f t="shared" ca="1" si="147"/>
        <v>1.2010315274725287</v>
      </c>
      <c r="E631" s="22" t="s">
        <v>13</v>
      </c>
      <c r="F631" s="18">
        <f t="shared" ca="1" si="142"/>
        <v>46356</v>
      </c>
      <c r="G631" s="23">
        <f t="shared" ca="1" si="148"/>
        <v>1.3470194725274738</v>
      </c>
      <c r="I631" t="s">
        <v>14</v>
      </c>
      <c r="J631" s="18">
        <f t="shared" ca="1" si="143"/>
        <v>46356</v>
      </c>
      <c r="K631" s="23">
        <f t="shared" ca="1" si="149"/>
        <v>0.891478956043955</v>
      </c>
      <c r="M631" t="s">
        <v>15</v>
      </c>
      <c r="N631" s="18">
        <f t="shared" ca="1" si="144"/>
        <v>46356</v>
      </c>
      <c r="O631" s="23">
        <f t="shared" ca="1" si="150"/>
        <v>0.75418542857142801</v>
      </c>
      <c r="Q631" t="s">
        <v>16</v>
      </c>
      <c r="R631" s="18">
        <f t="shared" ca="1" si="145"/>
        <v>46356</v>
      </c>
      <c r="S631" s="23">
        <f t="shared" ca="1" si="151"/>
        <v>1.0152878351648349</v>
      </c>
      <c r="U631" t="s">
        <v>17</v>
      </c>
      <c r="V631" s="18">
        <f t="shared" ca="1" si="146"/>
        <v>46356</v>
      </c>
      <c r="W631" s="23">
        <f t="shared" ca="1" si="152"/>
        <v>0.90549175824175765</v>
      </c>
    </row>
    <row r="632" spans="1:23">
      <c r="A632" t="s">
        <v>3</v>
      </c>
      <c r="B632" s="18">
        <f t="shared" ca="1" si="141"/>
        <v>46357</v>
      </c>
      <c r="C632" s="23">
        <f t="shared" ca="1" si="147"/>
        <v>1.201087307692309</v>
      </c>
      <c r="E632" s="22" t="s">
        <v>13</v>
      </c>
      <c r="F632" s="18">
        <f t="shared" ca="1" si="142"/>
        <v>46357</v>
      </c>
      <c r="G632" s="23">
        <f t="shared" ca="1" si="148"/>
        <v>1.3470086923076936</v>
      </c>
      <c r="I632" t="s">
        <v>14</v>
      </c>
      <c r="J632" s="18">
        <f t="shared" ca="1" si="143"/>
        <v>46357</v>
      </c>
      <c r="K632" s="23">
        <f t="shared" ca="1" si="149"/>
        <v>0.89152030769230661</v>
      </c>
      <c r="M632" t="s">
        <v>15</v>
      </c>
      <c r="N632" s="18">
        <f t="shared" ca="1" si="144"/>
        <v>46357</v>
      </c>
      <c r="O632" s="23">
        <f t="shared" ca="1" si="150"/>
        <v>0.75410999999999939</v>
      </c>
      <c r="Q632" t="s">
        <v>16</v>
      </c>
      <c r="R632" s="18">
        <f t="shared" ca="1" si="145"/>
        <v>46357</v>
      </c>
      <c r="S632" s="23">
        <f t="shared" ca="1" si="151"/>
        <v>1.0151801538461536</v>
      </c>
      <c r="U632" t="s">
        <v>17</v>
      </c>
      <c r="V632" s="18">
        <f t="shared" ca="1" si="146"/>
        <v>46357</v>
      </c>
      <c r="W632" s="23">
        <f t="shared" ca="1" si="152"/>
        <v>0.9054426923076917</v>
      </c>
    </row>
    <row r="633" spans="1:23">
      <c r="A633" t="s">
        <v>3</v>
      </c>
      <c r="B633" s="18">
        <f t="shared" ca="1" si="141"/>
        <v>46358</v>
      </c>
      <c r="C633" s="23">
        <f t="shared" ca="1" si="147"/>
        <v>1.2011430879120892</v>
      </c>
      <c r="E633" s="22" t="s">
        <v>13</v>
      </c>
      <c r="F633" s="18">
        <f t="shared" ca="1" si="142"/>
        <v>46358</v>
      </c>
      <c r="G633" s="23">
        <f t="shared" ca="1" si="148"/>
        <v>1.3469979120879134</v>
      </c>
      <c r="I633" t="s">
        <v>14</v>
      </c>
      <c r="J633" s="18">
        <f t="shared" ca="1" si="143"/>
        <v>46358</v>
      </c>
      <c r="K633" s="23">
        <f t="shared" ca="1" si="149"/>
        <v>0.89156165934065823</v>
      </c>
      <c r="M633" t="s">
        <v>15</v>
      </c>
      <c r="N633" s="18">
        <f t="shared" ca="1" si="144"/>
        <v>46358</v>
      </c>
      <c r="O633" s="23">
        <f t="shared" ca="1" si="150"/>
        <v>0.75403457142857078</v>
      </c>
      <c r="Q633" t="s">
        <v>16</v>
      </c>
      <c r="R633" s="18">
        <f t="shared" ca="1" si="145"/>
        <v>46358</v>
      </c>
      <c r="S633" s="23">
        <f t="shared" ca="1" si="151"/>
        <v>1.0150724725274722</v>
      </c>
      <c r="U633" t="s">
        <v>17</v>
      </c>
      <c r="V633" s="18">
        <f t="shared" ca="1" si="146"/>
        <v>46358</v>
      </c>
      <c r="W633" s="23">
        <f t="shared" ca="1" si="152"/>
        <v>0.90539362637362575</v>
      </c>
    </row>
    <row r="634" spans="1:23">
      <c r="A634" t="s">
        <v>3</v>
      </c>
      <c r="B634" s="18">
        <f t="shared" ca="1" si="141"/>
        <v>46359</v>
      </c>
      <c r="C634" s="23">
        <f t="shared" ca="1" si="147"/>
        <v>1.2011988681318695</v>
      </c>
      <c r="E634" s="22" t="s">
        <v>13</v>
      </c>
      <c r="F634" s="18">
        <f t="shared" ca="1" si="142"/>
        <v>46359</v>
      </c>
      <c r="G634" s="23">
        <f t="shared" ca="1" si="148"/>
        <v>1.3469871318681332</v>
      </c>
      <c r="I634" t="s">
        <v>14</v>
      </c>
      <c r="J634" s="18">
        <f t="shared" ca="1" si="143"/>
        <v>46359</v>
      </c>
      <c r="K634" s="23">
        <f t="shared" ca="1" si="149"/>
        <v>0.89160301098900985</v>
      </c>
      <c r="M634" t="s">
        <v>15</v>
      </c>
      <c r="N634" s="18">
        <f t="shared" ca="1" si="144"/>
        <v>46359</v>
      </c>
      <c r="O634" s="23">
        <f t="shared" ca="1" si="150"/>
        <v>0.75395914285714227</v>
      </c>
      <c r="Q634" t="s">
        <v>16</v>
      </c>
      <c r="R634" s="18">
        <f t="shared" ca="1" si="145"/>
        <v>46359</v>
      </c>
      <c r="S634" s="23">
        <f t="shared" ca="1" si="151"/>
        <v>1.0149647912087909</v>
      </c>
      <c r="U634" t="s">
        <v>17</v>
      </c>
      <c r="V634" s="18">
        <f t="shared" ca="1" si="146"/>
        <v>46359</v>
      </c>
      <c r="W634" s="23">
        <f t="shared" ca="1" si="152"/>
        <v>0.9053445604395598</v>
      </c>
    </row>
    <row r="635" spans="1:23">
      <c r="A635" t="s">
        <v>3</v>
      </c>
      <c r="B635" s="18">
        <f t="shared" ca="1" si="141"/>
        <v>46360</v>
      </c>
      <c r="C635" s="23">
        <f t="shared" ca="1" si="147"/>
        <v>1.2012546483516497</v>
      </c>
      <c r="E635" s="22" t="s">
        <v>13</v>
      </c>
      <c r="F635" s="18">
        <f t="shared" ca="1" si="142"/>
        <v>46360</v>
      </c>
      <c r="G635" s="23">
        <f t="shared" ca="1" si="148"/>
        <v>1.3469763516483531</v>
      </c>
      <c r="I635" t="s">
        <v>14</v>
      </c>
      <c r="J635" s="18">
        <f t="shared" ca="1" si="143"/>
        <v>46360</v>
      </c>
      <c r="K635" s="23">
        <f t="shared" ca="1" si="149"/>
        <v>0.89164436263736147</v>
      </c>
      <c r="M635" t="s">
        <v>15</v>
      </c>
      <c r="N635" s="18">
        <f t="shared" ca="1" si="144"/>
        <v>46360</v>
      </c>
      <c r="O635" s="23">
        <f t="shared" ca="1" si="150"/>
        <v>0.75388371428571377</v>
      </c>
      <c r="Q635" t="s">
        <v>16</v>
      </c>
      <c r="R635" s="18">
        <f t="shared" ca="1" si="145"/>
        <v>46360</v>
      </c>
      <c r="S635" s="23">
        <f t="shared" ca="1" si="151"/>
        <v>1.0148571098901096</v>
      </c>
      <c r="U635" t="s">
        <v>17</v>
      </c>
      <c r="V635" s="18">
        <f t="shared" ca="1" si="146"/>
        <v>46360</v>
      </c>
      <c r="W635" s="23">
        <f t="shared" ca="1" si="152"/>
        <v>0.90529549450549385</v>
      </c>
    </row>
    <row r="636" spans="1:23">
      <c r="A636" t="s">
        <v>3</v>
      </c>
      <c r="B636" s="18">
        <f t="shared" ca="1" si="141"/>
        <v>46361</v>
      </c>
      <c r="C636" s="23">
        <f t="shared" ca="1" si="147"/>
        <v>1.20131042857143</v>
      </c>
      <c r="E636" s="22" t="s">
        <v>13</v>
      </c>
      <c r="F636" s="18">
        <f t="shared" ca="1" si="142"/>
        <v>46361</v>
      </c>
      <c r="G636" s="23">
        <f t="shared" ca="1" si="148"/>
        <v>1.3469655714285729</v>
      </c>
      <c r="I636" t="s">
        <v>14</v>
      </c>
      <c r="J636" s="18">
        <f t="shared" ca="1" si="143"/>
        <v>46361</v>
      </c>
      <c r="K636" s="23">
        <f t="shared" ca="1" si="149"/>
        <v>0.89168571428571308</v>
      </c>
      <c r="M636" t="s">
        <v>15</v>
      </c>
      <c r="N636" s="18">
        <f t="shared" ca="1" si="144"/>
        <v>46361</v>
      </c>
      <c r="O636" s="23">
        <f t="shared" ca="1" si="150"/>
        <v>0.75380828571428515</v>
      </c>
      <c r="Q636" t="s">
        <v>16</v>
      </c>
      <c r="R636" s="18">
        <f t="shared" ca="1" si="145"/>
        <v>46361</v>
      </c>
      <c r="S636" s="23">
        <f t="shared" ca="1" si="151"/>
        <v>1.0147494285714282</v>
      </c>
      <c r="U636" t="s">
        <v>17</v>
      </c>
      <c r="V636" s="18">
        <f t="shared" ca="1" si="146"/>
        <v>46361</v>
      </c>
      <c r="W636" s="23">
        <f t="shared" ca="1" si="152"/>
        <v>0.9052464285714279</v>
      </c>
    </row>
    <row r="637" spans="1:23">
      <c r="A637" t="s">
        <v>3</v>
      </c>
      <c r="B637" s="18">
        <f t="shared" ca="1" si="141"/>
        <v>46362</v>
      </c>
      <c r="C637" s="23">
        <f t="shared" ca="1" si="147"/>
        <v>1.2013662087912103</v>
      </c>
      <c r="E637" s="22" t="s">
        <v>13</v>
      </c>
      <c r="F637" s="18">
        <f t="shared" ca="1" si="142"/>
        <v>46362</v>
      </c>
      <c r="G637" s="23">
        <f t="shared" ca="1" si="148"/>
        <v>1.3469547912087927</v>
      </c>
      <c r="I637" t="s">
        <v>14</v>
      </c>
      <c r="J637" s="18">
        <f t="shared" ca="1" si="143"/>
        <v>46362</v>
      </c>
      <c r="K637" s="23">
        <f t="shared" ca="1" si="149"/>
        <v>0.8917270659340647</v>
      </c>
      <c r="M637" t="s">
        <v>15</v>
      </c>
      <c r="N637" s="18">
        <f t="shared" ca="1" si="144"/>
        <v>46362</v>
      </c>
      <c r="O637" s="23">
        <f t="shared" ca="1" si="150"/>
        <v>0.75373285714285654</v>
      </c>
      <c r="Q637" t="s">
        <v>16</v>
      </c>
      <c r="R637" s="18">
        <f t="shared" ca="1" si="145"/>
        <v>46362</v>
      </c>
      <c r="S637" s="23">
        <f t="shared" ca="1" si="151"/>
        <v>1.0146417472527469</v>
      </c>
      <c r="U637" t="s">
        <v>17</v>
      </c>
      <c r="V637" s="18">
        <f t="shared" ca="1" si="146"/>
        <v>46362</v>
      </c>
      <c r="W637" s="23">
        <f t="shared" ca="1" si="152"/>
        <v>0.90519736263736195</v>
      </c>
    </row>
    <row r="638" spans="1:23">
      <c r="A638" t="s">
        <v>3</v>
      </c>
      <c r="B638" s="18">
        <f t="shared" ca="1" si="141"/>
        <v>46363</v>
      </c>
      <c r="C638" s="23">
        <f t="shared" ca="1" si="147"/>
        <v>1.2014219890109905</v>
      </c>
      <c r="E638" s="22" t="s">
        <v>13</v>
      </c>
      <c r="F638" s="18">
        <f t="shared" ca="1" si="142"/>
        <v>46363</v>
      </c>
      <c r="G638" s="23">
        <f t="shared" ca="1" si="148"/>
        <v>1.3469440109890125</v>
      </c>
      <c r="I638" t="s">
        <v>14</v>
      </c>
      <c r="J638" s="18">
        <f t="shared" ca="1" si="143"/>
        <v>46363</v>
      </c>
      <c r="K638" s="23">
        <f t="shared" ca="1" si="149"/>
        <v>0.89176841758241632</v>
      </c>
      <c r="M638" t="s">
        <v>15</v>
      </c>
      <c r="N638" s="18">
        <f t="shared" ca="1" si="144"/>
        <v>46363</v>
      </c>
      <c r="O638" s="23">
        <f t="shared" ca="1" si="150"/>
        <v>0.75365742857142803</v>
      </c>
      <c r="Q638" t="s">
        <v>16</v>
      </c>
      <c r="R638" s="18">
        <f t="shared" ca="1" si="145"/>
        <v>46363</v>
      </c>
      <c r="S638" s="23">
        <f t="shared" ca="1" si="151"/>
        <v>1.0145340659340656</v>
      </c>
      <c r="U638" t="s">
        <v>17</v>
      </c>
      <c r="V638" s="18">
        <f t="shared" ca="1" si="146"/>
        <v>46363</v>
      </c>
      <c r="W638" s="23">
        <f t="shared" ca="1" si="152"/>
        <v>0.905148296703296</v>
      </c>
    </row>
    <row r="639" spans="1:23">
      <c r="A639" t="s">
        <v>3</v>
      </c>
      <c r="B639" s="18">
        <f t="shared" ca="1" si="141"/>
        <v>46364</v>
      </c>
      <c r="C639" s="23">
        <f t="shared" ca="1" si="147"/>
        <v>1.2014777692307708</v>
      </c>
      <c r="E639" s="22" t="s">
        <v>13</v>
      </c>
      <c r="F639" s="18">
        <f t="shared" ca="1" si="142"/>
        <v>46364</v>
      </c>
      <c r="G639" s="23">
        <f t="shared" ca="1" si="148"/>
        <v>1.3469332307692323</v>
      </c>
      <c r="I639" t="s">
        <v>14</v>
      </c>
      <c r="J639" s="18">
        <f t="shared" ca="1" si="143"/>
        <v>46364</v>
      </c>
      <c r="K639" s="23">
        <f t="shared" ca="1" si="149"/>
        <v>0.89180976923076805</v>
      </c>
      <c r="M639" t="s">
        <v>15</v>
      </c>
      <c r="N639" s="18">
        <f t="shared" ca="1" si="144"/>
        <v>46364</v>
      </c>
      <c r="O639" s="23">
        <f t="shared" ca="1" si="150"/>
        <v>0.75358199999999953</v>
      </c>
      <c r="Q639" t="s">
        <v>16</v>
      </c>
      <c r="R639" s="18">
        <f t="shared" ca="1" si="145"/>
        <v>46364</v>
      </c>
      <c r="S639" s="23">
        <f t="shared" ca="1" si="151"/>
        <v>1.0144263846153843</v>
      </c>
      <c r="U639" t="s">
        <v>17</v>
      </c>
      <c r="V639" s="18">
        <f t="shared" ca="1" si="146"/>
        <v>46364</v>
      </c>
      <c r="W639" s="23">
        <f t="shared" ca="1" si="152"/>
        <v>0.90509923076923005</v>
      </c>
    </row>
    <row r="640" spans="1:23">
      <c r="A640" t="s">
        <v>3</v>
      </c>
      <c r="B640" s="18">
        <f t="shared" ca="1" si="141"/>
        <v>46365</v>
      </c>
      <c r="C640" s="23">
        <f t="shared" ca="1" si="147"/>
        <v>1.201533549450551</v>
      </c>
      <c r="E640" s="22" t="s">
        <v>13</v>
      </c>
      <c r="F640" s="18">
        <f t="shared" ca="1" si="142"/>
        <v>46365</v>
      </c>
      <c r="G640" s="23">
        <f t="shared" ca="1" si="148"/>
        <v>1.3469224505494521</v>
      </c>
      <c r="I640" t="s">
        <v>14</v>
      </c>
      <c r="J640" s="18">
        <f t="shared" ca="1" si="143"/>
        <v>46365</v>
      </c>
      <c r="K640" s="23">
        <f t="shared" ca="1" si="149"/>
        <v>0.89185112087911966</v>
      </c>
      <c r="M640" t="s">
        <v>15</v>
      </c>
      <c r="N640" s="18">
        <f t="shared" ca="1" si="144"/>
        <v>46365</v>
      </c>
      <c r="O640" s="23">
        <f t="shared" ca="1" si="150"/>
        <v>0.75350657142857091</v>
      </c>
      <c r="Q640" t="s">
        <v>16</v>
      </c>
      <c r="R640" s="18">
        <f t="shared" ca="1" si="145"/>
        <v>46365</v>
      </c>
      <c r="S640" s="23">
        <f t="shared" ca="1" si="151"/>
        <v>1.0143187032967029</v>
      </c>
      <c r="U640" t="s">
        <v>17</v>
      </c>
      <c r="V640" s="18">
        <f t="shared" ca="1" si="146"/>
        <v>46365</v>
      </c>
      <c r="W640" s="23">
        <f t="shared" ca="1" si="152"/>
        <v>0.90505016483516409</v>
      </c>
    </row>
    <row r="641" spans="1:23">
      <c r="A641" t="s">
        <v>3</v>
      </c>
      <c r="B641" s="18">
        <f t="shared" ca="1" si="141"/>
        <v>46366</v>
      </c>
      <c r="C641" s="23">
        <f t="shared" ca="1" si="147"/>
        <v>1.2015893296703313</v>
      </c>
      <c r="E641" s="22" t="s">
        <v>13</v>
      </c>
      <c r="F641" s="18">
        <f t="shared" ca="1" si="142"/>
        <v>46366</v>
      </c>
      <c r="G641" s="23">
        <f t="shared" ca="1" si="148"/>
        <v>1.346911670329672</v>
      </c>
      <c r="I641" t="s">
        <v>14</v>
      </c>
      <c r="J641" s="18">
        <f t="shared" ca="1" si="143"/>
        <v>46366</v>
      </c>
      <c r="K641" s="23">
        <f t="shared" ca="1" si="149"/>
        <v>0.89189247252747128</v>
      </c>
      <c r="M641" t="s">
        <v>15</v>
      </c>
      <c r="N641" s="18">
        <f t="shared" ca="1" si="144"/>
        <v>46366</v>
      </c>
      <c r="O641" s="23">
        <f t="shared" ca="1" si="150"/>
        <v>0.7534311428571423</v>
      </c>
      <c r="Q641" t="s">
        <v>16</v>
      </c>
      <c r="R641" s="18">
        <f t="shared" ca="1" si="145"/>
        <v>46366</v>
      </c>
      <c r="S641" s="23">
        <f t="shared" ca="1" si="151"/>
        <v>1.0142110219780216</v>
      </c>
      <c r="U641" t="s">
        <v>17</v>
      </c>
      <c r="V641" s="18">
        <f t="shared" ca="1" si="146"/>
        <v>46366</v>
      </c>
      <c r="W641" s="23">
        <f t="shared" ca="1" si="152"/>
        <v>0.90500109890109814</v>
      </c>
    </row>
    <row r="642" spans="1:23">
      <c r="A642" t="s">
        <v>3</v>
      </c>
      <c r="B642" s="18">
        <f t="shared" ca="1" si="141"/>
        <v>46367</v>
      </c>
      <c r="C642" s="23">
        <f t="shared" ca="1" si="147"/>
        <v>1.2016451098901115</v>
      </c>
      <c r="E642" s="22" t="s">
        <v>13</v>
      </c>
      <c r="F642" s="18">
        <f t="shared" ca="1" si="142"/>
        <v>46367</v>
      </c>
      <c r="G642" s="23">
        <f t="shared" ca="1" si="148"/>
        <v>1.3469008901098918</v>
      </c>
      <c r="I642" t="s">
        <v>14</v>
      </c>
      <c r="J642" s="18">
        <f t="shared" ca="1" si="143"/>
        <v>46367</v>
      </c>
      <c r="K642" s="23">
        <f t="shared" ca="1" si="149"/>
        <v>0.89193382417582301</v>
      </c>
      <c r="M642" t="s">
        <v>15</v>
      </c>
      <c r="N642" s="18">
        <f t="shared" ca="1" si="144"/>
        <v>46367</v>
      </c>
      <c r="O642" s="23">
        <f t="shared" ca="1" si="150"/>
        <v>0.7533557142857138</v>
      </c>
      <c r="Q642" t="s">
        <v>16</v>
      </c>
      <c r="R642" s="18">
        <f t="shared" ca="1" si="145"/>
        <v>46367</v>
      </c>
      <c r="S642" s="23">
        <f t="shared" ca="1" si="151"/>
        <v>1.0141033406593403</v>
      </c>
      <c r="U642" t="s">
        <v>17</v>
      </c>
      <c r="V642" s="18">
        <f t="shared" ca="1" si="146"/>
        <v>46367</v>
      </c>
      <c r="W642" s="23">
        <f t="shared" ca="1" si="152"/>
        <v>0.90495203296703219</v>
      </c>
    </row>
    <row r="643" spans="1:23">
      <c r="A643" t="s">
        <v>3</v>
      </c>
      <c r="B643" s="18">
        <f t="shared" ca="1" si="141"/>
        <v>46368</v>
      </c>
      <c r="C643" s="23">
        <f t="shared" ca="1" si="147"/>
        <v>1.2017008901098918</v>
      </c>
      <c r="E643" s="22" t="s">
        <v>13</v>
      </c>
      <c r="F643" s="18">
        <f t="shared" ca="1" si="142"/>
        <v>46368</v>
      </c>
      <c r="G643" s="23">
        <f t="shared" ca="1" si="148"/>
        <v>1.3468901098901116</v>
      </c>
      <c r="I643" t="s">
        <v>14</v>
      </c>
      <c r="J643" s="18">
        <f t="shared" ca="1" si="143"/>
        <v>46368</v>
      </c>
      <c r="K643" s="23">
        <f t="shared" ca="1" si="149"/>
        <v>0.89197517582417474</v>
      </c>
      <c r="M643" t="s">
        <v>15</v>
      </c>
      <c r="N643" s="18">
        <f t="shared" ca="1" si="144"/>
        <v>46368</v>
      </c>
      <c r="O643" s="23">
        <f t="shared" ca="1" si="150"/>
        <v>0.75328028571428529</v>
      </c>
      <c r="Q643" t="s">
        <v>16</v>
      </c>
      <c r="R643" s="18">
        <f t="shared" ca="1" si="145"/>
        <v>46368</v>
      </c>
      <c r="S643" s="23">
        <f t="shared" ca="1" si="151"/>
        <v>1.0139956593406589</v>
      </c>
      <c r="U643" t="s">
        <v>17</v>
      </c>
      <c r="V643" s="18">
        <f t="shared" ca="1" si="146"/>
        <v>46368</v>
      </c>
      <c r="W643" s="23">
        <f t="shared" ca="1" si="152"/>
        <v>0.90490296703296624</v>
      </c>
    </row>
    <row r="644" spans="1:23">
      <c r="A644" t="s">
        <v>3</v>
      </c>
      <c r="B644" s="18">
        <f t="shared" ca="1" si="141"/>
        <v>46369</v>
      </c>
      <c r="C644" s="23">
        <f t="shared" ca="1" si="147"/>
        <v>1.201756670329672</v>
      </c>
      <c r="E644" s="22" t="s">
        <v>13</v>
      </c>
      <c r="F644" s="18">
        <f t="shared" ca="1" si="142"/>
        <v>46369</v>
      </c>
      <c r="G644" s="23">
        <f t="shared" ca="1" si="148"/>
        <v>1.3468793296703314</v>
      </c>
      <c r="I644" t="s">
        <v>14</v>
      </c>
      <c r="J644" s="18">
        <f t="shared" ca="1" si="143"/>
        <v>46369</v>
      </c>
      <c r="K644" s="23">
        <f t="shared" ca="1" si="149"/>
        <v>0.89201652747252635</v>
      </c>
      <c r="M644" t="s">
        <v>15</v>
      </c>
      <c r="N644" s="18">
        <f t="shared" ca="1" si="144"/>
        <v>46369</v>
      </c>
      <c r="O644" s="23">
        <f t="shared" ca="1" si="150"/>
        <v>0.75320485714285668</v>
      </c>
      <c r="Q644" t="s">
        <v>16</v>
      </c>
      <c r="R644" s="18">
        <f t="shared" ca="1" si="145"/>
        <v>46369</v>
      </c>
      <c r="S644" s="23">
        <f t="shared" ca="1" si="151"/>
        <v>1.0138879780219776</v>
      </c>
      <c r="U644" t="s">
        <v>17</v>
      </c>
      <c r="V644" s="18">
        <f t="shared" ca="1" si="146"/>
        <v>46369</v>
      </c>
      <c r="W644" s="23">
        <f t="shared" ca="1" si="152"/>
        <v>0.90485390109890029</v>
      </c>
    </row>
    <row r="645" spans="1:23">
      <c r="A645" t="s">
        <v>3</v>
      </c>
      <c r="B645" s="18">
        <f t="shared" ca="1" si="141"/>
        <v>46370</v>
      </c>
      <c r="C645" s="23">
        <f t="shared" ca="1" si="147"/>
        <v>1.2018124505494523</v>
      </c>
      <c r="E645" s="22" t="s">
        <v>13</v>
      </c>
      <c r="F645" s="18">
        <f t="shared" ca="1" si="142"/>
        <v>46370</v>
      </c>
      <c r="G645" s="23">
        <f t="shared" ca="1" si="148"/>
        <v>1.3468685494505512</v>
      </c>
      <c r="I645" t="s">
        <v>14</v>
      </c>
      <c r="J645" s="18">
        <f t="shared" ca="1" si="143"/>
        <v>46370</v>
      </c>
      <c r="K645" s="23">
        <f t="shared" ca="1" si="149"/>
        <v>0.89205787912087797</v>
      </c>
      <c r="M645" t="s">
        <v>15</v>
      </c>
      <c r="N645" s="18">
        <f t="shared" ca="1" si="144"/>
        <v>46370</v>
      </c>
      <c r="O645" s="23">
        <f t="shared" ca="1" si="150"/>
        <v>0.75312942857142806</v>
      </c>
      <c r="Q645" t="s">
        <v>16</v>
      </c>
      <c r="R645" s="18">
        <f t="shared" ca="1" si="145"/>
        <v>46370</v>
      </c>
      <c r="S645" s="23">
        <f t="shared" ca="1" si="151"/>
        <v>1.0137802967032963</v>
      </c>
      <c r="U645" t="s">
        <v>17</v>
      </c>
      <c r="V645" s="18">
        <f t="shared" ca="1" si="146"/>
        <v>46370</v>
      </c>
      <c r="W645" s="23">
        <f t="shared" ca="1" si="152"/>
        <v>0.90480483516483434</v>
      </c>
    </row>
    <row r="646" spans="1:23">
      <c r="A646" t="s">
        <v>3</v>
      </c>
      <c r="B646" s="18">
        <f t="shared" ca="1" si="141"/>
        <v>46371</v>
      </c>
      <c r="C646" s="23">
        <f t="shared" ca="1" si="147"/>
        <v>1.2018682307692325</v>
      </c>
      <c r="E646" s="22" t="s">
        <v>13</v>
      </c>
      <c r="F646" s="18">
        <f t="shared" ca="1" si="142"/>
        <v>46371</v>
      </c>
      <c r="G646" s="23">
        <f t="shared" ca="1" si="148"/>
        <v>1.3468577692307711</v>
      </c>
      <c r="I646" t="s">
        <v>14</v>
      </c>
      <c r="J646" s="18">
        <f t="shared" ca="1" si="143"/>
        <v>46371</v>
      </c>
      <c r="K646" s="23">
        <f t="shared" ca="1" si="149"/>
        <v>0.8920992307692297</v>
      </c>
      <c r="M646" t="s">
        <v>15</v>
      </c>
      <c r="N646" s="18">
        <f t="shared" ca="1" si="144"/>
        <v>46371</v>
      </c>
      <c r="O646" s="23">
        <f t="shared" ca="1" si="150"/>
        <v>0.75305399999999956</v>
      </c>
      <c r="Q646" t="s">
        <v>16</v>
      </c>
      <c r="R646" s="18">
        <f t="shared" ca="1" si="145"/>
        <v>46371</v>
      </c>
      <c r="S646" s="23">
        <f t="shared" ca="1" si="151"/>
        <v>1.013672615384615</v>
      </c>
      <c r="U646" t="s">
        <v>17</v>
      </c>
      <c r="V646" s="18">
        <f t="shared" ca="1" si="146"/>
        <v>46371</v>
      </c>
      <c r="W646" s="23">
        <f t="shared" ca="1" si="152"/>
        <v>0.90475576923076839</v>
      </c>
    </row>
    <row r="647" spans="1:23">
      <c r="A647" t="s">
        <v>3</v>
      </c>
      <c r="B647" s="18">
        <f t="shared" ca="1" si="141"/>
        <v>46372</v>
      </c>
      <c r="C647" s="23">
        <f t="shared" ca="1" si="147"/>
        <v>1.2019240109890128</v>
      </c>
      <c r="E647" s="22" t="s">
        <v>13</v>
      </c>
      <c r="F647" s="18">
        <f t="shared" ca="1" si="142"/>
        <v>46372</v>
      </c>
      <c r="G647" s="23">
        <f t="shared" ca="1" si="148"/>
        <v>1.3468469890109909</v>
      </c>
      <c r="I647" t="s">
        <v>14</v>
      </c>
      <c r="J647" s="18">
        <f t="shared" ca="1" si="143"/>
        <v>46372</v>
      </c>
      <c r="K647" s="23">
        <f t="shared" ca="1" si="149"/>
        <v>0.89214058241758143</v>
      </c>
      <c r="M647" t="s">
        <v>15</v>
      </c>
      <c r="N647" s="18">
        <f t="shared" ca="1" si="144"/>
        <v>46372</v>
      </c>
      <c r="O647" s="23">
        <f t="shared" ca="1" si="150"/>
        <v>0.75297857142857105</v>
      </c>
      <c r="Q647" t="s">
        <v>16</v>
      </c>
      <c r="R647" s="18">
        <f t="shared" ca="1" si="145"/>
        <v>46372</v>
      </c>
      <c r="S647" s="23">
        <f t="shared" ca="1" si="151"/>
        <v>1.0135649340659336</v>
      </c>
      <c r="U647" t="s">
        <v>17</v>
      </c>
      <c r="V647" s="18">
        <f t="shared" ca="1" si="146"/>
        <v>46372</v>
      </c>
      <c r="W647" s="23">
        <f t="shared" ca="1" si="152"/>
        <v>0.90470670329670244</v>
      </c>
    </row>
    <row r="648" spans="1:23">
      <c r="A648" t="s">
        <v>3</v>
      </c>
      <c r="B648" s="18">
        <f t="shared" ca="1" si="141"/>
        <v>46373</v>
      </c>
      <c r="C648" s="23">
        <f t="shared" ca="1" si="147"/>
        <v>1.2019797912087931</v>
      </c>
      <c r="E648" s="22" t="s">
        <v>13</v>
      </c>
      <c r="F648" s="18">
        <f t="shared" ca="1" si="142"/>
        <v>46373</v>
      </c>
      <c r="G648" s="23">
        <f t="shared" ca="1" si="148"/>
        <v>1.3468362087912107</v>
      </c>
      <c r="I648" t="s">
        <v>14</v>
      </c>
      <c r="J648" s="18">
        <f t="shared" ca="1" si="143"/>
        <v>46373</v>
      </c>
      <c r="K648" s="23">
        <f t="shared" ca="1" si="149"/>
        <v>0.89218193406593305</v>
      </c>
      <c r="M648" t="s">
        <v>15</v>
      </c>
      <c r="N648" s="18">
        <f t="shared" ca="1" si="144"/>
        <v>46373</v>
      </c>
      <c r="O648" s="23">
        <f t="shared" ca="1" si="150"/>
        <v>0.75290314285714244</v>
      </c>
      <c r="Q648" t="s">
        <v>16</v>
      </c>
      <c r="R648" s="18">
        <f t="shared" ca="1" si="145"/>
        <v>46373</v>
      </c>
      <c r="S648" s="23">
        <f t="shared" ca="1" si="151"/>
        <v>1.0134572527472523</v>
      </c>
      <c r="U648" t="s">
        <v>17</v>
      </c>
      <c r="V648" s="18">
        <f t="shared" ca="1" si="146"/>
        <v>46373</v>
      </c>
      <c r="W648" s="23">
        <f t="shared" ca="1" si="152"/>
        <v>0.90465763736263649</v>
      </c>
    </row>
    <row r="649" spans="1:23">
      <c r="A649" t="s">
        <v>3</v>
      </c>
      <c r="B649" s="18">
        <f t="shared" ca="1" si="141"/>
        <v>46374</v>
      </c>
      <c r="C649" s="23">
        <f t="shared" ca="1" si="147"/>
        <v>1.2020355714285733</v>
      </c>
      <c r="E649" s="22" t="s">
        <v>13</v>
      </c>
      <c r="F649" s="18">
        <f t="shared" ca="1" si="142"/>
        <v>46374</v>
      </c>
      <c r="G649" s="23">
        <f t="shared" ca="1" si="148"/>
        <v>1.3468254285714305</v>
      </c>
      <c r="I649" t="s">
        <v>14</v>
      </c>
      <c r="J649" s="18">
        <f t="shared" ca="1" si="143"/>
        <v>46374</v>
      </c>
      <c r="K649" s="23">
        <f t="shared" ca="1" si="149"/>
        <v>0.89222328571428466</v>
      </c>
      <c r="M649" t="s">
        <v>15</v>
      </c>
      <c r="N649" s="18">
        <f t="shared" ca="1" si="144"/>
        <v>46374</v>
      </c>
      <c r="O649" s="23">
        <f t="shared" ca="1" si="150"/>
        <v>0.75282771428571382</v>
      </c>
      <c r="Q649" t="s">
        <v>16</v>
      </c>
      <c r="R649" s="18">
        <f t="shared" ca="1" si="145"/>
        <v>46374</v>
      </c>
      <c r="S649" s="23">
        <f t="shared" ca="1" si="151"/>
        <v>1.013349571428571</v>
      </c>
      <c r="U649" t="s">
        <v>17</v>
      </c>
      <c r="V649" s="18">
        <f t="shared" ca="1" si="146"/>
        <v>46374</v>
      </c>
      <c r="W649" s="23">
        <f t="shared" ca="1" si="152"/>
        <v>0.90460857142857054</v>
      </c>
    </row>
    <row r="650" spans="1:23">
      <c r="A650" t="s">
        <v>3</v>
      </c>
      <c r="B650" s="18">
        <f t="shared" ca="1" si="141"/>
        <v>46375</v>
      </c>
      <c r="C650" s="23">
        <f t="shared" ca="1" si="147"/>
        <v>1.2020913516483536</v>
      </c>
      <c r="E650" s="22" t="s">
        <v>13</v>
      </c>
      <c r="F650" s="18">
        <f t="shared" ca="1" si="142"/>
        <v>46375</v>
      </c>
      <c r="G650" s="23">
        <f t="shared" ca="1" si="148"/>
        <v>1.3468146483516503</v>
      </c>
      <c r="I650" t="s">
        <v>14</v>
      </c>
      <c r="J650" s="18">
        <f t="shared" ca="1" si="143"/>
        <v>46375</v>
      </c>
      <c r="K650" s="23">
        <f t="shared" ca="1" si="149"/>
        <v>0.89226463736263639</v>
      </c>
      <c r="M650" t="s">
        <v>15</v>
      </c>
      <c r="N650" s="18">
        <f t="shared" ca="1" si="144"/>
        <v>46375</v>
      </c>
      <c r="O650" s="23">
        <f t="shared" ca="1" si="150"/>
        <v>0.75275228571428532</v>
      </c>
      <c r="Q650" t="s">
        <v>16</v>
      </c>
      <c r="R650" s="18">
        <f t="shared" ca="1" si="145"/>
        <v>46375</v>
      </c>
      <c r="S650" s="23">
        <f t="shared" ca="1" si="151"/>
        <v>1.0132418901098896</v>
      </c>
      <c r="U650" t="s">
        <v>17</v>
      </c>
      <c r="V650" s="18">
        <f t="shared" ca="1" si="146"/>
        <v>46375</v>
      </c>
      <c r="W650" s="23">
        <f t="shared" ca="1" si="152"/>
        <v>0.90455950549450459</v>
      </c>
    </row>
    <row r="651" spans="1:23">
      <c r="A651" t="s">
        <v>3</v>
      </c>
      <c r="B651" s="18">
        <f t="shared" ca="1" si="141"/>
        <v>46376</v>
      </c>
      <c r="C651" s="23">
        <f t="shared" ca="1" si="147"/>
        <v>1.2021471318681338</v>
      </c>
      <c r="E651" s="22" t="s">
        <v>13</v>
      </c>
      <c r="F651" s="18">
        <f t="shared" ca="1" si="142"/>
        <v>46376</v>
      </c>
      <c r="G651" s="23">
        <f t="shared" ca="1" si="148"/>
        <v>1.3468038681318701</v>
      </c>
      <c r="I651" t="s">
        <v>14</v>
      </c>
      <c r="J651" s="18">
        <f t="shared" ca="1" si="143"/>
        <v>46376</v>
      </c>
      <c r="K651" s="23">
        <f t="shared" ca="1" si="149"/>
        <v>0.89230598901098812</v>
      </c>
      <c r="M651" t="s">
        <v>15</v>
      </c>
      <c r="N651" s="18">
        <f t="shared" ca="1" si="144"/>
        <v>46376</v>
      </c>
      <c r="O651" s="23">
        <f t="shared" ca="1" si="150"/>
        <v>0.75267685714285681</v>
      </c>
      <c r="Q651" t="s">
        <v>16</v>
      </c>
      <c r="R651" s="18">
        <f t="shared" ca="1" si="145"/>
        <v>46376</v>
      </c>
      <c r="S651" s="23">
        <f t="shared" ca="1" si="151"/>
        <v>1.0131342087912083</v>
      </c>
      <c r="U651" t="s">
        <v>17</v>
      </c>
      <c r="V651" s="18">
        <f t="shared" ca="1" si="146"/>
        <v>46376</v>
      </c>
      <c r="W651" s="23">
        <f t="shared" ca="1" si="152"/>
        <v>0.90451043956043864</v>
      </c>
    </row>
    <row r="652" spans="1:23">
      <c r="A652" t="s">
        <v>3</v>
      </c>
      <c r="B652" s="18">
        <f t="shared" ca="1" si="141"/>
        <v>46377</v>
      </c>
      <c r="C652" s="23">
        <f t="shared" ca="1" si="147"/>
        <v>1.2022029120879141</v>
      </c>
      <c r="E652" s="22" t="s">
        <v>13</v>
      </c>
      <c r="F652" s="18">
        <f t="shared" ca="1" si="142"/>
        <v>46377</v>
      </c>
      <c r="G652" s="23">
        <f t="shared" ca="1" si="148"/>
        <v>1.34679308791209</v>
      </c>
      <c r="I652" t="s">
        <v>14</v>
      </c>
      <c r="J652" s="18">
        <f t="shared" ca="1" si="143"/>
        <v>46377</v>
      </c>
      <c r="K652" s="23">
        <f t="shared" ca="1" si="149"/>
        <v>0.89234734065933974</v>
      </c>
      <c r="M652" t="s">
        <v>15</v>
      </c>
      <c r="N652" s="18">
        <f t="shared" ca="1" si="144"/>
        <v>46377</v>
      </c>
      <c r="O652" s="23">
        <f t="shared" ca="1" si="150"/>
        <v>0.7526014285714282</v>
      </c>
      <c r="Q652" t="s">
        <v>16</v>
      </c>
      <c r="R652" s="18">
        <f t="shared" ca="1" si="145"/>
        <v>46377</v>
      </c>
      <c r="S652" s="23">
        <f t="shared" ca="1" si="151"/>
        <v>1.013026527472527</v>
      </c>
      <c r="U652" t="s">
        <v>17</v>
      </c>
      <c r="V652" s="18">
        <f t="shared" ca="1" si="146"/>
        <v>46377</v>
      </c>
      <c r="W652" s="23">
        <f t="shared" ca="1" si="152"/>
        <v>0.90446137362637269</v>
      </c>
    </row>
    <row r="653" spans="1:23">
      <c r="A653" t="s">
        <v>3</v>
      </c>
      <c r="B653" s="18">
        <f t="shared" ca="1" si="141"/>
        <v>46378</v>
      </c>
      <c r="C653" s="23">
        <f t="shared" ca="1" si="147"/>
        <v>1.2022586923076943</v>
      </c>
      <c r="E653" s="22" t="s">
        <v>13</v>
      </c>
      <c r="F653" s="18">
        <f t="shared" ca="1" si="142"/>
        <v>46378</v>
      </c>
      <c r="G653" s="23">
        <f t="shared" ca="1" si="148"/>
        <v>1.3467823076923098</v>
      </c>
      <c r="I653" t="s">
        <v>14</v>
      </c>
      <c r="J653" s="18">
        <f t="shared" ca="1" si="143"/>
        <v>46378</v>
      </c>
      <c r="K653" s="23">
        <f t="shared" ca="1" si="149"/>
        <v>0.89238869230769136</v>
      </c>
      <c r="M653" t="s">
        <v>15</v>
      </c>
      <c r="N653" s="18">
        <f t="shared" ca="1" si="144"/>
        <v>46378</v>
      </c>
      <c r="O653" s="23">
        <f t="shared" ca="1" si="150"/>
        <v>0.75252599999999958</v>
      </c>
      <c r="Q653" t="s">
        <v>16</v>
      </c>
      <c r="R653" s="18">
        <f t="shared" ca="1" si="145"/>
        <v>46378</v>
      </c>
      <c r="S653" s="23">
        <f t="shared" ca="1" si="151"/>
        <v>1.0129188461538456</v>
      </c>
      <c r="U653" t="s">
        <v>17</v>
      </c>
      <c r="V653" s="18">
        <f t="shared" ca="1" si="146"/>
        <v>46378</v>
      </c>
      <c r="W653" s="23">
        <f t="shared" ca="1" si="152"/>
        <v>0.90441230769230674</v>
      </c>
    </row>
    <row r="654" spans="1:23">
      <c r="A654" t="s">
        <v>3</v>
      </c>
      <c r="B654" s="18">
        <f t="shared" ref="B654:B717" ca="1" si="153">+B653+1</f>
        <v>46379</v>
      </c>
      <c r="C654" s="23">
        <f t="shared" ca="1" si="147"/>
        <v>1.2023144725274746</v>
      </c>
      <c r="E654" s="22" t="s">
        <v>13</v>
      </c>
      <c r="F654" s="18">
        <f t="shared" ref="F654:F717" ca="1" si="154">+F653+1</f>
        <v>46379</v>
      </c>
      <c r="G654" s="23">
        <f t="shared" ca="1" si="148"/>
        <v>1.3467715274725296</v>
      </c>
      <c r="I654" t="s">
        <v>14</v>
      </c>
      <c r="J654" s="18">
        <f t="shared" ref="J654:J717" ca="1" si="155">+J653+1</f>
        <v>46379</v>
      </c>
      <c r="K654" s="23">
        <f t="shared" ca="1" si="149"/>
        <v>0.89243004395604308</v>
      </c>
      <c r="M654" t="s">
        <v>15</v>
      </c>
      <c r="N654" s="18">
        <f t="shared" ref="N654:N717" ca="1" si="156">+N653+1</f>
        <v>46379</v>
      </c>
      <c r="O654" s="23">
        <f t="shared" ca="1" si="150"/>
        <v>0.75245057142857108</v>
      </c>
      <c r="Q654" t="s">
        <v>16</v>
      </c>
      <c r="R654" s="18">
        <f t="shared" ref="R654:R717" ca="1" si="157">+R653+1</f>
        <v>46379</v>
      </c>
      <c r="S654" s="23">
        <f t="shared" ca="1" si="151"/>
        <v>1.0128111648351643</v>
      </c>
      <c r="U654" t="s">
        <v>17</v>
      </c>
      <c r="V654" s="18">
        <f t="shared" ref="V654:V717" ca="1" si="158">+V653+1</f>
        <v>46379</v>
      </c>
      <c r="W654" s="23">
        <f t="shared" ca="1" si="152"/>
        <v>0.90436324175824079</v>
      </c>
    </row>
    <row r="655" spans="1:23">
      <c r="A655" t="s">
        <v>3</v>
      </c>
      <c r="B655" s="18">
        <f t="shared" ca="1" si="153"/>
        <v>46380</v>
      </c>
      <c r="C655" s="23">
        <f t="shared" ca="1" si="147"/>
        <v>1.2023702527472548</v>
      </c>
      <c r="E655" s="22" t="s">
        <v>13</v>
      </c>
      <c r="F655" s="18">
        <f t="shared" ca="1" si="154"/>
        <v>46380</v>
      </c>
      <c r="G655" s="23">
        <f t="shared" ca="1" si="148"/>
        <v>1.3467607472527494</v>
      </c>
      <c r="I655" t="s">
        <v>14</v>
      </c>
      <c r="J655" s="18">
        <f t="shared" ca="1" si="155"/>
        <v>46380</v>
      </c>
      <c r="K655" s="23">
        <f t="shared" ca="1" si="149"/>
        <v>0.89247139560439481</v>
      </c>
      <c r="M655" t="s">
        <v>15</v>
      </c>
      <c r="N655" s="18">
        <f t="shared" ca="1" si="156"/>
        <v>46380</v>
      </c>
      <c r="O655" s="23">
        <f t="shared" ca="1" si="150"/>
        <v>0.75237514285714258</v>
      </c>
      <c r="Q655" t="s">
        <v>16</v>
      </c>
      <c r="R655" s="18">
        <f t="shared" ca="1" si="157"/>
        <v>46380</v>
      </c>
      <c r="S655" s="23">
        <f t="shared" ca="1" si="151"/>
        <v>1.012703483516483</v>
      </c>
      <c r="U655" t="s">
        <v>17</v>
      </c>
      <c r="V655" s="18">
        <f t="shared" ca="1" si="158"/>
        <v>46380</v>
      </c>
      <c r="W655" s="23">
        <f t="shared" ca="1" si="152"/>
        <v>0.90431417582417484</v>
      </c>
    </row>
    <row r="656" spans="1:23">
      <c r="A656" t="s">
        <v>3</v>
      </c>
      <c r="B656" s="18">
        <f t="shared" ca="1" si="153"/>
        <v>46381</v>
      </c>
      <c r="C656" s="23">
        <f t="shared" ca="1" si="147"/>
        <v>1.2024260329670351</v>
      </c>
      <c r="E656" s="22" t="s">
        <v>13</v>
      </c>
      <c r="F656" s="18">
        <f t="shared" ca="1" si="154"/>
        <v>46381</v>
      </c>
      <c r="G656" s="23">
        <f t="shared" ca="1" si="148"/>
        <v>1.3467499670329692</v>
      </c>
      <c r="I656" t="s">
        <v>14</v>
      </c>
      <c r="J656" s="18">
        <f t="shared" ca="1" si="155"/>
        <v>46381</v>
      </c>
      <c r="K656" s="23">
        <f t="shared" ca="1" si="149"/>
        <v>0.89251274725274643</v>
      </c>
      <c r="M656" t="s">
        <v>15</v>
      </c>
      <c r="N656" s="18">
        <f t="shared" ca="1" si="156"/>
        <v>46381</v>
      </c>
      <c r="O656" s="23">
        <f t="shared" ca="1" si="150"/>
        <v>0.75229971428571396</v>
      </c>
      <c r="Q656" t="s">
        <v>16</v>
      </c>
      <c r="R656" s="18">
        <f t="shared" ca="1" si="157"/>
        <v>46381</v>
      </c>
      <c r="S656" s="23">
        <f t="shared" ca="1" si="151"/>
        <v>1.0125958021978017</v>
      </c>
      <c r="U656" t="s">
        <v>17</v>
      </c>
      <c r="V656" s="18">
        <f t="shared" ca="1" si="158"/>
        <v>46381</v>
      </c>
      <c r="W656" s="23">
        <f t="shared" ca="1" si="152"/>
        <v>0.90426510989010889</v>
      </c>
    </row>
    <row r="657" spans="1:23">
      <c r="A657" t="s">
        <v>3</v>
      </c>
      <c r="B657" s="18">
        <f t="shared" ca="1" si="153"/>
        <v>46382</v>
      </c>
      <c r="C657" s="23">
        <f t="shared" ca="1" si="147"/>
        <v>1.2024818131868154</v>
      </c>
      <c r="E657" s="22" t="s">
        <v>13</v>
      </c>
      <c r="F657" s="18">
        <f t="shared" ca="1" si="154"/>
        <v>46382</v>
      </c>
      <c r="G657" s="23">
        <f t="shared" ca="1" si="148"/>
        <v>1.346739186813189</v>
      </c>
      <c r="I657" t="s">
        <v>14</v>
      </c>
      <c r="J657" s="18">
        <f t="shared" ca="1" si="155"/>
        <v>46382</v>
      </c>
      <c r="K657" s="23">
        <f t="shared" ca="1" si="149"/>
        <v>0.89255409890109805</v>
      </c>
      <c r="M657" t="s">
        <v>15</v>
      </c>
      <c r="N657" s="18">
        <f t="shared" ca="1" si="156"/>
        <v>46382</v>
      </c>
      <c r="O657" s="23">
        <f t="shared" ca="1" si="150"/>
        <v>0.75222428571428535</v>
      </c>
      <c r="Q657" t="s">
        <v>16</v>
      </c>
      <c r="R657" s="18">
        <f t="shared" ca="1" si="157"/>
        <v>46382</v>
      </c>
      <c r="S657" s="23">
        <f t="shared" ca="1" si="151"/>
        <v>1.0124881208791203</v>
      </c>
      <c r="U657" t="s">
        <v>17</v>
      </c>
      <c r="V657" s="18">
        <f t="shared" ca="1" si="158"/>
        <v>46382</v>
      </c>
      <c r="W657" s="23">
        <f t="shared" ca="1" si="152"/>
        <v>0.90421604395604294</v>
      </c>
    </row>
    <row r="658" spans="1:23">
      <c r="A658" t="s">
        <v>3</v>
      </c>
      <c r="B658" s="18">
        <f t="shared" ca="1" si="153"/>
        <v>46383</v>
      </c>
      <c r="C658" s="23">
        <f t="shared" ca="1" si="147"/>
        <v>1.2025375934065956</v>
      </c>
      <c r="E658" s="22" t="s">
        <v>13</v>
      </c>
      <c r="F658" s="18">
        <f t="shared" ca="1" si="154"/>
        <v>46383</v>
      </c>
      <c r="G658" s="23">
        <f t="shared" ca="1" si="148"/>
        <v>1.3467284065934089</v>
      </c>
      <c r="I658" t="s">
        <v>14</v>
      </c>
      <c r="J658" s="18">
        <f t="shared" ca="1" si="155"/>
        <v>46383</v>
      </c>
      <c r="K658" s="23">
        <f t="shared" ca="1" si="149"/>
        <v>0.89259545054944978</v>
      </c>
      <c r="M658" t="s">
        <v>15</v>
      </c>
      <c r="N658" s="18">
        <f t="shared" ca="1" si="156"/>
        <v>46383</v>
      </c>
      <c r="O658" s="23">
        <f t="shared" ca="1" si="150"/>
        <v>0.75214885714285684</v>
      </c>
      <c r="Q658" t="s">
        <v>16</v>
      </c>
      <c r="R658" s="18">
        <f t="shared" ca="1" si="157"/>
        <v>46383</v>
      </c>
      <c r="S658" s="23">
        <f t="shared" ca="1" si="151"/>
        <v>1.012380439560439</v>
      </c>
      <c r="U658" t="s">
        <v>17</v>
      </c>
      <c r="V658" s="18">
        <f t="shared" ca="1" si="158"/>
        <v>46383</v>
      </c>
      <c r="W658" s="23">
        <f t="shared" ca="1" si="152"/>
        <v>0.90416697802197699</v>
      </c>
    </row>
    <row r="659" spans="1:23">
      <c r="A659" t="s">
        <v>3</v>
      </c>
      <c r="B659" s="18">
        <f t="shared" ca="1" si="153"/>
        <v>46384</v>
      </c>
      <c r="C659" s="23">
        <f t="shared" ca="1" si="147"/>
        <v>1.2025933736263759</v>
      </c>
      <c r="E659" s="22" t="s">
        <v>13</v>
      </c>
      <c r="F659" s="18">
        <f t="shared" ca="1" si="154"/>
        <v>46384</v>
      </c>
      <c r="G659" s="23">
        <f t="shared" ca="1" si="148"/>
        <v>1.3467176263736285</v>
      </c>
      <c r="I659" t="s">
        <v>14</v>
      </c>
      <c r="J659" s="18">
        <f t="shared" ca="1" si="155"/>
        <v>46384</v>
      </c>
      <c r="K659" s="23">
        <f t="shared" ca="1" si="149"/>
        <v>0.8926368021978015</v>
      </c>
      <c r="M659" t="s">
        <v>15</v>
      </c>
      <c r="N659" s="18">
        <f t="shared" ca="1" si="156"/>
        <v>46384</v>
      </c>
      <c r="O659" s="23">
        <f t="shared" ca="1" si="150"/>
        <v>0.75207342857142834</v>
      </c>
      <c r="Q659" t="s">
        <v>16</v>
      </c>
      <c r="R659" s="18">
        <f t="shared" ca="1" si="157"/>
        <v>46384</v>
      </c>
      <c r="S659" s="23">
        <f t="shared" ca="1" si="151"/>
        <v>1.0122727582417577</v>
      </c>
      <c r="U659" t="s">
        <v>17</v>
      </c>
      <c r="V659" s="18">
        <f t="shared" ca="1" si="158"/>
        <v>46384</v>
      </c>
      <c r="W659" s="23">
        <f t="shared" ca="1" si="152"/>
        <v>0.90411791208791104</v>
      </c>
    </row>
    <row r="660" spans="1:23">
      <c r="A660" t="s">
        <v>3</v>
      </c>
      <c r="B660" s="18">
        <f t="shared" ca="1" si="153"/>
        <v>46385</v>
      </c>
      <c r="C660" s="23">
        <f t="shared" ca="1" si="147"/>
        <v>1.2026491538461559</v>
      </c>
      <c r="E660" s="22" t="s">
        <v>13</v>
      </c>
      <c r="F660" s="18">
        <f t="shared" ca="1" si="154"/>
        <v>46385</v>
      </c>
      <c r="G660" s="23">
        <f t="shared" ca="1" si="148"/>
        <v>1.3467068461538483</v>
      </c>
      <c r="I660" t="s">
        <v>14</v>
      </c>
      <c r="J660" s="18">
        <f t="shared" ca="1" si="155"/>
        <v>46385</v>
      </c>
      <c r="K660" s="23">
        <f t="shared" ca="1" si="149"/>
        <v>0.89267815384615312</v>
      </c>
      <c r="M660" t="s">
        <v>15</v>
      </c>
      <c r="N660" s="18">
        <f t="shared" ca="1" si="156"/>
        <v>46385</v>
      </c>
      <c r="O660" s="23">
        <f t="shared" ca="1" si="150"/>
        <v>0.75199799999999972</v>
      </c>
      <c r="Q660" t="s">
        <v>16</v>
      </c>
      <c r="R660" s="18">
        <f t="shared" ca="1" si="157"/>
        <v>46385</v>
      </c>
      <c r="S660" s="23">
        <f t="shared" ca="1" si="151"/>
        <v>1.0121650769230763</v>
      </c>
      <c r="U660" t="s">
        <v>17</v>
      </c>
      <c r="V660" s="18">
        <f t="shared" ca="1" si="158"/>
        <v>46385</v>
      </c>
      <c r="W660" s="23">
        <f t="shared" ca="1" si="152"/>
        <v>0.90406884615384508</v>
      </c>
    </row>
    <row r="661" spans="1:23">
      <c r="A661" t="s">
        <v>3</v>
      </c>
      <c r="B661" s="18">
        <f t="shared" ca="1" si="153"/>
        <v>46386</v>
      </c>
      <c r="C661" s="23">
        <f t="shared" ca="1" si="147"/>
        <v>1.2027049340659359</v>
      </c>
      <c r="E661" s="22" t="s">
        <v>13</v>
      </c>
      <c r="F661" s="18">
        <f t="shared" ca="1" si="154"/>
        <v>46386</v>
      </c>
      <c r="G661" s="23">
        <f t="shared" ca="1" si="148"/>
        <v>1.3466960659340681</v>
      </c>
      <c r="I661" t="s">
        <v>14</v>
      </c>
      <c r="J661" s="18">
        <f t="shared" ca="1" si="155"/>
        <v>46386</v>
      </c>
      <c r="K661" s="23">
        <f t="shared" ca="1" si="149"/>
        <v>0.89271950549450474</v>
      </c>
      <c r="M661" t="s">
        <v>15</v>
      </c>
      <c r="N661" s="18">
        <f t="shared" ca="1" si="156"/>
        <v>46386</v>
      </c>
      <c r="O661" s="23">
        <f t="shared" ca="1" si="150"/>
        <v>0.75192257142857111</v>
      </c>
      <c r="Q661" t="s">
        <v>16</v>
      </c>
      <c r="R661" s="18">
        <f t="shared" ca="1" si="157"/>
        <v>46386</v>
      </c>
      <c r="S661" s="23">
        <f t="shared" ca="1" si="151"/>
        <v>1.012057395604395</v>
      </c>
      <c r="U661" t="s">
        <v>17</v>
      </c>
      <c r="V661" s="18">
        <f t="shared" ca="1" si="158"/>
        <v>46386</v>
      </c>
      <c r="W661" s="23">
        <f t="shared" ca="1" si="152"/>
        <v>0.90401978021977913</v>
      </c>
    </row>
    <row r="662" spans="1:23">
      <c r="A662" t="s">
        <v>3</v>
      </c>
      <c r="B662" s="18">
        <f t="shared" ca="1" si="153"/>
        <v>46387</v>
      </c>
      <c r="C662" s="23">
        <f t="shared" ref="C662:C688" ca="1" si="159">C661+(C$689-C661)/(B$689-B662)</f>
        <v>1.2027607142857162</v>
      </c>
      <c r="E662" s="22" t="s">
        <v>13</v>
      </c>
      <c r="F662" s="18">
        <f t="shared" ca="1" si="154"/>
        <v>46387</v>
      </c>
      <c r="G662" s="23">
        <f t="shared" ref="G662:G688" ca="1" si="160">G661+(G$689-G661)/(F$689-F662)</f>
        <v>1.3466852857142877</v>
      </c>
      <c r="I662" t="s">
        <v>14</v>
      </c>
      <c r="J662" s="18">
        <f t="shared" ca="1" si="155"/>
        <v>46387</v>
      </c>
      <c r="K662" s="23">
        <f t="shared" ref="K662:K688" ca="1" si="161">K661+(K$689-K661)/(J$689-J662)</f>
        <v>0.89276085714285647</v>
      </c>
      <c r="M662" t="s">
        <v>15</v>
      </c>
      <c r="N662" s="18">
        <f t="shared" ca="1" si="156"/>
        <v>46387</v>
      </c>
      <c r="O662" s="23">
        <f t="shared" ref="O662:O688" ca="1" si="162">O661+(O$689-O661)/(N$689-N662)</f>
        <v>0.7518471428571426</v>
      </c>
      <c r="Q662" t="s">
        <v>16</v>
      </c>
      <c r="R662" s="18">
        <f t="shared" ca="1" si="157"/>
        <v>46387</v>
      </c>
      <c r="S662" s="23">
        <f t="shared" ref="S662:S688" ca="1" si="163">S661+(S$689-S661)/(R$689-R662)</f>
        <v>1.0119497142857137</v>
      </c>
      <c r="U662" t="s">
        <v>17</v>
      </c>
      <c r="V662" s="18">
        <f t="shared" ca="1" si="158"/>
        <v>46387</v>
      </c>
      <c r="W662" s="23">
        <f t="shared" ref="W662:W688" ca="1" si="164">W661+(W$689-W661)/(V$689-V662)</f>
        <v>0.90397071428571329</v>
      </c>
    </row>
    <row r="663" spans="1:23">
      <c r="A663" t="s">
        <v>3</v>
      </c>
      <c r="B663" s="18">
        <f t="shared" ca="1" si="153"/>
        <v>46388</v>
      </c>
      <c r="C663" s="23">
        <f t="shared" ca="1" si="159"/>
        <v>1.2028164945054964</v>
      </c>
      <c r="E663" s="22" t="s">
        <v>13</v>
      </c>
      <c r="F663" s="18">
        <f t="shared" ca="1" si="154"/>
        <v>46388</v>
      </c>
      <c r="G663" s="23">
        <f t="shared" ca="1" si="160"/>
        <v>1.3466745054945073</v>
      </c>
      <c r="I663" t="s">
        <v>14</v>
      </c>
      <c r="J663" s="18">
        <f t="shared" ca="1" si="155"/>
        <v>46388</v>
      </c>
      <c r="K663" s="23">
        <f t="shared" ca="1" si="161"/>
        <v>0.8928022087912082</v>
      </c>
      <c r="M663" t="s">
        <v>15</v>
      </c>
      <c r="N663" s="18">
        <f t="shared" ca="1" si="156"/>
        <v>46388</v>
      </c>
      <c r="O663" s="23">
        <f t="shared" ca="1" si="162"/>
        <v>0.7517717142857141</v>
      </c>
      <c r="Q663" t="s">
        <v>16</v>
      </c>
      <c r="R663" s="18">
        <f t="shared" ca="1" si="157"/>
        <v>46388</v>
      </c>
      <c r="S663" s="23">
        <f t="shared" ca="1" si="163"/>
        <v>1.0118420329670323</v>
      </c>
      <c r="U663" t="s">
        <v>17</v>
      </c>
      <c r="V663" s="18">
        <f t="shared" ca="1" si="158"/>
        <v>46388</v>
      </c>
      <c r="W663" s="23">
        <f t="shared" ca="1" si="164"/>
        <v>0.90392164835164746</v>
      </c>
    </row>
    <row r="664" spans="1:23">
      <c r="A664" t="s">
        <v>3</v>
      </c>
      <c r="B664" s="18">
        <f t="shared" ca="1" si="153"/>
        <v>46389</v>
      </c>
      <c r="C664" s="23">
        <f t="shared" ca="1" si="159"/>
        <v>1.2028722747252765</v>
      </c>
      <c r="E664" s="22" t="s">
        <v>13</v>
      </c>
      <c r="F664" s="18">
        <f t="shared" ca="1" si="154"/>
        <v>46389</v>
      </c>
      <c r="G664" s="23">
        <f t="shared" ca="1" si="160"/>
        <v>1.3466637252747271</v>
      </c>
      <c r="I664" t="s">
        <v>14</v>
      </c>
      <c r="J664" s="18">
        <f t="shared" ca="1" si="155"/>
        <v>46389</v>
      </c>
      <c r="K664" s="23">
        <f t="shared" ca="1" si="161"/>
        <v>0.89284356043955981</v>
      </c>
      <c r="M664" t="s">
        <v>15</v>
      </c>
      <c r="N664" s="18">
        <f t="shared" ca="1" si="156"/>
        <v>46389</v>
      </c>
      <c r="O664" s="23">
        <f t="shared" ca="1" si="162"/>
        <v>0.75169628571428548</v>
      </c>
      <c r="Q664" t="s">
        <v>16</v>
      </c>
      <c r="R664" s="18">
        <f t="shared" ca="1" si="157"/>
        <v>46389</v>
      </c>
      <c r="S664" s="23">
        <f t="shared" ca="1" si="163"/>
        <v>1.011734351648351</v>
      </c>
      <c r="U664" t="s">
        <v>17</v>
      </c>
      <c r="V664" s="18">
        <f t="shared" ca="1" si="158"/>
        <v>46389</v>
      </c>
      <c r="W664" s="23">
        <f t="shared" ca="1" si="164"/>
        <v>0.9038725824175815</v>
      </c>
    </row>
    <row r="665" spans="1:23">
      <c r="A665" t="s">
        <v>3</v>
      </c>
      <c r="B665" s="18">
        <f t="shared" ca="1" si="153"/>
        <v>46390</v>
      </c>
      <c r="C665" s="23">
        <f t="shared" ca="1" si="159"/>
        <v>1.2029280549450565</v>
      </c>
      <c r="E665" s="22" t="s">
        <v>13</v>
      </c>
      <c r="F665" s="18">
        <f t="shared" ca="1" si="154"/>
        <v>46390</v>
      </c>
      <c r="G665" s="23">
        <f t="shared" ca="1" si="160"/>
        <v>1.3466529450549469</v>
      </c>
      <c r="I665" t="s">
        <v>14</v>
      </c>
      <c r="J665" s="18">
        <f t="shared" ca="1" si="155"/>
        <v>46390</v>
      </c>
      <c r="K665" s="23">
        <f t="shared" ca="1" si="161"/>
        <v>0.89288491208791143</v>
      </c>
      <c r="M665" t="s">
        <v>15</v>
      </c>
      <c r="N665" s="18">
        <f t="shared" ca="1" si="156"/>
        <v>46390</v>
      </c>
      <c r="O665" s="23">
        <f t="shared" ca="1" si="162"/>
        <v>0.75162085714285687</v>
      </c>
      <c r="Q665" t="s">
        <v>16</v>
      </c>
      <c r="R665" s="18">
        <f t="shared" ca="1" si="157"/>
        <v>46390</v>
      </c>
      <c r="S665" s="23">
        <f t="shared" ca="1" si="163"/>
        <v>1.0116266703296697</v>
      </c>
      <c r="U665" t="s">
        <v>17</v>
      </c>
      <c r="V665" s="18">
        <f t="shared" ca="1" si="158"/>
        <v>46390</v>
      </c>
      <c r="W665" s="23">
        <f t="shared" ca="1" si="164"/>
        <v>0.90382351648351555</v>
      </c>
    </row>
    <row r="666" spans="1:23">
      <c r="A666" t="s">
        <v>3</v>
      </c>
      <c r="B666" s="18">
        <f t="shared" ca="1" si="153"/>
        <v>46391</v>
      </c>
      <c r="C666" s="23">
        <f t="shared" ca="1" si="159"/>
        <v>1.2029838351648368</v>
      </c>
      <c r="E666" s="22" t="s">
        <v>13</v>
      </c>
      <c r="F666" s="18">
        <f t="shared" ca="1" si="154"/>
        <v>46391</v>
      </c>
      <c r="G666" s="23">
        <f t="shared" ca="1" si="160"/>
        <v>1.3466421648351665</v>
      </c>
      <c r="I666" t="s">
        <v>14</v>
      </c>
      <c r="J666" s="18">
        <f t="shared" ca="1" si="155"/>
        <v>46391</v>
      </c>
      <c r="K666" s="23">
        <f t="shared" ca="1" si="161"/>
        <v>0.89292626373626316</v>
      </c>
      <c r="M666" t="s">
        <v>15</v>
      </c>
      <c r="N666" s="18">
        <f t="shared" ca="1" si="156"/>
        <v>46391</v>
      </c>
      <c r="O666" s="23">
        <f t="shared" ca="1" si="162"/>
        <v>0.75154542857142836</v>
      </c>
      <c r="Q666" t="s">
        <v>16</v>
      </c>
      <c r="R666" s="18">
        <f t="shared" ca="1" si="157"/>
        <v>46391</v>
      </c>
      <c r="S666" s="23">
        <f t="shared" ca="1" si="163"/>
        <v>1.0115189890109884</v>
      </c>
      <c r="U666" t="s">
        <v>17</v>
      </c>
      <c r="V666" s="18">
        <f t="shared" ca="1" si="158"/>
        <v>46391</v>
      </c>
      <c r="W666" s="23">
        <f t="shared" ca="1" si="164"/>
        <v>0.90377445054944971</v>
      </c>
    </row>
    <row r="667" spans="1:23">
      <c r="A667" t="s">
        <v>3</v>
      </c>
      <c r="B667" s="18">
        <f t="shared" ca="1" si="153"/>
        <v>46392</v>
      </c>
      <c r="C667" s="23">
        <f t="shared" ca="1" si="159"/>
        <v>1.203039615384617</v>
      </c>
      <c r="E667" s="22" t="s">
        <v>13</v>
      </c>
      <c r="F667" s="18">
        <f t="shared" ca="1" si="154"/>
        <v>46392</v>
      </c>
      <c r="G667" s="23">
        <f t="shared" ca="1" si="160"/>
        <v>1.3466313846153861</v>
      </c>
      <c r="I667" t="s">
        <v>14</v>
      </c>
      <c r="J667" s="18">
        <f t="shared" ca="1" si="155"/>
        <v>46392</v>
      </c>
      <c r="K667" s="23">
        <f t="shared" ca="1" si="161"/>
        <v>0.89296761538461489</v>
      </c>
      <c r="M667" t="s">
        <v>15</v>
      </c>
      <c r="N667" s="18">
        <f t="shared" ca="1" si="156"/>
        <v>46392</v>
      </c>
      <c r="O667" s="23">
        <f t="shared" ca="1" si="162"/>
        <v>0.75146999999999986</v>
      </c>
      <c r="Q667" t="s">
        <v>16</v>
      </c>
      <c r="R667" s="18">
        <f t="shared" ca="1" si="157"/>
        <v>46392</v>
      </c>
      <c r="S667" s="23">
        <f t="shared" ca="1" si="163"/>
        <v>1.011411307692307</v>
      </c>
      <c r="U667" t="s">
        <v>17</v>
      </c>
      <c r="V667" s="18">
        <f t="shared" ca="1" si="158"/>
        <v>46392</v>
      </c>
      <c r="W667" s="23">
        <f t="shared" ca="1" si="164"/>
        <v>0.90372538461538388</v>
      </c>
    </row>
    <row r="668" spans="1:23">
      <c r="A668" t="s">
        <v>3</v>
      </c>
      <c r="B668" s="18">
        <f t="shared" ca="1" si="153"/>
        <v>46393</v>
      </c>
      <c r="C668" s="23">
        <f t="shared" ca="1" si="159"/>
        <v>1.203095395604397</v>
      </c>
      <c r="E668" s="22" t="s">
        <v>13</v>
      </c>
      <c r="F668" s="18">
        <f t="shared" ca="1" si="154"/>
        <v>46393</v>
      </c>
      <c r="G668" s="23">
        <f t="shared" ca="1" si="160"/>
        <v>1.3466206043956059</v>
      </c>
      <c r="I668" t="s">
        <v>14</v>
      </c>
      <c r="J668" s="18">
        <f t="shared" ca="1" si="155"/>
        <v>46393</v>
      </c>
      <c r="K668" s="23">
        <f t="shared" ca="1" si="161"/>
        <v>0.89300896703296651</v>
      </c>
      <c r="M668" t="s">
        <v>15</v>
      </c>
      <c r="N668" s="18">
        <f t="shared" ca="1" si="156"/>
        <v>46393</v>
      </c>
      <c r="O668" s="23">
        <f t="shared" ca="1" si="162"/>
        <v>0.75139457142857125</v>
      </c>
      <c r="Q668" t="s">
        <v>16</v>
      </c>
      <c r="R668" s="18">
        <f t="shared" ca="1" si="157"/>
        <v>46393</v>
      </c>
      <c r="S668" s="23">
        <f t="shared" ca="1" si="163"/>
        <v>1.0113036263736257</v>
      </c>
      <c r="U668" t="s">
        <v>17</v>
      </c>
      <c r="V668" s="18">
        <f t="shared" ca="1" si="158"/>
        <v>46393</v>
      </c>
      <c r="W668" s="23">
        <f t="shared" ca="1" si="164"/>
        <v>0.90367631868131792</v>
      </c>
    </row>
    <row r="669" spans="1:23">
      <c r="A669" t="s">
        <v>3</v>
      </c>
      <c r="B669" s="18">
        <f t="shared" ca="1" si="153"/>
        <v>46394</v>
      </c>
      <c r="C669" s="23">
        <f t="shared" ca="1" si="159"/>
        <v>1.2031511758241771</v>
      </c>
      <c r="E669" s="22" t="s">
        <v>13</v>
      </c>
      <c r="F669" s="18">
        <f t="shared" ca="1" si="154"/>
        <v>46394</v>
      </c>
      <c r="G669" s="23">
        <f t="shared" ca="1" si="160"/>
        <v>1.3466098241758258</v>
      </c>
      <c r="I669" t="s">
        <v>14</v>
      </c>
      <c r="J669" s="18">
        <f t="shared" ca="1" si="155"/>
        <v>46394</v>
      </c>
      <c r="K669" s="23">
        <f t="shared" ca="1" si="161"/>
        <v>0.89305031868131812</v>
      </c>
      <c r="M669" t="s">
        <v>15</v>
      </c>
      <c r="N669" s="18">
        <f t="shared" ca="1" si="156"/>
        <v>46394</v>
      </c>
      <c r="O669" s="23">
        <f t="shared" ca="1" si="162"/>
        <v>0.75131914285714263</v>
      </c>
      <c r="Q669" t="s">
        <v>16</v>
      </c>
      <c r="R669" s="18">
        <f t="shared" ca="1" si="157"/>
        <v>46394</v>
      </c>
      <c r="S669" s="23">
        <f t="shared" ca="1" si="163"/>
        <v>1.0111959450549444</v>
      </c>
      <c r="U669" t="s">
        <v>17</v>
      </c>
      <c r="V669" s="18">
        <f t="shared" ca="1" si="158"/>
        <v>46394</v>
      </c>
      <c r="W669" s="23">
        <f t="shared" ca="1" si="164"/>
        <v>0.90362725274725197</v>
      </c>
    </row>
    <row r="670" spans="1:23">
      <c r="A670" t="s">
        <v>3</v>
      </c>
      <c r="B670" s="18">
        <f t="shared" ca="1" si="153"/>
        <v>46395</v>
      </c>
      <c r="C670" s="23">
        <f t="shared" ca="1" si="159"/>
        <v>1.2032069560439573</v>
      </c>
      <c r="E670" s="22" t="s">
        <v>13</v>
      </c>
      <c r="F670" s="18">
        <f t="shared" ca="1" si="154"/>
        <v>46395</v>
      </c>
      <c r="G670" s="23">
        <f t="shared" ca="1" si="160"/>
        <v>1.3465990439560453</v>
      </c>
      <c r="I670" t="s">
        <v>14</v>
      </c>
      <c r="J670" s="18">
        <f t="shared" ca="1" si="155"/>
        <v>46395</v>
      </c>
      <c r="K670" s="23">
        <f t="shared" ca="1" si="161"/>
        <v>0.89309167032966985</v>
      </c>
      <c r="M670" t="s">
        <v>15</v>
      </c>
      <c r="N670" s="18">
        <f t="shared" ca="1" si="156"/>
        <v>46395</v>
      </c>
      <c r="O670" s="23">
        <f t="shared" ca="1" si="162"/>
        <v>0.75124371428571413</v>
      </c>
      <c r="Q670" t="s">
        <v>16</v>
      </c>
      <c r="R670" s="18">
        <f t="shared" ca="1" si="157"/>
        <v>46395</v>
      </c>
      <c r="S670" s="23">
        <f t="shared" ca="1" si="163"/>
        <v>1.011088263736263</v>
      </c>
      <c r="U670" t="s">
        <v>17</v>
      </c>
      <c r="V670" s="18">
        <f t="shared" ca="1" si="158"/>
        <v>46395</v>
      </c>
      <c r="W670" s="23">
        <f t="shared" ca="1" si="164"/>
        <v>0.90357818681318613</v>
      </c>
    </row>
    <row r="671" spans="1:23">
      <c r="A671" t="s">
        <v>3</v>
      </c>
      <c r="B671" s="18">
        <f t="shared" ca="1" si="153"/>
        <v>46396</v>
      </c>
      <c r="C671" s="23">
        <f t="shared" ca="1" si="159"/>
        <v>1.2032627362637376</v>
      </c>
      <c r="E671" s="22" t="s">
        <v>13</v>
      </c>
      <c r="F671" s="18">
        <f t="shared" ca="1" si="154"/>
        <v>46396</v>
      </c>
      <c r="G671" s="23">
        <f t="shared" ca="1" si="160"/>
        <v>1.3465882637362649</v>
      </c>
      <c r="I671" t="s">
        <v>14</v>
      </c>
      <c r="J671" s="18">
        <f t="shared" ca="1" si="155"/>
        <v>46396</v>
      </c>
      <c r="K671" s="23">
        <f t="shared" ca="1" si="161"/>
        <v>0.89313302197802158</v>
      </c>
      <c r="M671" t="s">
        <v>15</v>
      </c>
      <c r="N671" s="18">
        <f t="shared" ca="1" si="156"/>
        <v>46396</v>
      </c>
      <c r="O671" s="23">
        <f t="shared" ca="1" si="162"/>
        <v>0.75116828571428562</v>
      </c>
      <c r="Q671" t="s">
        <v>16</v>
      </c>
      <c r="R671" s="18">
        <f t="shared" ca="1" si="157"/>
        <v>46396</v>
      </c>
      <c r="S671" s="23">
        <f t="shared" ca="1" si="163"/>
        <v>1.0109805824175817</v>
      </c>
      <c r="U671" t="s">
        <v>17</v>
      </c>
      <c r="V671" s="18">
        <f t="shared" ca="1" si="158"/>
        <v>46396</v>
      </c>
      <c r="W671" s="23">
        <f t="shared" ca="1" si="164"/>
        <v>0.9035291208791203</v>
      </c>
    </row>
    <row r="672" spans="1:23">
      <c r="A672" t="s">
        <v>3</v>
      </c>
      <c r="B672" s="18">
        <f t="shared" ca="1" si="153"/>
        <v>46397</v>
      </c>
      <c r="C672" s="23">
        <f t="shared" ca="1" si="159"/>
        <v>1.2033185164835176</v>
      </c>
      <c r="E672" s="22" t="s">
        <v>13</v>
      </c>
      <c r="F672" s="18">
        <f t="shared" ca="1" si="154"/>
        <v>46397</v>
      </c>
      <c r="G672" s="23">
        <f t="shared" ca="1" si="160"/>
        <v>1.3465774835164848</v>
      </c>
      <c r="I672" t="s">
        <v>14</v>
      </c>
      <c r="J672" s="18">
        <f t="shared" ca="1" si="155"/>
        <v>46397</v>
      </c>
      <c r="K672" s="23">
        <f t="shared" ca="1" si="161"/>
        <v>0.8931743736263732</v>
      </c>
      <c r="M672" t="s">
        <v>15</v>
      </c>
      <c r="N672" s="18">
        <f t="shared" ca="1" si="156"/>
        <v>46397</v>
      </c>
      <c r="O672" s="23">
        <f t="shared" ca="1" si="162"/>
        <v>0.75109285714285701</v>
      </c>
      <c r="Q672" t="s">
        <v>16</v>
      </c>
      <c r="R672" s="18">
        <f t="shared" ca="1" si="157"/>
        <v>46397</v>
      </c>
      <c r="S672" s="23">
        <f t="shared" ca="1" si="163"/>
        <v>1.0108729010989004</v>
      </c>
      <c r="U672" t="s">
        <v>17</v>
      </c>
      <c r="V672" s="18">
        <f t="shared" ca="1" si="158"/>
        <v>46397</v>
      </c>
      <c r="W672" s="23">
        <f t="shared" ca="1" si="164"/>
        <v>0.90348005494505434</v>
      </c>
    </row>
    <row r="673" spans="1:23">
      <c r="A673" t="s">
        <v>3</v>
      </c>
      <c r="B673" s="18">
        <f t="shared" ca="1" si="153"/>
        <v>46398</v>
      </c>
      <c r="C673" s="23">
        <f t="shared" ca="1" si="159"/>
        <v>1.2033742967032977</v>
      </c>
      <c r="E673" s="22" t="s">
        <v>13</v>
      </c>
      <c r="F673" s="18">
        <f t="shared" ca="1" si="154"/>
        <v>46398</v>
      </c>
      <c r="G673" s="23">
        <f t="shared" ca="1" si="160"/>
        <v>1.3465667032967046</v>
      </c>
      <c r="I673" t="s">
        <v>14</v>
      </c>
      <c r="J673" s="18">
        <f t="shared" ca="1" si="155"/>
        <v>46398</v>
      </c>
      <c r="K673" s="23">
        <f t="shared" ca="1" si="161"/>
        <v>0.89321572527472481</v>
      </c>
      <c r="M673" t="s">
        <v>15</v>
      </c>
      <c r="N673" s="18">
        <f t="shared" ca="1" si="156"/>
        <v>46398</v>
      </c>
      <c r="O673" s="23">
        <f t="shared" ca="1" si="162"/>
        <v>0.75101742857142839</v>
      </c>
      <c r="Q673" t="s">
        <v>16</v>
      </c>
      <c r="R673" s="18">
        <f t="shared" ca="1" si="157"/>
        <v>46398</v>
      </c>
      <c r="S673" s="23">
        <f t="shared" ca="1" si="163"/>
        <v>1.010765219780219</v>
      </c>
      <c r="U673" t="s">
        <v>17</v>
      </c>
      <c r="V673" s="18">
        <f t="shared" ca="1" si="158"/>
        <v>46398</v>
      </c>
      <c r="W673" s="23">
        <f t="shared" ca="1" si="164"/>
        <v>0.90343098901098839</v>
      </c>
    </row>
    <row r="674" spans="1:23">
      <c r="A674" t="s">
        <v>3</v>
      </c>
      <c r="B674" s="18">
        <f t="shared" ca="1" si="153"/>
        <v>46399</v>
      </c>
      <c r="C674" s="23">
        <f t="shared" ca="1" si="159"/>
        <v>1.2034300769230779</v>
      </c>
      <c r="E674" s="22" t="s">
        <v>13</v>
      </c>
      <c r="F674" s="18">
        <f t="shared" ca="1" si="154"/>
        <v>46399</v>
      </c>
      <c r="G674" s="23">
        <f t="shared" ca="1" si="160"/>
        <v>1.3465559230769242</v>
      </c>
      <c r="I674" t="s">
        <v>14</v>
      </c>
      <c r="J674" s="18">
        <f t="shared" ca="1" si="155"/>
        <v>46399</v>
      </c>
      <c r="K674" s="23">
        <f t="shared" ca="1" si="161"/>
        <v>0.89325707692307654</v>
      </c>
      <c r="M674" t="s">
        <v>15</v>
      </c>
      <c r="N674" s="18">
        <f t="shared" ca="1" si="156"/>
        <v>46399</v>
      </c>
      <c r="O674" s="23">
        <f t="shared" ca="1" si="162"/>
        <v>0.75094199999999989</v>
      </c>
      <c r="Q674" t="s">
        <v>16</v>
      </c>
      <c r="R674" s="18">
        <f t="shared" ca="1" si="157"/>
        <v>46399</v>
      </c>
      <c r="S674" s="23">
        <f t="shared" ca="1" si="163"/>
        <v>1.0106575384615377</v>
      </c>
      <c r="U674" t="s">
        <v>17</v>
      </c>
      <c r="V674" s="18">
        <f t="shared" ca="1" si="158"/>
        <v>46399</v>
      </c>
      <c r="W674" s="23">
        <f t="shared" ca="1" si="164"/>
        <v>0.90338192307692256</v>
      </c>
    </row>
    <row r="675" spans="1:23">
      <c r="A675" t="s">
        <v>3</v>
      </c>
      <c r="B675" s="18">
        <f t="shared" ca="1" si="153"/>
        <v>46400</v>
      </c>
      <c r="C675" s="23">
        <f t="shared" ca="1" si="159"/>
        <v>1.2034858571428582</v>
      </c>
      <c r="E675" s="22" t="s">
        <v>13</v>
      </c>
      <c r="F675" s="18">
        <f t="shared" ca="1" si="154"/>
        <v>46400</v>
      </c>
      <c r="G675" s="23">
        <f t="shared" ca="1" si="160"/>
        <v>1.3465451428571438</v>
      </c>
      <c r="I675" t="s">
        <v>14</v>
      </c>
      <c r="J675" s="18">
        <f t="shared" ca="1" si="155"/>
        <v>46400</v>
      </c>
      <c r="K675" s="23">
        <f t="shared" ca="1" si="161"/>
        <v>0.89329842857142827</v>
      </c>
      <c r="M675" t="s">
        <v>15</v>
      </c>
      <c r="N675" s="18">
        <f t="shared" ca="1" si="156"/>
        <v>46400</v>
      </c>
      <c r="O675" s="23">
        <f t="shared" ca="1" si="162"/>
        <v>0.75086657142857138</v>
      </c>
      <c r="Q675" t="s">
        <v>16</v>
      </c>
      <c r="R675" s="18">
        <f t="shared" ca="1" si="157"/>
        <v>46400</v>
      </c>
      <c r="S675" s="23">
        <f t="shared" ca="1" si="163"/>
        <v>1.0105498571428564</v>
      </c>
      <c r="U675" t="s">
        <v>17</v>
      </c>
      <c r="V675" s="18">
        <f t="shared" ca="1" si="158"/>
        <v>46400</v>
      </c>
      <c r="W675" s="23">
        <f t="shared" ca="1" si="164"/>
        <v>0.90333285714285672</v>
      </c>
    </row>
    <row r="676" spans="1:23">
      <c r="A676" t="s">
        <v>3</v>
      </c>
      <c r="B676" s="18">
        <f t="shared" ca="1" si="153"/>
        <v>46401</v>
      </c>
      <c r="C676" s="23">
        <f t="shared" ca="1" si="159"/>
        <v>1.2035416373626382</v>
      </c>
      <c r="E676" s="22" t="s">
        <v>13</v>
      </c>
      <c r="F676" s="18">
        <f t="shared" ca="1" si="154"/>
        <v>46401</v>
      </c>
      <c r="G676" s="23">
        <f t="shared" ca="1" si="160"/>
        <v>1.3465343626373636</v>
      </c>
      <c r="I676" t="s">
        <v>14</v>
      </c>
      <c r="J676" s="18">
        <f t="shared" ca="1" si="155"/>
        <v>46401</v>
      </c>
      <c r="K676" s="23">
        <f t="shared" ca="1" si="161"/>
        <v>0.89333978021977989</v>
      </c>
      <c r="M676" t="s">
        <v>15</v>
      </c>
      <c r="N676" s="18">
        <f t="shared" ca="1" si="156"/>
        <v>46401</v>
      </c>
      <c r="O676" s="23">
        <f t="shared" ca="1" si="162"/>
        <v>0.75079114285714277</v>
      </c>
      <c r="Q676" t="s">
        <v>16</v>
      </c>
      <c r="R676" s="18">
        <f t="shared" ca="1" si="157"/>
        <v>46401</v>
      </c>
      <c r="S676" s="23">
        <f t="shared" ca="1" si="163"/>
        <v>1.0104421758241751</v>
      </c>
      <c r="U676" t="s">
        <v>17</v>
      </c>
      <c r="V676" s="18">
        <f t="shared" ca="1" si="158"/>
        <v>46401</v>
      </c>
      <c r="W676" s="23">
        <f t="shared" ca="1" si="164"/>
        <v>0.90328379120879077</v>
      </c>
    </row>
    <row r="677" spans="1:23">
      <c r="A677" t="s">
        <v>3</v>
      </c>
      <c r="B677" s="18">
        <f t="shared" ca="1" si="153"/>
        <v>46402</v>
      </c>
      <c r="C677" s="23">
        <f t="shared" ca="1" si="159"/>
        <v>1.2035974175824182</v>
      </c>
      <c r="E677" s="22" t="s">
        <v>13</v>
      </c>
      <c r="F677" s="18">
        <f t="shared" ca="1" si="154"/>
        <v>46402</v>
      </c>
      <c r="G677" s="23">
        <f t="shared" ca="1" si="160"/>
        <v>1.3465235824175834</v>
      </c>
      <c r="I677" t="s">
        <v>14</v>
      </c>
      <c r="J677" s="18">
        <f t="shared" ca="1" si="155"/>
        <v>46402</v>
      </c>
      <c r="K677" s="23">
        <f t="shared" ca="1" si="161"/>
        <v>0.89338113186813151</v>
      </c>
      <c r="M677" t="s">
        <v>15</v>
      </c>
      <c r="N677" s="18">
        <f t="shared" ca="1" si="156"/>
        <v>46402</v>
      </c>
      <c r="O677" s="23">
        <f t="shared" ca="1" si="162"/>
        <v>0.75071571428571415</v>
      </c>
      <c r="Q677" t="s">
        <v>16</v>
      </c>
      <c r="R677" s="18">
        <f t="shared" ca="1" si="157"/>
        <v>46402</v>
      </c>
      <c r="S677" s="23">
        <f t="shared" ca="1" si="163"/>
        <v>1.0103344945054937</v>
      </c>
      <c r="U677" t="s">
        <v>17</v>
      </c>
      <c r="V677" s="18">
        <f t="shared" ca="1" si="158"/>
        <v>46402</v>
      </c>
      <c r="W677" s="23">
        <f t="shared" ca="1" si="164"/>
        <v>0.90323472527472481</v>
      </c>
    </row>
    <row r="678" spans="1:23">
      <c r="A678" t="s">
        <v>3</v>
      </c>
      <c r="B678" s="18">
        <f t="shared" ca="1" si="153"/>
        <v>46403</v>
      </c>
      <c r="C678" s="23">
        <f t="shared" ca="1" si="159"/>
        <v>1.2036531978021985</v>
      </c>
      <c r="E678" s="22" t="s">
        <v>13</v>
      </c>
      <c r="F678" s="18">
        <f t="shared" ca="1" si="154"/>
        <v>46403</v>
      </c>
      <c r="G678" s="23">
        <f t="shared" ca="1" si="160"/>
        <v>1.346512802197803</v>
      </c>
      <c r="I678" t="s">
        <v>14</v>
      </c>
      <c r="J678" s="18">
        <f t="shared" ca="1" si="155"/>
        <v>46403</v>
      </c>
      <c r="K678" s="23">
        <f t="shared" ca="1" si="161"/>
        <v>0.89342248351648323</v>
      </c>
      <c r="M678" t="s">
        <v>15</v>
      </c>
      <c r="N678" s="18">
        <f t="shared" ca="1" si="156"/>
        <v>46403</v>
      </c>
      <c r="O678" s="23">
        <f t="shared" ca="1" si="162"/>
        <v>0.75064028571428565</v>
      </c>
      <c r="Q678" t="s">
        <v>16</v>
      </c>
      <c r="R678" s="18">
        <f t="shared" ca="1" si="157"/>
        <v>46403</v>
      </c>
      <c r="S678" s="23">
        <f t="shared" ca="1" si="163"/>
        <v>1.0102268131868124</v>
      </c>
      <c r="U678" t="s">
        <v>17</v>
      </c>
      <c r="V678" s="18">
        <f t="shared" ca="1" si="158"/>
        <v>46403</v>
      </c>
      <c r="W678" s="23">
        <f t="shared" ca="1" si="164"/>
        <v>0.90318565934065898</v>
      </c>
    </row>
    <row r="679" spans="1:23">
      <c r="A679" t="s">
        <v>3</v>
      </c>
      <c r="B679" s="18">
        <f t="shared" ca="1" si="153"/>
        <v>46404</v>
      </c>
      <c r="C679" s="23">
        <f t="shared" ca="1" si="159"/>
        <v>1.2037089780219787</v>
      </c>
      <c r="E679" s="22" t="s">
        <v>13</v>
      </c>
      <c r="F679" s="18">
        <f t="shared" ca="1" si="154"/>
        <v>46404</v>
      </c>
      <c r="G679" s="23">
        <f t="shared" ca="1" si="160"/>
        <v>1.3465020219780226</v>
      </c>
      <c r="I679" t="s">
        <v>14</v>
      </c>
      <c r="J679" s="18">
        <f t="shared" ca="1" si="155"/>
        <v>46404</v>
      </c>
      <c r="K679" s="23">
        <f t="shared" ca="1" si="161"/>
        <v>0.89346383516483496</v>
      </c>
      <c r="M679" t="s">
        <v>15</v>
      </c>
      <c r="N679" s="18">
        <f t="shared" ca="1" si="156"/>
        <v>46404</v>
      </c>
      <c r="O679" s="23">
        <f t="shared" ca="1" si="162"/>
        <v>0.75056485714285714</v>
      </c>
      <c r="Q679" t="s">
        <v>16</v>
      </c>
      <c r="R679" s="18">
        <f t="shared" ca="1" si="157"/>
        <v>46404</v>
      </c>
      <c r="S679" s="23">
        <f t="shared" ca="1" si="163"/>
        <v>1.0101191318681311</v>
      </c>
      <c r="U679" t="s">
        <v>17</v>
      </c>
      <c r="V679" s="18">
        <f t="shared" ca="1" si="158"/>
        <v>46404</v>
      </c>
      <c r="W679" s="23">
        <f t="shared" ca="1" si="164"/>
        <v>0.90313659340659314</v>
      </c>
    </row>
    <row r="680" spans="1:23">
      <c r="A680" t="s">
        <v>3</v>
      </c>
      <c r="B680" s="18">
        <f t="shared" ca="1" si="153"/>
        <v>46405</v>
      </c>
      <c r="C680" s="23">
        <f t="shared" ca="1" si="159"/>
        <v>1.2037647582417588</v>
      </c>
      <c r="E680" s="22" t="s">
        <v>13</v>
      </c>
      <c r="F680" s="18">
        <f t="shared" ca="1" si="154"/>
        <v>46405</v>
      </c>
      <c r="G680" s="23">
        <f t="shared" ca="1" si="160"/>
        <v>1.3464912417582424</v>
      </c>
      <c r="I680" t="s">
        <v>14</v>
      </c>
      <c r="J680" s="18">
        <f t="shared" ca="1" si="155"/>
        <v>46405</v>
      </c>
      <c r="K680" s="23">
        <f t="shared" ca="1" si="161"/>
        <v>0.89350518681318658</v>
      </c>
      <c r="M680" t="s">
        <v>15</v>
      </c>
      <c r="N680" s="18">
        <f t="shared" ca="1" si="156"/>
        <v>46405</v>
      </c>
      <c r="O680" s="23">
        <f t="shared" ca="1" si="162"/>
        <v>0.75048942857142853</v>
      </c>
      <c r="Q680" t="s">
        <v>16</v>
      </c>
      <c r="R680" s="18">
        <f t="shared" ca="1" si="157"/>
        <v>46405</v>
      </c>
      <c r="S680" s="23">
        <f t="shared" ca="1" si="163"/>
        <v>1.0100114505494497</v>
      </c>
      <c r="U680" t="s">
        <v>17</v>
      </c>
      <c r="V680" s="18">
        <f t="shared" ca="1" si="158"/>
        <v>46405</v>
      </c>
      <c r="W680" s="23">
        <f t="shared" ca="1" si="164"/>
        <v>0.90308752747252719</v>
      </c>
    </row>
    <row r="681" spans="1:23">
      <c r="A681" t="s">
        <v>3</v>
      </c>
      <c r="B681" s="18">
        <f t="shared" ca="1" si="153"/>
        <v>46406</v>
      </c>
      <c r="C681" s="23">
        <f t="shared" ca="1" si="159"/>
        <v>1.2038205384615388</v>
      </c>
      <c r="E681" s="22" t="s">
        <v>13</v>
      </c>
      <c r="F681" s="18">
        <f t="shared" ca="1" si="154"/>
        <v>46406</v>
      </c>
      <c r="G681" s="23">
        <f t="shared" ca="1" si="160"/>
        <v>1.3464804615384622</v>
      </c>
      <c r="I681" t="s">
        <v>14</v>
      </c>
      <c r="J681" s="18">
        <f t="shared" ca="1" si="155"/>
        <v>46406</v>
      </c>
      <c r="K681" s="23">
        <f t="shared" ca="1" si="161"/>
        <v>0.8935465384615382</v>
      </c>
      <c r="M681" t="s">
        <v>15</v>
      </c>
      <c r="N681" s="18">
        <f t="shared" ca="1" si="156"/>
        <v>46406</v>
      </c>
      <c r="O681" s="23">
        <f t="shared" ca="1" si="162"/>
        <v>0.75041399999999991</v>
      </c>
      <c r="Q681" t="s">
        <v>16</v>
      </c>
      <c r="R681" s="18">
        <f t="shared" ca="1" si="157"/>
        <v>46406</v>
      </c>
      <c r="S681" s="23">
        <f t="shared" ca="1" si="163"/>
        <v>1.0099037692307684</v>
      </c>
      <c r="U681" t="s">
        <v>17</v>
      </c>
      <c r="V681" s="18">
        <f t="shared" ca="1" si="158"/>
        <v>46406</v>
      </c>
      <c r="W681" s="23">
        <f t="shared" ca="1" si="164"/>
        <v>0.90303846153846123</v>
      </c>
    </row>
    <row r="682" spans="1:23">
      <c r="A682" t="s">
        <v>3</v>
      </c>
      <c r="B682" s="18">
        <f t="shared" ca="1" si="153"/>
        <v>46407</v>
      </c>
      <c r="C682" s="23">
        <f t="shared" ca="1" si="159"/>
        <v>1.2038763186813191</v>
      </c>
      <c r="E682" s="22" t="s">
        <v>13</v>
      </c>
      <c r="F682" s="18">
        <f t="shared" ca="1" si="154"/>
        <v>46407</v>
      </c>
      <c r="G682" s="23">
        <f t="shared" ca="1" si="160"/>
        <v>1.3464696813186818</v>
      </c>
      <c r="I682" t="s">
        <v>14</v>
      </c>
      <c r="J682" s="18">
        <f t="shared" ca="1" si="155"/>
        <v>46407</v>
      </c>
      <c r="K682" s="23">
        <f t="shared" ca="1" si="161"/>
        <v>0.89358789010988993</v>
      </c>
      <c r="M682" t="s">
        <v>15</v>
      </c>
      <c r="N682" s="18">
        <f t="shared" ca="1" si="156"/>
        <v>46407</v>
      </c>
      <c r="O682" s="23">
        <f t="shared" ca="1" si="162"/>
        <v>0.75033857142857141</v>
      </c>
      <c r="Q682" t="s">
        <v>16</v>
      </c>
      <c r="R682" s="18">
        <f t="shared" ca="1" si="157"/>
        <v>46407</v>
      </c>
      <c r="S682" s="23">
        <f t="shared" ca="1" si="163"/>
        <v>1.0097960879120873</v>
      </c>
      <c r="U682" t="s">
        <v>17</v>
      </c>
      <c r="V682" s="18">
        <f t="shared" ca="1" si="158"/>
        <v>46407</v>
      </c>
      <c r="W682" s="23">
        <f t="shared" ca="1" si="164"/>
        <v>0.9029893956043954</v>
      </c>
    </row>
    <row r="683" spans="1:23">
      <c r="A683" t="s">
        <v>3</v>
      </c>
      <c r="B683" s="18">
        <f t="shared" ca="1" si="153"/>
        <v>46408</v>
      </c>
      <c r="C683" s="23">
        <f t="shared" ca="1" si="159"/>
        <v>1.2039320989010993</v>
      </c>
      <c r="E683" s="22" t="s">
        <v>13</v>
      </c>
      <c r="F683" s="18">
        <f t="shared" ca="1" si="154"/>
        <v>46408</v>
      </c>
      <c r="G683" s="23">
        <f t="shared" ca="1" si="160"/>
        <v>1.3464589010989014</v>
      </c>
      <c r="I683" t="s">
        <v>14</v>
      </c>
      <c r="J683" s="18">
        <f t="shared" ca="1" si="155"/>
        <v>46408</v>
      </c>
      <c r="K683" s="23">
        <f t="shared" ca="1" si="161"/>
        <v>0.89362924175824165</v>
      </c>
      <c r="M683" t="s">
        <v>15</v>
      </c>
      <c r="N683" s="18">
        <f t="shared" ca="1" si="156"/>
        <v>46408</v>
      </c>
      <c r="O683" s="23">
        <f t="shared" ca="1" si="162"/>
        <v>0.75026314285714291</v>
      </c>
      <c r="Q683" t="s">
        <v>16</v>
      </c>
      <c r="R683" s="18">
        <f t="shared" ca="1" si="157"/>
        <v>46408</v>
      </c>
      <c r="S683" s="23">
        <f t="shared" ca="1" si="163"/>
        <v>1.0096884065934062</v>
      </c>
      <c r="U683" t="s">
        <v>17</v>
      </c>
      <c r="V683" s="18">
        <f t="shared" ca="1" si="158"/>
        <v>46408</v>
      </c>
      <c r="W683" s="23">
        <f t="shared" ca="1" si="164"/>
        <v>0.90294032967032956</v>
      </c>
    </row>
    <row r="684" spans="1:23">
      <c r="A684" t="s">
        <v>3</v>
      </c>
      <c r="B684" s="18">
        <f t="shared" ca="1" si="153"/>
        <v>46409</v>
      </c>
      <c r="C684" s="23">
        <f t="shared" ca="1" si="159"/>
        <v>1.2039878791208793</v>
      </c>
      <c r="E684" s="22" t="s">
        <v>13</v>
      </c>
      <c r="F684" s="18">
        <f t="shared" ca="1" si="154"/>
        <v>46409</v>
      </c>
      <c r="G684" s="23">
        <f t="shared" ca="1" si="160"/>
        <v>1.3464481208791212</v>
      </c>
      <c r="I684" t="s">
        <v>14</v>
      </c>
      <c r="J684" s="18">
        <f t="shared" ca="1" si="155"/>
        <v>46409</v>
      </c>
      <c r="K684" s="23">
        <f t="shared" ca="1" si="161"/>
        <v>0.89367059340659327</v>
      </c>
      <c r="M684" t="s">
        <v>15</v>
      </c>
      <c r="N684" s="18">
        <f t="shared" ca="1" si="156"/>
        <v>46409</v>
      </c>
      <c r="O684" s="23">
        <f t="shared" ca="1" si="162"/>
        <v>0.75018771428571429</v>
      </c>
      <c r="Q684" t="s">
        <v>16</v>
      </c>
      <c r="R684" s="18">
        <f t="shared" ca="1" si="157"/>
        <v>46409</v>
      </c>
      <c r="S684" s="23">
        <f t="shared" ca="1" si="163"/>
        <v>1.0095807252747249</v>
      </c>
      <c r="U684" t="s">
        <v>17</v>
      </c>
      <c r="V684" s="18">
        <f t="shared" ca="1" si="158"/>
        <v>46409</v>
      </c>
      <c r="W684" s="23">
        <f t="shared" ca="1" si="164"/>
        <v>0.90289126373626361</v>
      </c>
    </row>
    <row r="685" spans="1:23">
      <c r="A685" t="s">
        <v>3</v>
      </c>
      <c r="B685" s="18">
        <f t="shared" ca="1" si="153"/>
        <v>46410</v>
      </c>
      <c r="C685" s="23">
        <f t="shared" ca="1" si="159"/>
        <v>1.2040436593406594</v>
      </c>
      <c r="E685" s="22" t="s">
        <v>13</v>
      </c>
      <c r="F685" s="18">
        <f t="shared" ca="1" si="154"/>
        <v>46410</v>
      </c>
      <c r="G685" s="23">
        <f t="shared" ca="1" si="160"/>
        <v>1.3464373406593411</v>
      </c>
      <c r="I685" t="s">
        <v>14</v>
      </c>
      <c r="J685" s="18">
        <f t="shared" ca="1" si="155"/>
        <v>46410</v>
      </c>
      <c r="K685" s="23">
        <f t="shared" ca="1" si="161"/>
        <v>0.89371194505494489</v>
      </c>
      <c r="M685" t="s">
        <v>15</v>
      </c>
      <c r="N685" s="18">
        <f t="shared" ca="1" si="156"/>
        <v>46410</v>
      </c>
      <c r="O685" s="23">
        <f t="shared" ca="1" si="162"/>
        <v>0.75011228571428568</v>
      </c>
      <c r="Q685" t="s">
        <v>16</v>
      </c>
      <c r="R685" s="18">
        <f t="shared" ca="1" si="157"/>
        <v>46410</v>
      </c>
      <c r="S685" s="23">
        <f t="shared" ca="1" si="163"/>
        <v>1.0094730439560435</v>
      </c>
      <c r="U685" t="s">
        <v>17</v>
      </c>
      <c r="V685" s="18">
        <f t="shared" ca="1" si="158"/>
        <v>46410</v>
      </c>
      <c r="W685" s="23">
        <f t="shared" ca="1" si="164"/>
        <v>0.90284219780219765</v>
      </c>
    </row>
    <row r="686" spans="1:23">
      <c r="A686" t="s">
        <v>3</v>
      </c>
      <c r="B686" s="18">
        <f t="shared" ca="1" si="153"/>
        <v>46411</v>
      </c>
      <c r="C686" s="23">
        <f t="shared" ca="1" si="159"/>
        <v>1.2040994395604396</v>
      </c>
      <c r="E686" s="22" t="s">
        <v>13</v>
      </c>
      <c r="F686" s="18">
        <f t="shared" ca="1" si="154"/>
        <v>46411</v>
      </c>
      <c r="G686" s="23">
        <f t="shared" ca="1" si="160"/>
        <v>1.3464265604395607</v>
      </c>
      <c r="I686" t="s">
        <v>14</v>
      </c>
      <c r="J686" s="18">
        <f t="shared" ca="1" si="155"/>
        <v>46411</v>
      </c>
      <c r="K686" s="23">
        <f t="shared" ca="1" si="161"/>
        <v>0.89375329670329662</v>
      </c>
      <c r="M686" t="s">
        <v>15</v>
      </c>
      <c r="N686" s="18">
        <f t="shared" ca="1" si="156"/>
        <v>46411</v>
      </c>
      <c r="O686" s="23">
        <f t="shared" ca="1" si="162"/>
        <v>0.75003685714285717</v>
      </c>
      <c r="Q686" t="s">
        <v>16</v>
      </c>
      <c r="R686" s="18">
        <f t="shared" ca="1" si="157"/>
        <v>46411</v>
      </c>
      <c r="S686" s="23">
        <f t="shared" ca="1" si="163"/>
        <v>1.0093653626373624</v>
      </c>
      <c r="U686" t="s">
        <v>17</v>
      </c>
      <c r="V686" s="18">
        <f t="shared" ca="1" si="158"/>
        <v>46411</v>
      </c>
      <c r="W686" s="23">
        <f t="shared" ca="1" si="164"/>
        <v>0.90279313186813182</v>
      </c>
    </row>
    <row r="687" spans="1:23">
      <c r="A687" t="s">
        <v>3</v>
      </c>
      <c r="B687" s="18">
        <f t="shared" ca="1" si="153"/>
        <v>46412</v>
      </c>
      <c r="C687" s="23">
        <f t="shared" ca="1" si="159"/>
        <v>1.2041552197802199</v>
      </c>
      <c r="E687" s="22" t="s">
        <v>13</v>
      </c>
      <c r="F687" s="18">
        <f t="shared" ca="1" si="154"/>
        <v>46412</v>
      </c>
      <c r="G687" s="23">
        <f t="shared" ca="1" si="160"/>
        <v>1.3464157802197803</v>
      </c>
      <c r="I687" t="s">
        <v>14</v>
      </c>
      <c r="J687" s="18">
        <f t="shared" ca="1" si="155"/>
        <v>46412</v>
      </c>
      <c r="K687" s="23">
        <f t="shared" ca="1" si="161"/>
        <v>0.89379464835164835</v>
      </c>
      <c r="M687" t="s">
        <v>15</v>
      </c>
      <c r="N687" s="18">
        <f t="shared" ca="1" si="156"/>
        <v>46412</v>
      </c>
      <c r="O687" s="23">
        <f t="shared" ca="1" si="162"/>
        <v>0.74996142857142867</v>
      </c>
      <c r="Q687" t="s">
        <v>16</v>
      </c>
      <c r="R687" s="18">
        <f t="shared" ca="1" si="157"/>
        <v>46412</v>
      </c>
      <c r="S687" s="23">
        <f t="shared" ca="1" si="163"/>
        <v>1.0092576813186813</v>
      </c>
      <c r="U687" t="s">
        <v>17</v>
      </c>
      <c r="V687" s="18">
        <f t="shared" ca="1" si="158"/>
        <v>46412</v>
      </c>
      <c r="W687" s="23">
        <f t="shared" ca="1" si="164"/>
        <v>0.90274406593406598</v>
      </c>
    </row>
    <row r="688" spans="1:23">
      <c r="A688" t="s">
        <v>3</v>
      </c>
      <c r="B688" s="18">
        <f t="shared" ca="1" si="153"/>
        <v>46413</v>
      </c>
      <c r="C688" s="23">
        <f t="shared" ca="1" si="159"/>
        <v>1.2042109999999999</v>
      </c>
      <c r="E688" s="22" t="s">
        <v>13</v>
      </c>
      <c r="F688" s="18">
        <f t="shared" ca="1" si="154"/>
        <v>46413</v>
      </c>
      <c r="G688" s="23">
        <f t="shared" ca="1" si="160"/>
        <v>1.3464050000000001</v>
      </c>
      <c r="I688" t="s">
        <v>14</v>
      </c>
      <c r="J688" s="18">
        <f t="shared" ca="1" si="155"/>
        <v>46413</v>
      </c>
      <c r="K688" s="23">
        <f t="shared" ca="1" si="161"/>
        <v>0.89383599999999996</v>
      </c>
      <c r="M688" t="s">
        <v>15</v>
      </c>
      <c r="N688" s="18">
        <f t="shared" ca="1" si="156"/>
        <v>46413</v>
      </c>
      <c r="O688" s="23">
        <f t="shared" ca="1" si="162"/>
        <v>0.74988600000000005</v>
      </c>
      <c r="Q688" t="s">
        <v>16</v>
      </c>
      <c r="R688" s="18">
        <f t="shared" ca="1" si="157"/>
        <v>46413</v>
      </c>
      <c r="S688" s="23">
        <f t="shared" ca="1" si="163"/>
        <v>1.00915</v>
      </c>
      <c r="U688" t="s">
        <v>17</v>
      </c>
      <c r="V688" s="18">
        <f t="shared" ca="1" si="158"/>
        <v>46413</v>
      </c>
      <c r="W688" s="23">
        <f t="shared" ca="1" si="164"/>
        <v>0.90269500000000003</v>
      </c>
    </row>
    <row r="689" spans="1:23">
      <c r="A689" t="s">
        <v>3</v>
      </c>
      <c r="B689" s="24">
        <f t="shared" ca="1" si="153"/>
        <v>46414</v>
      </c>
      <c r="C689" s="21">
        <f>C134</f>
        <v>1.2042109999999999</v>
      </c>
      <c r="E689" s="22" t="s">
        <v>13</v>
      </c>
      <c r="F689" s="24">
        <f t="shared" ca="1" si="154"/>
        <v>46414</v>
      </c>
      <c r="G689" s="21">
        <f>G134</f>
        <v>1.3464050000000001</v>
      </c>
      <c r="I689" t="s">
        <v>14</v>
      </c>
      <c r="J689" s="24">
        <f t="shared" ca="1" si="155"/>
        <v>46414</v>
      </c>
      <c r="K689" s="21">
        <f>K134</f>
        <v>0.89383599999999996</v>
      </c>
      <c r="M689" t="s">
        <v>15</v>
      </c>
      <c r="N689" s="24">
        <f t="shared" ca="1" si="156"/>
        <v>46414</v>
      </c>
      <c r="O689" s="21">
        <f>O134</f>
        <v>0.74988600000000005</v>
      </c>
      <c r="Q689" t="s">
        <v>16</v>
      </c>
      <c r="R689" s="24">
        <f t="shared" ca="1" si="157"/>
        <v>46414</v>
      </c>
      <c r="S689" s="21">
        <f>S134</f>
        <v>1.00915</v>
      </c>
      <c r="U689" t="s">
        <v>17</v>
      </c>
      <c r="V689" s="24">
        <f t="shared" ca="1" si="158"/>
        <v>46414</v>
      </c>
      <c r="W689" s="21">
        <f>W134</f>
        <v>0.90269500000000003</v>
      </c>
    </row>
    <row r="690" spans="1:23">
      <c r="A690" t="s">
        <v>3</v>
      </c>
      <c r="B690" s="18">
        <f t="shared" ca="1" si="153"/>
        <v>46415</v>
      </c>
      <c r="C690" s="23">
        <f t="shared" ref="C690:C753" ca="1" si="165">C689+(C$781-C689)/(B$781-B690)</f>
        <v>1.204243010989011</v>
      </c>
      <c r="E690" s="22" t="s">
        <v>13</v>
      </c>
      <c r="F690" s="18">
        <f t="shared" ca="1" si="154"/>
        <v>46415</v>
      </c>
      <c r="G690" s="23">
        <f t="shared" ref="G690:G753" ca="1" si="166">G689+(G$781-G689)/(F$781-F690)</f>
        <v>1.3464004395604396</v>
      </c>
      <c r="I690" t="s">
        <v>14</v>
      </c>
      <c r="J690" s="18">
        <f t="shared" ca="1" si="155"/>
        <v>46415</v>
      </c>
      <c r="K690" s="23">
        <f t="shared" ref="K690:K753" ca="1" si="167">K689+(K$781-K689)/(J$781-J690)</f>
        <v>0.89386419780219772</v>
      </c>
      <c r="M690" t="s">
        <v>15</v>
      </c>
      <c r="N690" s="18">
        <f t="shared" ca="1" si="156"/>
        <v>46415</v>
      </c>
      <c r="O690" s="23">
        <f t="shared" ref="O690:O753" ca="1" si="168">O689+(O$781-O689)/(N$781-N690)</f>
        <v>0.74981391208791215</v>
      </c>
      <c r="Q690" t="s">
        <v>16</v>
      </c>
      <c r="R690" s="18">
        <f t="shared" ca="1" si="157"/>
        <v>46415</v>
      </c>
      <c r="S690" s="23">
        <f t="shared" ref="S690:S753" ca="1" si="169">S689+(S$781-S689)/(R$781-R690)</f>
        <v>1.0090537912087911</v>
      </c>
      <c r="U690" t="s">
        <v>17</v>
      </c>
      <c r="V690" s="18">
        <f t="shared" ca="1" si="158"/>
        <v>46415</v>
      </c>
      <c r="W690" s="23">
        <f t="shared" ref="W690:W753" ca="1" si="170">W689+(W$781-W689)/(V$781-V690)</f>
        <v>0.90263641758241764</v>
      </c>
    </row>
    <row r="691" spans="1:23">
      <c r="A691" t="s">
        <v>3</v>
      </c>
      <c r="B691" s="18">
        <f t="shared" ca="1" si="153"/>
        <v>46416</v>
      </c>
      <c r="C691" s="23">
        <f t="shared" ca="1" si="165"/>
        <v>1.2042750219780221</v>
      </c>
      <c r="E691" s="22" t="s">
        <v>13</v>
      </c>
      <c r="F691" s="18">
        <f t="shared" ca="1" si="154"/>
        <v>46416</v>
      </c>
      <c r="G691" s="23">
        <f t="shared" ca="1" si="166"/>
        <v>1.3463958791208792</v>
      </c>
      <c r="I691" t="s">
        <v>14</v>
      </c>
      <c r="J691" s="18">
        <f t="shared" ca="1" si="155"/>
        <v>46416</v>
      </c>
      <c r="K691" s="23">
        <f t="shared" ca="1" si="167"/>
        <v>0.89389239560439548</v>
      </c>
      <c r="M691" t="s">
        <v>15</v>
      </c>
      <c r="N691" s="18">
        <f t="shared" ca="1" si="156"/>
        <v>46416</v>
      </c>
      <c r="O691" s="23">
        <f t="shared" ca="1" si="168"/>
        <v>0.74974182417582425</v>
      </c>
      <c r="Q691" t="s">
        <v>16</v>
      </c>
      <c r="R691" s="18">
        <f t="shared" ca="1" si="157"/>
        <v>46416</v>
      </c>
      <c r="S691" s="23">
        <f t="shared" ca="1" si="169"/>
        <v>1.0089575824175823</v>
      </c>
      <c r="U691" t="s">
        <v>17</v>
      </c>
      <c r="V691" s="18">
        <f t="shared" ca="1" si="158"/>
        <v>46416</v>
      </c>
      <c r="W691" s="23">
        <f t="shared" ca="1" si="170"/>
        <v>0.90257783516483525</v>
      </c>
    </row>
    <row r="692" spans="1:23">
      <c r="A692" t="s">
        <v>3</v>
      </c>
      <c r="B692" s="18">
        <f t="shared" ca="1" si="153"/>
        <v>46417</v>
      </c>
      <c r="C692" s="23">
        <f t="shared" ca="1" si="165"/>
        <v>1.2043070329670331</v>
      </c>
      <c r="E692" s="22" t="s">
        <v>13</v>
      </c>
      <c r="F692" s="18">
        <f t="shared" ca="1" si="154"/>
        <v>46417</v>
      </c>
      <c r="G692" s="23">
        <f t="shared" ca="1" si="166"/>
        <v>1.3463913186813188</v>
      </c>
      <c r="I692" t="s">
        <v>14</v>
      </c>
      <c r="J692" s="18">
        <f t="shared" ca="1" si="155"/>
        <v>46417</v>
      </c>
      <c r="K692" s="23">
        <f t="shared" ca="1" si="167"/>
        <v>0.89392059340659324</v>
      </c>
      <c r="M692" t="s">
        <v>15</v>
      </c>
      <c r="N692" s="18">
        <f t="shared" ca="1" si="156"/>
        <v>46417</v>
      </c>
      <c r="O692" s="23">
        <f t="shared" ca="1" si="168"/>
        <v>0.74966973626373634</v>
      </c>
      <c r="Q692" t="s">
        <v>16</v>
      </c>
      <c r="R692" s="18">
        <f t="shared" ca="1" si="157"/>
        <v>46417</v>
      </c>
      <c r="S692" s="23">
        <f t="shared" ca="1" si="169"/>
        <v>1.0088613736263734</v>
      </c>
      <c r="U692" t="s">
        <v>17</v>
      </c>
      <c r="V692" s="18">
        <f t="shared" ca="1" si="158"/>
        <v>46417</v>
      </c>
      <c r="W692" s="23">
        <f t="shared" ca="1" si="170"/>
        <v>0.90251925274725286</v>
      </c>
    </row>
    <row r="693" spans="1:23">
      <c r="A693" t="s">
        <v>3</v>
      </c>
      <c r="B693" s="18">
        <f t="shared" ca="1" si="153"/>
        <v>46418</v>
      </c>
      <c r="C693" s="23">
        <f t="shared" ca="1" si="165"/>
        <v>1.2043390439560442</v>
      </c>
      <c r="E693" s="22" t="s">
        <v>13</v>
      </c>
      <c r="F693" s="18">
        <f t="shared" ca="1" si="154"/>
        <v>46418</v>
      </c>
      <c r="G693" s="23">
        <f t="shared" ca="1" si="166"/>
        <v>1.3463867582417584</v>
      </c>
      <c r="I693" t="s">
        <v>14</v>
      </c>
      <c r="J693" s="18">
        <f t="shared" ca="1" si="155"/>
        <v>46418</v>
      </c>
      <c r="K693" s="23">
        <f t="shared" ca="1" si="167"/>
        <v>0.893948791208791</v>
      </c>
      <c r="M693" t="s">
        <v>15</v>
      </c>
      <c r="N693" s="18">
        <f t="shared" ca="1" si="156"/>
        <v>46418</v>
      </c>
      <c r="O693" s="23">
        <f t="shared" ca="1" si="168"/>
        <v>0.74959764835164844</v>
      </c>
      <c r="Q693" t="s">
        <v>16</v>
      </c>
      <c r="R693" s="18">
        <f t="shared" ca="1" si="157"/>
        <v>46418</v>
      </c>
      <c r="S693" s="23">
        <f t="shared" ca="1" si="169"/>
        <v>1.0087651648351645</v>
      </c>
      <c r="U693" t="s">
        <v>17</v>
      </c>
      <c r="V693" s="18">
        <f t="shared" ca="1" si="158"/>
        <v>46418</v>
      </c>
      <c r="W693" s="23">
        <f t="shared" ca="1" si="170"/>
        <v>0.90246067032967048</v>
      </c>
    </row>
    <row r="694" spans="1:23">
      <c r="A694" t="s">
        <v>3</v>
      </c>
      <c r="B694" s="18">
        <f t="shared" ca="1" si="153"/>
        <v>46419</v>
      </c>
      <c r="C694" s="23">
        <f t="shared" ca="1" si="165"/>
        <v>1.2043710549450553</v>
      </c>
      <c r="E694" s="22" t="s">
        <v>13</v>
      </c>
      <c r="F694" s="18">
        <f t="shared" ca="1" si="154"/>
        <v>46419</v>
      </c>
      <c r="G694" s="23">
        <f t="shared" ca="1" si="166"/>
        <v>1.3463821978021979</v>
      </c>
      <c r="I694" t="s">
        <v>14</v>
      </c>
      <c r="J694" s="18">
        <f t="shared" ca="1" si="155"/>
        <v>46419</v>
      </c>
      <c r="K694" s="23">
        <f t="shared" ca="1" si="167"/>
        <v>0.89397698901098877</v>
      </c>
      <c r="M694" t="s">
        <v>15</v>
      </c>
      <c r="N694" s="18">
        <f t="shared" ca="1" si="156"/>
        <v>46419</v>
      </c>
      <c r="O694" s="23">
        <f t="shared" ca="1" si="168"/>
        <v>0.74952556043956053</v>
      </c>
      <c r="Q694" t="s">
        <v>16</v>
      </c>
      <c r="R694" s="18">
        <f t="shared" ca="1" si="157"/>
        <v>46419</v>
      </c>
      <c r="S694" s="23">
        <f t="shared" ca="1" si="169"/>
        <v>1.0086689560439557</v>
      </c>
      <c r="U694" t="s">
        <v>17</v>
      </c>
      <c r="V694" s="18">
        <f t="shared" ca="1" si="158"/>
        <v>46419</v>
      </c>
      <c r="W694" s="23">
        <f t="shared" ca="1" si="170"/>
        <v>0.90240208791208809</v>
      </c>
    </row>
    <row r="695" spans="1:23">
      <c r="A695" t="s">
        <v>3</v>
      </c>
      <c r="B695" s="18">
        <f t="shared" ca="1" si="153"/>
        <v>46420</v>
      </c>
      <c r="C695" s="23">
        <f t="shared" ca="1" si="165"/>
        <v>1.2044030659340663</v>
      </c>
      <c r="E695" s="22" t="s">
        <v>13</v>
      </c>
      <c r="F695" s="18">
        <f t="shared" ca="1" si="154"/>
        <v>46420</v>
      </c>
      <c r="G695" s="23">
        <f t="shared" ca="1" si="166"/>
        <v>1.3463776373626375</v>
      </c>
      <c r="I695" t="s">
        <v>14</v>
      </c>
      <c r="J695" s="18">
        <f t="shared" ca="1" si="155"/>
        <v>46420</v>
      </c>
      <c r="K695" s="23">
        <f t="shared" ca="1" si="167"/>
        <v>0.89400518681318653</v>
      </c>
      <c r="M695" t="s">
        <v>15</v>
      </c>
      <c r="N695" s="18">
        <f t="shared" ca="1" si="156"/>
        <v>46420</v>
      </c>
      <c r="O695" s="23">
        <f t="shared" ca="1" si="168"/>
        <v>0.74945347252747263</v>
      </c>
      <c r="Q695" t="s">
        <v>16</v>
      </c>
      <c r="R695" s="18">
        <f t="shared" ca="1" si="157"/>
        <v>46420</v>
      </c>
      <c r="S695" s="23">
        <f t="shared" ca="1" si="169"/>
        <v>1.0085727472527468</v>
      </c>
      <c r="U695" t="s">
        <v>17</v>
      </c>
      <c r="V695" s="18">
        <f t="shared" ca="1" si="158"/>
        <v>46420</v>
      </c>
      <c r="W695" s="23">
        <f t="shared" ca="1" si="170"/>
        <v>0.9023435054945057</v>
      </c>
    </row>
    <row r="696" spans="1:23">
      <c r="A696" t="s">
        <v>3</v>
      </c>
      <c r="B696" s="18">
        <f t="shared" ca="1" si="153"/>
        <v>46421</v>
      </c>
      <c r="C696" s="23">
        <f t="shared" ca="1" si="165"/>
        <v>1.2044350769230774</v>
      </c>
      <c r="E696" s="22" t="s">
        <v>13</v>
      </c>
      <c r="F696" s="18">
        <f t="shared" ca="1" si="154"/>
        <v>46421</v>
      </c>
      <c r="G696" s="23">
        <f t="shared" ca="1" si="166"/>
        <v>1.3463730769230771</v>
      </c>
      <c r="I696" t="s">
        <v>14</v>
      </c>
      <c r="J696" s="18">
        <f t="shared" ca="1" si="155"/>
        <v>46421</v>
      </c>
      <c r="K696" s="23">
        <f t="shared" ca="1" si="167"/>
        <v>0.89403338461538429</v>
      </c>
      <c r="M696" t="s">
        <v>15</v>
      </c>
      <c r="N696" s="18">
        <f t="shared" ca="1" si="156"/>
        <v>46421</v>
      </c>
      <c r="O696" s="23">
        <f t="shared" ca="1" si="168"/>
        <v>0.74938138461538473</v>
      </c>
      <c r="Q696" t="s">
        <v>16</v>
      </c>
      <c r="R696" s="18">
        <f t="shared" ca="1" si="157"/>
        <v>46421</v>
      </c>
      <c r="S696" s="23">
        <f t="shared" ca="1" si="169"/>
        <v>1.008476538461538</v>
      </c>
      <c r="U696" t="s">
        <v>17</v>
      </c>
      <c r="V696" s="18">
        <f t="shared" ca="1" si="158"/>
        <v>46421</v>
      </c>
      <c r="W696" s="23">
        <f t="shared" ca="1" si="170"/>
        <v>0.90228492307692332</v>
      </c>
    </row>
    <row r="697" spans="1:23">
      <c r="A697" t="s">
        <v>3</v>
      </c>
      <c r="B697" s="18">
        <f t="shared" ca="1" si="153"/>
        <v>46422</v>
      </c>
      <c r="C697" s="23">
        <f t="shared" ca="1" si="165"/>
        <v>1.2044670879120885</v>
      </c>
      <c r="E697" s="22" t="s">
        <v>13</v>
      </c>
      <c r="F697" s="18">
        <f t="shared" ca="1" si="154"/>
        <v>46422</v>
      </c>
      <c r="G697" s="23">
        <f t="shared" ca="1" si="166"/>
        <v>1.3463685164835166</v>
      </c>
      <c r="I697" t="s">
        <v>14</v>
      </c>
      <c r="J697" s="18">
        <f t="shared" ca="1" si="155"/>
        <v>46422</v>
      </c>
      <c r="K697" s="23">
        <f t="shared" ca="1" si="167"/>
        <v>0.89406158241758205</v>
      </c>
      <c r="M697" t="s">
        <v>15</v>
      </c>
      <c r="N697" s="18">
        <f t="shared" ca="1" si="156"/>
        <v>46422</v>
      </c>
      <c r="O697" s="23">
        <f t="shared" ca="1" si="168"/>
        <v>0.74930929670329682</v>
      </c>
      <c r="Q697" t="s">
        <v>16</v>
      </c>
      <c r="R697" s="18">
        <f t="shared" ca="1" si="157"/>
        <v>46422</v>
      </c>
      <c r="S697" s="23">
        <f t="shared" ca="1" si="169"/>
        <v>1.0083803296703291</v>
      </c>
      <c r="U697" t="s">
        <v>17</v>
      </c>
      <c r="V697" s="18">
        <f t="shared" ca="1" si="158"/>
        <v>46422</v>
      </c>
      <c r="W697" s="23">
        <f t="shared" ca="1" si="170"/>
        <v>0.90222634065934093</v>
      </c>
    </row>
    <row r="698" spans="1:23">
      <c r="A698" t="s">
        <v>3</v>
      </c>
      <c r="B698" s="18">
        <f t="shared" ca="1" si="153"/>
        <v>46423</v>
      </c>
      <c r="C698" s="23">
        <f t="shared" ca="1" si="165"/>
        <v>1.2044990989010995</v>
      </c>
      <c r="E698" s="22" t="s">
        <v>13</v>
      </c>
      <c r="F698" s="18">
        <f t="shared" ca="1" si="154"/>
        <v>46423</v>
      </c>
      <c r="G698" s="23">
        <f t="shared" ca="1" si="166"/>
        <v>1.3463639560439562</v>
      </c>
      <c r="I698" t="s">
        <v>14</v>
      </c>
      <c r="J698" s="18">
        <f t="shared" ca="1" si="155"/>
        <v>46423</v>
      </c>
      <c r="K698" s="23">
        <f t="shared" ca="1" si="167"/>
        <v>0.89408978021977981</v>
      </c>
      <c r="M698" t="s">
        <v>15</v>
      </c>
      <c r="N698" s="18">
        <f t="shared" ca="1" si="156"/>
        <v>46423</v>
      </c>
      <c r="O698" s="23">
        <f t="shared" ca="1" si="168"/>
        <v>0.74923720879120892</v>
      </c>
      <c r="Q698" t="s">
        <v>16</v>
      </c>
      <c r="R698" s="18">
        <f t="shared" ca="1" si="157"/>
        <v>46423</v>
      </c>
      <c r="S698" s="23">
        <f t="shared" ca="1" si="169"/>
        <v>1.0082841208791202</v>
      </c>
      <c r="U698" t="s">
        <v>17</v>
      </c>
      <c r="V698" s="18">
        <f t="shared" ca="1" si="158"/>
        <v>46423</v>
      </c>
      <c r="W698" s="23">
        <f t="shared" ca="1" si="170"/>
        <v>0.90216775824175854</v>
      </c>
    </row>
    <row r="699" spans="1:23">
      <c r="A699" t="s">
        <v>3</v>
      </c>
      <c r="B699" s="18">
        <f t="shared" ca="1" si="153"/>
        <v>46424</v>
      </c>
      <c r="C699" s="23">
        <f t="shared" ca="1" si="165"/>
        <v>1.2045311098901106</v>
      </c>
      <c r="E699" s="22" t="s">
        <v>13</v>
      </c>
      <c r="F699" s="18">
        <f t="shared" ca="1" si="154"/>
        <v>46424</v>
      </c>
      <c r="G699" s="23">
        <f t="shared" ca="1" si="166"/>
        <v>1.3463593956043958</v>
      </c>
      <c r="I699" t="s">
        <v>14</v>
      </c>
      <c r="J699" s="18">
        <f t="shared" ca="1" si="155"/>
        <v>46424</v>
      </c>
      <c r="K699" s="23">
        <f t="shared" ca="1" si="167"/>
        <v>0.89411797802197757</v>
      </c>
      <c r="M699" t="s">
        <v>15</v>
      </c>
      <c r="N699" s="18">
        <f t="shared" ca="1" si="156"/>
        <v>46424</v>
      </c>
      <c r="O699" s="23">
        <f t="shared" ca="1" si="168"/>
        <v>0.74916512087912102</v>
      </c>
      <c r="Q699" t="s">
        <v>16</v>
      </c>
      <c r="R699" s="18">
        <f t="shared" ca="1" si="157"/>
        <v>46424</v>
      </c>
      <c r="S699" s="23">
        <f t="shared" ca="1" si="169"/>
        <v>1.0081879120879114</v>
      </c>
      <c r="U699" t="s">
        <v>17</v>
      </c>
      <c r="V699" s="18">
        <f t="shared" ca="1" si="158"/>
        <v>46424</v>
      </c>
      <c r="W699" s="23">
        <f t="shared" ca="1" si="170"/>
        <v>0.90210917582417616</v>
      </c>
    </row>
    <row r="700" spans="1:23">
      <c r="A700" t="s">
        <v>3</v>
      </c>
      <c r="B700" s="18">
        <f t="shared" ca="1" si="153"/>
        <v>46425</v>
      </c>
      <c r="C700" s="23">
        <f t="shared" ca="1" si="165"/>
        <v>1.2045631208791217</v>
      </c>
      <c r="E700" s="22" t="s">
        <v>13</v>
      </c>
      <c r="F700" s="18">
        <f t="shared" ca="1" si="154"/>
        <v>46425</v>
      </c>
      <c r="G700" s="23">
        <f t="shared" ca="1" si="166"/>
        <v>1.3463548351648353</v>
      </c>
      <c r="I700" t="s">
        <v>14</v>
      </c>
      <c r="J700" s="18">
        <f t="shared" ca="1" si="155"/>
        <v>46425</v>
      </c>
      <c r="K700" s="23">
        <f t="shared" ca="1" si="167"/>
        <v>0.89414617582417533</v>
      </c>
      <c r="M700" t="s">
        <v>15</v>
      </c>
      <c r="N700" s="18">
        <f t="shared" ca="1" si="156"/>
        <v>46425</v>
      </c>
      <c r="O700" s="23">
        <f t="shared" ca="1" si="168"/>
        <v>0.74909303296703311</v>
      </c>
      <c r="Q700" t="s">
        <v>16</v>
      </c>
      <c r="R700" s="18">
        <f t="shared" ca="1" si="157"/>
        <v>46425</v>
      </c>
      <c r="S700" s="23">
        <f t="shared" ca="1" si="169"/>
        <v>1.0080917032967025</v>
      </c>
      <c r="U700" t="s">
        <v>17</v>
      </c>
      <c r="V700" s="18">
        <f t="shared" ca="1" si="158"/>
        <v>46425</v>
      </c>
      <c r="W700" s="23">
        <f t="shared" ca="1" si="170"/>
        <v>0.90205059340659377</v>
      </c>
    </row>
    <row r="701" spans="1:23">
      <c r="A701" t="s">
        <v>3</v>
      </c>
      <c r="B701" s="18">
        <f t="shared" ca="1" si="153"/>
        <v>46426</v>
      </c>
      <c r="C701" s="23">
        <f t="shared" ca="1" si="165"/>
        <v>1.2045951318681327</v>
      </c>
      <c r="E701" s="22" t="s">
        <v>13</v>
      </c>
      <c r="F701" s="18">
        <f t="shared" ca="1" si="154"/>
        <v>46426</v>
      </c>
      <c r="G701" s="23">
        <f t="shared" ca="1" si="166"/>
        <v>1.3463502747252749</v>
      </c>
      <c r="I701" t="s">
        <v>14</v>
      </c>
      <c r="J701" s="18">
        <f t="shared" ca="1" si="155"/>
        <v>46426</v>
      </c>
      <c r="K701" s="23">
        <f t="shared" ca="1" si="167"/>
        <v>0.89417437362637309</v>
      </c>
      <c r="M701" t="s">
        <v>15</v>
      </c>
      <c r="N701" s="18">
        <f t="shared" ca="1" si="156"/>
        <v>46426</v>
      </c>
      <c r="O701" s="23">
        <f t="shared" ca="1" si="168"/>
        <v>0.74902094505494521</v>
      </c>
      <c r="Q701" t="s">
        <v>16</v>
      </c>
      <c r="R701" s="18">
        <f t="shared" ca="1" si="157"/>
        <v>46426</v>
      </c>
      <c r="S701" s="23">
        <f t="shared" ca="1" si="169"/>
        <v>1.0079954945054936</v>
      </c>
      <c r="U701" t="s">
        <v>17</v>
      </c>
      <c r="V701" s="18">
        <f t="shared" ca="1" si="158"/>
        <v>46426</v>
      </c>
      <c r="W701" s="23">
        <f t="shared" ca="1" si="170"/>
        <v>0.90199201098901138</v>
      </c>
    </row>
    <row r="702" spans="1:23">
      <c r="A702" t="s">
        <v>3</v>
      </c>
      <c r="B702" s="18">
        <f t="shared" ca="1" si="153"/>
        <v>46427</v>
      </c>
      <c r="C702" s="23">
        <f t="shared" ca="1" si="165"/>
        <v>1.2046271428571438</v>
      </c>
      <c r="E702" s="22" t="s">
        <v>13</v>
      </c>
      <c r="F702" s="18">
        <f t="shared" ca="1" si="154"/>
        <v>46427</v>
      </c>
      <c r="G702" s="23">
        <f t="shared" ca="1" si="166"/>
        <v>1.3463457142857145</v>
      </c>
      <c r="I702" t="s">
        <v>14</v>
      </c>
      <c r="J702" s="18">
        <f t="shared" ca="1" si="155"/>
        <v>46427</v>
      </c>
      <c r="K702" s="23">
        <f t="shared" ca="1" si="167"/>
        <v>0.89420257142857085</v>
      </c>
      <c r="M702" t="s">
        <v>15</v>
      </c>
      <c r="N702" s="18">
        <f t="shared" ca="1" si="156"/>
        <v>46427</v>
      </c>
      <c r="O702" s="23">
        <f t="shared" ca="1" si="168"/>
        <v>0.7489488571428573</v>
      </c>
      <c r="Q702" t="s">
        <v>16</v>
      </c>
      <c r="R702" s="18">
        <f t="shared" ca="1" si="157"/>
        <v>46427</v>
      </c>
      <c r="S702" s="23">
        <f t="shared" ca="1" si="169"/>
        <v>1.0078992857142848</v>
      </c>
      <c r="U702" t="s">
        <v>17</v>
      </c>
      <c r="V702" s="18">
        <f t="shared" ca="1" si="158"/>
        <v>46427</v>
      </c>
      <c r="W702" s="23">
        <f t="shared" ca="1" si="170"/>
        <v>0.901933428571429</v>
      </c>
    </row>
    <row r="703" spans="1:23">
      <c r="A703" t="s">
        <v>3</v>
      </c>
      <c r="B703" s="18">
        <f t="shared" ca="1" si="153"/>
        <v>46428</v>
      </c>
      <c r="C703" s="23">
        <f t="shared" ca="1" si="165"/>
        <v>1.2046591538461549</v>
      </c>
      <c r="E703" s="22" t="s">
        <v>13</v>
      </c>
      <c r="F703" s="18">
        <f t="shared" ca="1" si="154"/>
        <v>46428</v>
      </c>
      <c r="G703" s="23">
        <f t="shared" ca="1" si="166"/>
        <v>1.346341153846154</v>
      </c>
      <c r="I703" t="s">
        <v>14</v>
      </c>
      <c r="J703" s="18">
        <f t="shared" ca="1" si="155"/>
        <v>46428</v>
      </c>
      <c r="K703" s="23">
        <f t="shared" ca="1" si="167"/>
        <v>0.89423076923076861</v>
      </c>
      <c r="M703" t="s">
        <v>15</v>
      </c>
      <c r="N703" s="18">
        <f t="shared" ca="1" si="156"/>
        <v>46428</v>
      </c>
      <c r="O703" s="23">
        <f t="shared" ca="1" si="168"/>
        <v>0.7488767692307694</v>
      </c>
      <c r="Q703" t="s">
        <v>16</v>
      </c>
      <c r="R703" s="18">
        <f t="shared" ca="1" si="157"/>
        <v>46428</v>
      </c>
      <c r="S703" s="23">
        <f t="shared" ca="1" si="169"/>
        <v>1.0078030769230759</v>
      </c>
      <c r="U703" t="s">
        <v>17</v>
      </c>
      <c r="V703" s="18">
        <f t="shared" ca="1" si="158"/>
        <v>46428</v>
      </c>
      <c r="W703" s="23">
        <f t="shared" ca="1" si="170"/>
        <v>0.90187484615384661</v>
      </c>
    </row>
    <row r="704" spans="1:23">
      <c r="A704" t="s">
        <v>3</v>
      </c>
      <c r="B704" s="18">
        <f t="shared" ca="1" si="153"/>
        <v>46429</v>
      </c>
      <c r="C704" s="23">
        <f t="shared" ca="1" si="165"/>
        <v>1.2046911648351659</v>
      </c>
      <c r="E704" s="22" t="s">
        <v>13</v>
      </c>
      <c r="F704" s="18">
        <f t="shared" ca="1" si="154"/>
        <v>46429</v>
      </c>
      <c r="G704" s="23">
        <f t="shared" ca="1" si="166"/>
        <v>1.3463365934065936</v>
      </c>
      <c r="I704" t="s">
        <v>14</v>
      </c>
      <c r="J704" s="18">
        <f t="shared" ca="1" si="155"/>
        <v>46429</v>
      </c>
      <c r="K704" s="23">
        <f t="shared" ca="1" si="167"/>
        <v>0.89425896703296637</v>
      </c>
      <c r="M704" t="s">
        <v>15</v>
      </c>
      <c r="N704" s="18">
        <f t="shared" ca="1" si="156"/>
        <v>46429</v>
      </c>
      <c r="O704" s="23">
        <f t="shared" ca="1" si="168"/>
        <v>0.7488046813186815</v>
      </c>
      <c r="Q704" t="s">
        <v>16</v>
      </c>
      <c r="R704" s="18">
        <f t="shared" ca="1" si="157"/>
        <v>46429</v>
      </c>
      <c r="S704" s="23">
        <f t="shared" ca="1" si="169"/>
        <v>1.0077068681318671</v>
      </c>
      <c r="U704" t="s">
        <v>17</v>
      </c>
      <c r="V704" s="18">
        <f t="shared" ca="1" si="158"/>
        <v>46429</v>
      </c>
      <c r="W704" s="23">
        <f t="shared" ca="1" si="170"/>
        <v>0.90181626373626422</v>
      </c>
    </row>
    <row r="705" spans="1:23">
      <c r="A705" t="s">
        <v>3</v>
      </c>
      <c r="B705" s="18">
        <f t="shared" ca="1" si="153"/>
        <v>46430</v>
      </c>
      <c r="C705" s="23">
        <f t="shared" ca="1" si="165"/>
        <v>1.204723175824177</v>
      </c>
      <c r="E705" s="22" t="s">
        <v>13</v>
      </c>
      <c r="F705" s="18">
        <f t="shared" ca="1" si="154"/>
        <v>46430</v>
      </c>
      <c r="G705" s="23">
        <f t="shared" ca="1" si="166"/>
        <v>1.3463320329670332</v>
      </c>
      <c r="I705" t="s">
        <v>14</v>
      </c>
      <c r="J705" s="18">
        <f t="shared" ca="1" si="155"/>
        <v>46430</v>
      </c>
      <c r="K705" s="23">
        <f t="shared" ca="1" si="167"/>
        <v>0.89428716483516413</v>
      </c>
      <c r="M705" t="s">
        <v>15</v>
      </c>
      <c r="N705" s="18">
        <f t="shared" ca="1" si="156"/>
        <v>46430</v>
      </c>
      <c r="O705" s="23">
        <f t="shared" ca="1" si="168"/>
        <v>0.74873259340659359</v>
      </c>
      <c r="Q705" t="s">
        <v>16</v>
      </c>
      <c r="R705" s="18">
        <f t="shared" ca="1" si="157"/>
        <v>46430</v>
      </c>
      <c r="S705" s="23">
        <f t="shared" ca="1" si="169"/>
        <v>1.0076106593406582</v>
      </c>
      <c r="U705" t="s">
        <v>17</v>
      </c>
      <c r="V705" s="18">
        <f t="shared" ca="1" si="158"/>
        <v>46430</v>
      </c>
      <c r="W705" s="23">
        <f t="shared" ca="1" si="170"/>
        <v>0.90175768131868184</v>
      </c>
    </row>
    <row r="706" spans="1:23">
      <c r="A706" t="s">
        <v>3</v>
      </c>
      <c r="B706" s="18">
        <f t="shared" ca="1" si="153"/>
        <v>46431</v>
      </c>
      <c r="C706" s="23">
        <f t="shared" ca="1" si="165"/>
        <v>1.2047551868131881</v>
      </c>
      <c r="E706" s="22" t="s">
        <v>13</v>
      </c>
      <c r="F706" s="18">
        <f t="shared" ca="1" si="154"/>
        <v>46431</v>
      </c>
      <c r="G706" s="23">
        <f t="shared" ca="1" si="166"/>
        <v>1.3463274725274728</v>
      </c>
      <c r="I706" t="s">
        <v>14</v>
      </c>
      <c r="J706" s="18">
        <f t="shared" ca="1" si="155"/>
        <v>46431</v>
      </c>
      <c r="K706" s="23">
        <f t="shared" ca="1" si="167"/>
        <v>0.89431536263736189</v>
      </c>
      <c r="M706" t="s">
        <v>15</v>
      </c>
      <c r="N706" s="18">
        <f t="shared" ca="1" si="156"/>
        <v>46431</v>
      </c>
      <c r="O706" s="23">
        <f t="shared" ca="1" si="168"/>
        <v>0.74866050549450569</v>
      </c>
      <c r="Q706" t="s">
        <v>16</v>
      </c>
      <c r="R706" s="18">
        <f t="shared" ca="1" si="157"/>
        <v>46431</v>
      </c>
      <c r="S706" s="23">
        <f t="shared" ca="1" si="169"/>
        <v>1.0075144505494493</v>
      </c>
      <c r="U706" t="s">
        <v>17</v>
      </c>
      <c r="V706" s="18">
        <f t="shared" ca="1" si="158"/>
        <v>46431</v>
      </c>
      <c r="W706" s="23">
        <f t="shared" ca="1" si="170"/>
        <v>0.90169909890109945</v>
      </c>
    </row>
    <row r="707" spans="1:23">
      <c r="A707" t="s">
        <v>3</v>
      </c>
      <c r="B707" s="18">
        <f t="shared" ca="1" si="153"/>
        <v>46432</v>
      </c>
      <c r="C707" s="23">
        <f t="shared" ca="1" si="165"/>
        <v>1.2047871978021991</v>
      </c>
      <c r="E707" s="22" t="s">
        <v>13</v>
      </c>
      <c r="F707" s="18">
        <f t="shared" ca="1" si="154"/>
        <v>46432</v>
      </c>
      <c r="G707" s="23">
        <f t="shared" ca="1" si="166"/>
        <v>1.3463229120879123</v>
      </c>
      <c r="I707" t="s">
        <v>14</v>
      </c>
      <c r="J707" s="18">
        <f t="shared" ca="1" si="155"/>
        <v>46432</v>
      </c>
      <c r="K707" s="23">
        <f t="shared" ca="1" si="167"/>
        <v>0.89434356043955965</v>
      </c>
      <c r="M707" t="s">
        <v>15</v>
      </c>
      <c r="N707" s="18">
        <f t="shared" ca="1" si="156"/>
        <v>46432</v>
      </c>
      <c r="O707" s="23">
        <f t="shared" ca="1" si="168"/>
        <v>0.74858841758241779</v>
      </c>
      <c r="Q707" t="s">
        <v>16</v>
      </c>
      <c r="R707" s="18">
        <f t="shared" ca="1" si="157"/>
        <v>46432</v>
      </c>
      <c r="S707" s="23">
        <f t="shared" ca="1" si="169"/>
        <v>1.0074182417582405</v>
      </c>
      <c r="U707" t="s">
        <v>17</v>
      </c>
      <c r="V707" s="18">
        <f t="shared" ca="1" si="158"/>
        <v>46432</v>
      </c>
      <c r="W707" s="23">
        <f t="shared" ca="1" si="170"/>
        <v>0.90164051648351706</v>
      </c>
    </row>
    <row r="708" spans="1:23">
      <c r="A708" t="s">
        <v>3</v>
      </c>
      <c r="B708" s="18">
        <f t="shared" ca="1" si="153"/>
        <v>46433</v>
      </c>
      <c r="C708" s="23">
        <f t="shared" ca="1" si="165"/>
        <v>1.2048192087912102</v>
      </c>
      <c r="E708" s="22" t="s">
        <v>13</v>
      </c>
      <c r="F708" s="18">
        <f t="shared" ca="1" si="154"/>
        <v>46433</v>
      </c>
      <c r="G708" s="23">
        <f t="shared" ca="1" si="166"/>
        <v>1.3463183516483519</v>
      </c>
      <c r="I708" t="s">
        <v>14</v>
      </c>
      <c r="J708" s="18">
        <f t="shared" ca="1" si="155"/>
        <v>46433</v>
      </c>
      <c r="K708" s="23">
        <f t="shared" ca="1" si="167"/>
        <v>0.89437175824175741</v>
      </c>
      <c r="M708" t="s">
        <v>15</v>
      </c>
      <c r="N708" s="18">
        <f t="shared" ca="1" si="156"/>
        <v>46433</v>
      </c>
      <c r="O708" s="23">
        <f t="shared" ca="1" si="168"/>
        <v>0.74851632967032988</v>
      </c>
      <c r="Q708" t="s">
        <v>16</v>
      </c>
      <c r="R708" s="18">
        <f t="shared" ca="1" si="157"/>
        <v>46433</v>
      </c>
      <c r="S708" s="23">
        <f t="shared" ca="1" si="169"/>
        <v>1.0073220329670316</v>
      </c>
      <c r="U708" t="s">
        <v>17</v>
      </c>
      <c r="V708" s="18">
        <f t="shared" ca="1" si="158"/>
        <v>46433</v>
      </c>
      <c r="W708" s="23">
        <f t="shared" ca="1" si="170"/>
        <v>0.90158193406593468</v>
      </c>
    </row>
    <row r="709" spans="1:23">
      <c r="A709" t="s">
        <v>3</v>
      </c>
      <c r="B709" s="18">
        <f t="shared" ca="1" si="153"/>
        <v>46434</v>
      </c>
      <c r="C709" s="23">
        <f t="shared" ca="1" si="165"/>
        <v>1.2048512197802212</v>
      </c>
      <c r="E709" s="22" t="s">
        <v>13</v>
      </c>
      <c r="F709" s="18">
        <f t="shared" ca="1" si="154"/>
        <v>46434</v>
      </c>
      <c r="G709" s="23">
        <f t="shared" ca="1" si="166"/>
        <v>1.3463137912087915</v>
      </c>
      <c r="I709" t="s">
        <v>14</v>
      </c>
      <c r="J709" s="18">
        <f t="shared" ca="1" si="155"/>
        <v>46434</v>
      </c>
      <c r="K709" s="23">
        <f t="shared" ca="1" si="167"/>
        <v>0.89439995604395517</v>
      </c>
      <c r="M709" t="s">
        <v>15</v>
      </c>
      <c r="N709" s="18">
        <f t="shared" ca="1" si="156"/>
        <v>46434</v>
      </c>
      <c r="O709" s="23">
        <f t="shared" ca="1" si="168"/>
        <v>0.74844424175824198</v>
      </c>
      <c r="Q709" t="s">
        <v>16</v>
      </c>
      <c r="R709" s="18">
        <f t="shared" ca="1" si="157"/>
        <v>46434</v>
      </c>
      <c r="S709" s="23">
        <f t="shared" ca="1" si="169"/>
        <v>1.0072258241758227</v>
      </c>
      <c r="U709" t="s">
        <v>17</v>
      </c>
      <c r="V709" s="18">
        <f t="shared" ca="1" si="158"/>
        <v>46434</v>
      </c>
      <c r="W709" s="23">
        <f t="shared" ca="1" si="170"/>
        <v>0.90152335164835229</v>
      </c>
    </row>
    <row r="710" spans="1:23">
      <c r="A710" t="s">
        <v>3</v>
      </c>
      <c r="B710" s="18">
        <f t="shared" ca="1" si="153"/>
        <v>46435</v>
      </c>
      <c r="C710" s="23">
        <f t="shared" ca="1" si="165"/>
        <v>1.2048832307692323</v>
      </c>
      <c r="E710" s="22" t="s">
        <v>13</v>
      </c>
      <c r="F710" s="18">
        <f t="shared" ca="1" si="154"/>
        <v>46435</v>
      </c>
      <c r="G710" s="23">
        <f t="shared" ca="1" si="166"/>
        <v>1.346309230769231</v>
      </c>
      <c r="I710" t="s">
        <v>14</v>
      </c>
      <c r="J710" s="18">
        <f t="shared" ca="1" si="155"/>
        <v>46435</v>
      </c>
      <c r="K710" s="23">
        <f t="shared" ca="1" si="167"/>
        <v>0.89442815384615293</v>
      </c>
      <c r="M710" t="s">
        <v>15</v>
      </c>
      <c r="N710" s="18">
        <f t="shared" ca="1" si="156"/>
        <v>46435</v>
      </c>
      <c r="O710" s="23">
        <f t="shared" ca="1" si="168"/>
        <v>0.74837215384615408</v>
      </c>
      <c r="Q710" t="s">
        <v>16</v>
      </c>
      <c r="R710" s="18">
        <f t="shared" ca="1" si="157"/>
        <v>46435</v>
      </c>
      <c r="S710" s="23">
        <f t="shared" ca="1" si="169"/>
        <v>1.0071296153846139</v>
      </c>
      <c r="U710" t="s">
        <v>17</v>
      </c>
      <c r="V710" s="18">
        <f t="shared" ca="1" si="158"/>
        <v>46435</v>
      </c>
      <c r="W710" s="23">
        <f t="shared" ca="1" si="170"/>
        <v>0.9014647692307699</v>
      </c>
    </row>
    <row r="711" spans="1:23">
      <c r="A711" t="s">
        <v>3</v>
      </c>
      <c r="B711" s="18">
        <f t="shared" ca="1" si="153"/>
        <v>46436</v>
      </c>
      <c r="C711" s="23">
        <f t="shared" ca="1" si="165"/>
        <v>1.2049152417582434</v>
      </c>
      <c r="E711" s="22" t="s">
        <v>13</v>
      </c>
      <c r="F711" s="18">
        <f t="shared" ca="1" si="154"/>
        <v>46436</v>
      </c>
      <c r="G711" s="23">
        <f t="shared" ca="1" si="166"/>
        <v>1.3463046703296706</v>
      </c>
      <c r="I711" t="s">
        <v>14</v>
      </c>
      <c r="J711" s="18">
        <f t="shared" ca="1" si="155"/>
        <v>46436</v>
      </c>
      <c r="K711" s="23">
        <f t="shared" ca="1" si="167"/>
        <v>0.8944563516483508</v>
      </c>
      <c r="M711" t="s">
        <v>15</v>
      </c>
      <c r="N711" s="18">
        <f t="shared" ca="1" si="156"/>
        <v>46436</v>
      </c>
      <c r="O711" s="23">
        <f t="shared" ca="1" si="168"/>
        <v>0.74830006593406617</v>
      </c>
      <c r="Q711" t="s">
        <v>16</v>
      </c>
      <c r="R711" s="18">
        <f t="shared" ca="1" si="157"/>
        <v>46436</v>
      </c>
      <c r="S711" s="23">
        <f t="shared" ca="1" si="169"/>
        <v>1.007033406593405</v>
      </c>
      <c r="U711" t="s">
        <v>17</v>
      </c>
      <c r="V711" s="18">
        <f t="shared" ca="1" si="158"/>
        <v>46436</v>
      </c>
      <c r="W711" s="23">
        <f t="shared" ca="1" si="170"/>
        <v>0.90140618681318752</v>
      </c>
    </row>
    <row r="712" spans="1:23">
      <c r="A712" t="s">
        <v>3</v>
      </c>
      <c r="B712" s="18">
        <f t="shared" ca="1" si="153"/>
        <v>46437</v>
      </c>
      <c r="C712" s="23">
        <f t="shared" ca="1" si="165"/>
        <v>1.2049472527472544</v>
      </c>
      <c r="E712" s="22" t="s">
        <v>13</v>
      </c>
      <c r="F712" s="18">
        <f t="shared" ca="1" si="154"/>
        <v>46437</v>
      </c>
      <c r="G712" s="23">
        <f t="shared" ca="1" si="166"/>
        <v>1.3463001098901102</v>
      </c>
      <c r="I712" t="s">
        <v>14</v>
      </c>
      <c r="J712" s="18">
        <f t="shared" ca="1" si="155"/>
        <v>46437</v>
      </c>
      <c r="K712" s="23">
        <f t="shared" ca="1" si="167"/>
        <v>0.89448454945054856</v>
      </c>
      <c r="M712" t="s">
        <v>15</v>
      </c>
      <c r="N712" s="18">
        <f t="shared" ca="1" si="156"/>
        <v>46437</v>
      </c>
      <c r="O712" s="23">
        <f t="shared" ca="1" si="168"/>
        <v>0.74822797802197827</v>
      </c>
      <c r="Q712" t="s">
        <v>16</v>
      </c>
      <c r="R712" s="18">
        <f t="shared" ca="1" si="157"/>
        <v>46437</v>
      </c>
      <c r="S712" s="23">
        <f t="shared" ca="1" si="169"/>
        <v>1.0069371978021961</v>
      </c>
      <c r="U712" t="s">
        <v>17</v>
      </c>
      <c r="V712" s="18">
        <f t="shared" ca="1" si="158"/>
        <v>46437</v>
      </c>
      <c r="W712" s="23">
        <f t="shared" ca="1" si="170"/>
        <v>0.90134760439560513</v>
      </c>
    </row>
    <row r="713" spans="1:23">
      <c r="A713" t="s">
        <v>3</v>
      </c>
      <c r="B713" s="18">
        <f t="shared" ca="1" si="153"/>
        <v>46438</v>
      </c>
      <c r="C713" s="23">
        <f t="shared" ca="1" si="165"/>
        <v>1.2049792637362655</v>
      </c>
      <c r="E713" s="22" t="s">
        <v>13</v>
      </c>
      <c r="F713" s="18">
        <f t="shared" ca="1" si="154"/>
        <v>46438</v>
      </c>
      <c r="G713" s="23">
        <f t="shared" ca="1" si="166"/>
        <v>1.3462955494505497</v>
      </c>
      <c r="I713" t="s">
        <v>14</v>
      </c>
      <c r="J713" s="18">
        <f t="shared" ca="1" si="155"/>
        <v>46438</v>
      </c>
      <c r="K713" s="23">
        <f t="shared" ca="1" si="167"/>
        <v>0.89451274725274632</v>
      </c>
      <c r="M713" t="s">
        <v>15</v>
      </c>
      <c r="N713" s="18">
        <f t="shared" ca="1" si="156"/>
        <v>46438</v>
      </c>
      <c r="O713" s="23">
        <f t="shared" ca="1" si="168"/>
        <v>0.74815589010989036</v>
      </c>
      <c r="Q713" t="s">
        <v>16</v>
      </c>
      <c r="R713" s="18">
        <f t="shared" ca="1" si="157"/>
        <v>46438</v>
      </c>
      <c r="S713" s="23">
        <f t="shared" ca="1" si="169"/>
        <v>1.0068409890109873</v>
      </c>
      <c r="U713" t="s">
        <v>17</v>
      </c>
      <c r="V713" s="18">
        <f t="shared" ca="1" si="158"/>
        <v>46438</v>
      </c>
      <c r="W713" s="23">
        <f t="shared" ca="1" si="170"/>
        <v>0.90128902197802274</v>
      </c>
    </row>
    <row r="714" spans="1:23">
      <c r="A714" t="s">
        <v>3</v>
      </c>
      <c r="B714" s="18">
        <f t="shared" ca="1" si="153"/>
        <v>46439</v>
      </c>
      <c r="C714" s="23">
        <f t="shared" ca="1" si="165"/>
        <v>1.2050112747252766</v>
      </c>
      <c r="E714" s="22" t="s">
        <v>13</v>
      </c>
      <c r="F714" s="18">
        <f t="shared" ca="1" si="154"/>
        <v>46439</v>
      </c>
      <c r="G714" s="23">
        <f t="shared" ca="1" si="166"/>
        <v>1.3462909890109893</v>
      </c>
      <c r="I714" t="s">
        <v>14</v>
      </c>
      <c r="J714" s="18">
        <f t="shared" ca="1" si="155"/>
        <v>46439</v>
      </c>
      <c r="K714" s="23">
        <f t="shared" ca="1" si="167"/>
        <v>0.89454094505494419</v>
      </c>
      <c r="M714" t="s">
        <v>15</v>
      </c>
      <c r="N714" s="18">
        <f t="shared" ca="1" si="156"/>
        <v>46439</v>
      </c>
      <c r="O714" s="23">
        <f t="shared" ca="1" si="168"/>
        <v>0.74808380219780246</v>
      </c>
      <c r="Q714" t="s">
        <v>16</v>
      </c>
      <c r="R714" s="18">
        <f t="shared" ca="1" si="157"/>
        <v>46439</v>
      </c>
      <c r="S714" s="23">
        <f t="shared" ca="1" si="169"/>
        <v>1.0067447802197784</v>
      </c>
      <c r="U714" t="s">
        <v>17</v>
      </c>
      <c r="V714" s="18">
        <f t="shared" ca="1" si="158"/>
        <v>46439</v>
      </c>
      <c r="W714" s="23">
        <f t="shared" ca="1" si="170"/>
        <v>0.90123043956044036</v>
      </c>
    </row>
    <row r="715" spans="1:23">
      <c r="A715" t="s">
        <v>3</v>
      </c>
      <c r="B715" s="18">
        <f t="shared" ca="1" si="153"/>
        <v>46440</v>
      </c>
      <c r="C715" s="23">
        <f t="shared" ca="1" si="165"/>
        <v>1.2050432857142876</v>
      </c>
      <c r="E715" s="22" t="s">
        <v>13</v>
      </c>
      <c r="F715" s="18">
        <f t="shared" ca="1" si="154"/>
        <v>46440</v>
      </c>
      <c r="G715" s="23">
        <f t="shared" ca="1" si="166"/>
        <v>1.3462864285714289</v>
      </c>
      <c r="I715" t="s">
        <v>14</v>
      </c>
      <c r="J715" s="18">
        <f t="shared" ca="1" si="155"/>
        <v>46440</v>
      </c>
      <c r="K715" s="23">
        <f t="shared" ca="1" si="167"/>
        <v>0.89456914285714206</v>
      </c>
      <c r="M715" t="s">
        <v>15</v>
      </c>
      <c r="N715" s="18">
        <f t="shared" ca="1" si="156"/>
        <v>46440</v>
      </c>
      <c r="O715" s="23">
        <f t="shared" ca="1" si="168"/>
        <v>0.74801171428571456</v>
      </c>
      <c r="Q715" t="s">
        <v>16</v>
      </c>
      <c r="R715" s="18">
        <f t="shared" ca="1" si="157"/>
        <v>46440</v>
      </c>
      <c r="S715" s="23">
        <f t="shared" ca="1" si="169"/>
        <v>1.0066485714285696</v>
      </c>
      <c r="U715" t="s">
        <v>17</v>
      </c>
      <c r="V715" s="18">
        <f t="shared" ca="1" si="158"/>
        <v>46440</v>
      </c>
      <c r="W715" s="23">
        <f t="shared" ca="1" si="170"/>
        <v>0.90117185714285797</v>
      </c>
    </row>
    <row r="716" spans="1:23">
      <c r="A716" t="s">
        <v>3</v>
      </c>
      <c r="B716" s="18">
        <f t="shared" ca="1" si="153"/>
        <v>46441</v>
      </c>
      <c r="C716" s="23">
        <f t="shared" ca="1" si="165"/>
        <v>1.2050752967032987</v>
      </c>
      <c r="E716" s="22" t="s">
        <v>13</v>
      </c>
      <c r="F716" s="18">
        <f t="shared" ca="1" si="154"/>
        <v>46441</v>
      </c>
      <c r="G716" s="23">
        <f t="shared" ca="1" si="166"/>
        <v>1.3462818681318685</v>
      </c>
      <c r="I716" t="s">
        <v>14</v>
      </c>
      <c r="J716" s="18">
        <f t="shared" ca="1" si="155"/>
        <v>46441</v>
      </c>
      <c r="K716" s="23">
        <f t="shared" ca="1" si="167"/>
        <v>0.89459734065933982</v>
      </c>
      <c r="M716" t="s">
        <v>15</v>
      </c>
      <c r="N716" s="18">
        <f t="shared" ca="1" si="156"/>
        <v>46441</v>
      </c>
      <c r="O716" s="23">
        <f t="shared" ca="1" si="168"/>
        <v>0.74793962637362665</v>
      </c>
      <c r="Q716" t="s">
        <v>16</v>
      </c>
      <c r="R716" s="18">
        <f t="shared" ca="1" si="157"/>
        <v>46441</v>
      </c>
      <c r="S716" s="23">
        <f t="shared" ca="1" si="169"/>
        <v>1.0065523626373607</v>
      </c>
      <c r="U716" t="s">
        <v>17</v>
      </c>
      <c r="V716" s="18">
        <f t="shared" ca="1" si="158"/>
        <v>46441</v>
      </c>
      <c r="W716" s="23">
        <f t="shared" ca="1" si="170"/>
        <v>0.90111327472527558</v>
      </c>
    </row>
    <row r="717" spans="1:23">
      <c r="A717" t="s">
        <v>3</v>
      </c>
      <c r="B717" s="18">
        <f t="shared" ca="1" si="153"/>
        <v>46442</v>
      </c>
      <c r="C717" s="23">
        <f t="shared" ca="1" si="165"/>
        <v>1.2051073076923098</v>
      </c>
      <c r="E717" s="22" t="s">
        <v>13</v>
      </c>
      <c r="F717" s="18">
        <f t="shared" ca="1" si="154"/>
        <v>46442</v>
      </c>
      <c r="G717" s="23">
        <f t="shared" ca="1" si="166"/>
        <v>1.346277307692308</v>
      </c>
      <c r="I717" t="s">
        <v>14</v>
      </c>
      <c r="J717" s="18">
        <f t="shared" ca="1" si="155"/>
        <v>46442</v>
      </c>
      <c r="K717" s="23">
        <f t="shared" ca="1" si="167"/>
        <v>0.89462553846153758</v>
      </c>
      <c r="M717" t="s">
        <v>15</v>
      </c>
      <c r="N717" s="18">
        <f t="shared" ca="1" si="156"/>
        <v>46442</v>
      </c>
      <c r="O717" s="23">
        <f t="shared" ca="1" si="168"/>
        <v>0.74786753846153875</v>
      </c>
      <c r="Q717" t="s">
        <v>16</v>
      </c>
      <c r="R717" s="18">
        <f t="shared" ca="1" si="157"/>
        <v>46442</v>
      </c>
      <c r="S717" s="23">
        <f t="shared" ca="1" si="169"/>
        <v>1.0064561538461518</v>
      </c>
      <c r="U717" t="s">
        <v>17</v>
      </c>
      <c r="V717" s="18">
        <f t="shared" ca="1" si="158"/>
        <v>46442</v>
      </c>
      <c r="W717" s="23">
        <f t="shared" ca="1" si="170"/>
        <v>0.90105469230769319</v>
      </c>
    </row>
    <row r="718" spans="1:23">
      <c r="A718" t="s">
        <v>3</v>
      </c>
      <c r="B718" s="18">
        <f t="shared" ref="B718:B781" ca="1" si="171">+B717+1</f>
        <v>46443</v>
      </c>
      <c r="C718" s="23">
        <f t="shared" ca="1" si="165"/>
        <v>1.2051393186813208</v>
      </c>
      <c r="E718" s="22" t="s">
        <v>13</v>
      </c>
      <c r="F718" s="18">
        <f t="shared" ref="F718:F781" ca="1" si="172">+F717+1</f>
        <v>46443</v>
      </c>
      <c r="G718" s="23">
        <f t="shared" ca="1" si="166"/>
        <v>1.3462727472527476</v>
      </c>
      <c r="I718" t="s">
        <v>14</v>
      </c>
      <c r="J718" s="18">
        <f t="shared" ref="J718:J781" ca="1" si="173">+J717+1</f>
        <v>46443</v>
      </c>
      <c r="K718" s="23">
        <f t="shared" ca="1" si="167"/>
        <v>0.89465373626373546</v>
      </c>
      <c r="M718" t="s">
        <v>15</v>
      </c>
      <c r="N718" s="18">
        <f t="shared" ref="N718:N781" ca="1" si="174">+N717+1</f>
        <v>46443</v>
      </c>
      <c r="O718" s="23">
        <f t="shared" ca="1" si="168"/>
        <v>0.74779545054945085</v>
      </c>
      <c r="Q718" t="s">
        <v>16</v>
      </c>
      <c r="R718" s="18">
        <f t="shared" ref="R718:R781" ca="1" si="175">+R717+1</f>
        <v>46443</v>
      </c>
      <c r="S718" s="23">
        <f t="shared" ca="1" si="169"/>
        <v>1.006359945054943</v>
      </c>
      <c r="U718" t="s">
        <v>17</v>
      </c>
      <c r="V718" s="18">
        <f t="shared" ref="V718:V781" ca="1" si="176">+V717+1</f>
        <v>46443</v>
      </c>
      <c r="W718" s="23">
        <f t="shared" ca="1" si="170"/>
        <v>0.90099610989011081</v>
      </c>
    </row>
    <row r="719" spans="1:23">
      <c r="A719" t="s">
        <v>3</v>
      </c>
      <c r="B719" s="18">
        <f t="shared" ca="1" si="171"/>
        <v>46444</v>
      </c>
      <c r="C719" s="23">
        <f t="shared" ca="1" si="165"/>
        <v>1.2051713296703319</v>
      </c>
      <c r="E719" s="22" t="s">
        <v>13</v>
      </c>
      <c r="F719" s="18">
        <f t="shared" ca="1" si="172"/>
        <v>46444</v>
      </c>
      <c r="G719" s="23">
        <f t="shared" ca="1" si="166"/>
        <v>1.3462681868131872</v>
      </c>
      <c r="I719" t="s">
        <v>14</v>
      </c>
      <c r="J719" s="18">
        <f t="shared" ca="1" si="173"/>
        <v>46444</v>
      </c>
      <c r="K719" s="23">
        <f t="shared" ca="1" si="167"/>
        <v>0.89468193406593333</v>
      </c>
      <c r="M719" t="s">
        <v>15</v>
      </c>
      <c r="N719" s="18">
        <f t="shared" ca="1" si="174"/>
        <v>46444</v>
      </c>
      <c r="O719" s="23">
        <f t="shared" ca="1" si="168"/>
        <v>0.74772336263736294</v>
      </c>
      <c r="Q719" t="s">
        <v>16</v>
      </c>
      <c r="R719" s="18">
        <f t="shared" ca="1" si="175"/>
        <v>46444</v>
      </c>
      <c r="S719" s="23">
        <f t="shared" ca="1" si="169"/>
        <v>1.0062637362637341</v>
      </c>
      <c r="U719" t="s">
        <v>17</v>
      </c>
      <c r="V719" s="18">
        <f t="shared" ca="1" si="176"/>
        <v>46444</v>
      </c>
      <c r="W719" s="23">
        <f t="shared" ca="1" si="170"/>
        <v>0.90093752747252842</v>
      </c>
    </row>
    <row r="720" spans="1:23">
      <c r="A720" t="s">
        <v>3</v>
      </c>
      <c r="B720" s="18">
        <f t="shared" ca="1" si="171"/>
        <v>46445</v>
      </c>
      <c r="C720" s="23">
        <f t="shared" ca="1" si="165"/>
        <v>1.2052033406593428</v>
      </c>
      <c r="E720" s="22" t="s">
        <v>13</v>
      </c>
      <c r="F720" s="18">
        <f t="shared" ca="1" si="172"/>
        <v>46445</v>
      </c>
      <c r="G720" s="23">
        <f t="shared" ca="1" si="166"/>
        <v>1.3462636263736267</v>
      </c>
      <c r="I720" t="s">
        <v>14</v>
      </c>
      <c r="J720" s="18">
        <f t="shared" ca="1" si="173"/>
        <v>46445</v>
      </c>
      <c r="K720" s="23">
        <f t="shared" ca="1" si="167"/>
        <v>0.89471013186813109</v>
      </c>
      <c r="M720" t="s">
        <v>15</v>
      </c>
      <c r="N720" s="18">
        <f t="shared" ca="1" si="174"/>
        <v>46445</v>
      </c>
      <c r="O720" s="23">
        <f t="shared" ca="1" si="168"/>
        <v>0.74765127472527504</v>
      </c>
      <c r="Q720" t="s">
        <v>16</v>
      </c>
      <c r="R720" s="18">
        <f t="shared" ca="1" si="175"/>
        <v>46445</v>
      </c>
      <c r="S720" s="23">
        <f t="shared" ca="1" si="169"/>
        <v>1.0061675274725252</v>
      </c>
      <c r="U720" t="s">
        <v>17</v>
      </c>
      <c r="V720" s="18">
        <f t="shared" ca="1" si="176"/>
        <v>46445</v>
      </c>
      <c r="W720" s="23">
        <f t="shared" ca="1" si="170"/>
        <v>0.90087894505494603</v>
      </c>
    </row>
    <row r="721" spans="1:23">
      <c r="A721" t="s">
        <v>3</v>
      </c>
      <c r="B721" s="18">
        <f t="shared" ca="1" si="171"/>
        <v>46446</v>
      </c>
      <c r="C721" s="23">
        <f t="shared" ca="1" si="165"/>
        <v>1.2052353516483536</v>
      </c>
      <c r="E721" s="22" t="s">
        <v>13</v>
      </c>
      <c r="F721" s="18">
        <f t="shared" ca="1" si="172"/>
        <v>46446</v>
      </c>
      <c r="G721" s="23">
        <f t="shared" ca="1" si="166"/>
        <v>1.3462590659340663</v>
      </c>
      <c r="I721" t="s">
        <v>14</v>
      </c>
      <c r="J721" s="18">
        <f t="shared" ca="1" si="173"/>
        <v>46446</v>
      </c>
      <c r="K721" s="23">
        <f t="shared" ca="1" si="167"/>
        <v>0.89473832967032885</v>
      </c>
      <c r="M721" t="s">
        <v>15</v>
      </c>
      <c r="N721" s="18">
        <f t="shared" ca="1" si="174"/>
        <v>46446</v>
      </c>
      <c r="O721" s="23">
        <f t="shared" ca="1" si="168"/>
        <v>0.74757918681318714</v>
      </c>
      <c r="Q721" t="s">
        <v>16</v>
      </c>
      <c r="R721" s="18">
        <f t="shared" ca="1" si="175"/>
        <v>46446</v>
      </c>
      <c r="S721" s="23">
        <f t="shared" ca="1" si="169"/>
        <v>1.0060713186813164</v>
      </c>
      <c r="U721" t="s">
        <v>17</v>
      </c>
      <c r="V721" s="18">
        <f t="shared" ca="1" si="176"/>
        <v>46446</v>
      </c>
      <c r="W721" s="23">
        <f t="shared" ca="1" si="170"/>
        <v>0.90082036263736365</v>
      </c>
    </row>
    <row r="722" spans="1:23">
      <c r="A722" t="s">
        <v>3</v>
      </c>
      <c r="B722" s="18">
        <f t="shared" ca="1" si="171"/>
        <v>46447</v>
      </c>
      <c r="C722" s="23">
        <f t="shared" ca="1" si="165"/>
        <v>1.2052673626373647</v>
      </c>
      <c r="E722" s="22" t="s">
        <v>13</v>
      </c>
      <c r="F722" s="18">
        <f t="shared" ca="1" si="172"/>
        <v>46447</v>
      </c>
      <c r="G722" s="23">
        <f t="shared" ca="1" si="166"/>
        <v>1.3462545054945059</v>
      </c>
      <c r="I722" t="s">
        <v>14</v>
      </c>
      <c r="J722" s="18">
        <f t="shared" ca="1" si="173"/>
        <v>46447</v>
      </c>
      <c r="K722" s="23">
        <f t="shared" ca="1" si="167"/>
        <v>0.89476652747252672</v>
      </c>
      <c r="M722" t="s">
        <v>15</v>
      </c>
      <c r="N722" s="18">
        <f t="shared" ca="1" si="174"/>
        <v>46447</v>
      </c>
      <c r="O722" s="23">
        <f t="shared" ca="1" si="168"/>
        <v>0.74750709890109923</v>
      </c>
      <c r="Q722" t="s">
        <v>16</v>
      </c>
      <c r="R722" s="18">
        <f t="shared" ca="1" si="175"/>
        <v>46447</v>
      </c>
      <c r="S722" s="23">
        <f t="shared" ca="1" si="169"/>
        <v>1.0059751098901075</v>
      </c>
      <c r="U722" t="s">
        <v>17</v>
      </c>
      <c r="V722" s="18">
        <f t="shared" ca="1" si="176"/>
        <v>46447</v>
      </c>
      <c r="W722" s="23">
        <f t="shared" ca="1" si="170"/>
        <v>0.90076178021978126</v>
      </c>
    </row>
    <row r="723" spans="1:23">
      <c r="A723" t="s">
        <v>3</v>
      </c>
      <c r="B723" s="18">
        <f t="shared" ca="1" si="171"/>
        <v>46448</v>
      </c>
      <c r="C723" s="23">
        <f t="shared" ca="1" si="165"/>
        <v>1.2052993736263757</v>
      </c>
      <c r="E723" s="22" t="s">
        <v>13</v>
      </c>
      <c r="F723" s="18">
        <f t="shared" ca="1" si="172"/>
        <v>46448</v>
      </c>
      <c r="G723" s="23">
        <f t="shared" ca="1" si="166"/>
        <v>1.3462499450549454</v>
      </c>
      <c r="I723" t="s">
        <v>14</v>
      </c>
      <c r="J723" s="18">
        <f t="shared" ca="1" si="173"/>
        <v>46448</v>
      </c>
      <c r="K723" s="23">
        <f t="shared" ca="1" si="167"/>
        <v>0.89479472527472459</v>
      </c>
      <c r="M723" t="s">
        <v>15</v>
      </c>
      <c r="N723" s="18">
        <f t="shared" ca="1" si="174"/>
        <v>46448</v>
      </c>
      <c r="O723" s="23">
        <f t="shared" ca="1" si="168"/>
        <v>0.74743501098901133</v>
      </c>
      <c r="Q723" t="s">
        <v>16</v>
      </c>
      <c r="R723" s="18">
        <f t="shared" ca="1" si="175"/>
        <v>46448</v>
      </c>
      <c r="S723" s="23">
        <f t="shared" ca="1" si="169"/>
        <v>1.0058789010988987</v>
      </c>
      <c r="U723" t="s">
        <v>17</v>
      </c>
      <c r="V723" s="18">
        <f t="shared" ca="1" si="176"/>
        <v>46448</v>
      </c>
      <c r="W723" s="23">
        <f t="shared" ca="1" si="170"/>
        <v>0.90070319780219887</v>
      </c>
    </row>
    <row r="724" spans="1:23">
      <c r="A724" t="s">
        <v>3</v>
      </c>
      <c r="B724" s="18">
        <f t="shared" ca="1" si="171"/>
        <v>46449</v>
      </c>
      <c r="C724" s="23">
        <f t="shared" ca="1" si="165"/>
        <v>1.2053313846153866</v>
      </c>
      <c r="E724" s="22" t="s">
        <v>13</v>
      </c>
      <c r="F724" s="18">
        <f t="shared" ca="1" si="172"/>
        <v>46449</v>
      </c>
      <c r="G724" s="23">
        <f t="shared" ca="1" si="166"/>
        <v>1.346245384615385</v>
      </c>
      <c r="I724" t="s">
        <v>14</v>
      </c>
      <c r="J724" s="18">
        <f t="shared" ca="1" si="173"/>
        <v>46449</v>
      </c>
      <c r="K724" s="23">
        <f t="shared" ca="1" si="167"/>
        <v>0.89482292307692235</v>
      </c>
      <c r="M724" t="s">
        <v>15</v>
      </c>
      <c r="N724" s="18">
        <f t="shared" ca="1" si="174"/>
        <v>46449</v>
      </c>
      <c r="O724" s="23">
        <f t="shared" ca="1" si="168"/>
        <v>0.74736292307692342</v>
      </c>
      <c r="Q724" t="s">
        <v>16</v>
      </c>
      <c r="R724" s="18">
        <f t="shared" ca="1" si="175"/>
        <v>46449</v>
      </c>
      <c r="S724" s="23">
        <f t="shared" ca="1" si="169"/>
        <v>1.00578269230769</v>
      </c>
      <c r="U724" t="s">
        <v>17</v>
      </c>
      <c r="V724" s="18">
        <f t="shared" ca="1" si="176"/>
        <v>46449</v>
      </c>
      <c r="W724" s="23">
        <f t="shared" ca="1" si="170"/>
        <v>0.90064461538461649</v>
      </c>
    </row>
    <row r="725" spans="1:23">
      <c r="A725" t="s">
        <v>3</v>
      </c>
      <c r="B725" s="18">
        <f t="shared" ca="1" si="171"/>
        <v>46450</v>
      </c>
      <c r="C725" s="23">
        <f t="shared" ca="1" si="165"/>
        <v>1.2053633956043974</v>
      </c>
      <c r="E725" s="22" t="s">
        <v>13</v>
      </c>
      <c r="F725" s="18">
        <f t="shared" ca="1" si="172"/>
        <v>46450</v>
      </c>
      <c r="G725" s="23">
        <f t="shared" ca="1" si="166"/>
        <v>1.3462408241758246</v>
      </c>
      <c r="I725" t="s">
        <v>14</v>
      </c>
      <c r="J725" s="18">
        <f t="shared" ca="1" si="173"/>
        <v>46450</v>
      </c>
      <c r="K725" s="23">
        <f t="shared" ca="1" si="167"/>
        <v>0.89485112087912011</v>
      </c>
      <c r="M725" t="s">
        <v>15</v>
      </c>
      <c r="N725" s="18">
        <f t="shared" ca="1" si="174"/>
        <v>46450</v>
      </c>
      <c r="O725" s="23">
        <f t="shared" ca="1" si="168"/>
        <v>0.74729083516483552</v>
      </c>
      <c r="Q725" t="s">
        <v>16</v>
      </c>
      <c r="R725" s="18">
        <f t="shared" ca="1" si="175"/>
        <v>46450</v>
      </c>
      <c r="S725" s="23">
        <f t="shared" ca="1" si="169"/>
        <v>1.0056864835164814</v>
      </c>
      <c r="U725" t="s">
        <v>17</v>
      </c>
      <c r="V725" s="18">
        <f t="shared" ca="1" si="176"/>
        <v>46450</v>
      </c>
      <c r="W725" s="23">
        <f t="shared" ca="1" si="170"/>
        <v>0.9005860329670341</v>
      </c>
    </row>
    <row r="726" spans="1:23">
      <c r="A726" t="s">
        <v>3</v>
      </c>
      <c r="B726" s="18">
        <f t="shared" ca="1" si="171"/>
        <v>46451</v>
      </c>
      <c r="C726" s="23">
        <f t="shared" ca="1" si="165"/>
        <v>1.2053954065934085</v>
      </c>
      <c r="E726" s="22" t="s">
        <v>13</v>
      </c>
      <c r="F726" s="18">
        <f t="shared" ca="1" si="172"/>
        <v>46451</v>
      </c>
      <c r="G726" s="23">
        <f t="shared" ca="1" si="166"/>
        <v>1.3462362637362641</v>
      </c>
      <c r="I726" t="s">
        <v>14</v>
      </c>
      <c r="J726" s="18">
        <f t="shared" ca="1" si="173"/>
        <v>46451</v>
      </c>
      <c r="K726" s="23">
        <f t="shared" ca="1" si="167"/>
        <v>0.89487931868131798</v>
      </c>
      <c r="M726" t="s">
        <v>15</v>
      </c>
      <c r="N726" s="18">
        <f t="shared" ca="1" si="174"/>
        <v>46451</v>
      </c>
      <c r="O726" s="23">
        <f t="shared" ca="1" si="168"/>
        <v>0.74721874725274762</v>
      </c>
      <c r="Q726" t="s">
        <v>16</v>
      </c>
      <c r="R726" s="18">
        <f t="shared" ca="1" si="175"/>
        <v>46451</v>
      </c>
      <c r="S726" s="23">
        <f t="shared" ca="1" si="169"/>
        <v>1.0055902747252725</v>
      </c>
      <c r="U726" t="s">
        <v>17</v>
      </c>
      <c r="V726" s="18">
        <f t="shared" ca="1" si="176"/>
        <v>46451</v>
      </c>
      <c r="W726" s="23">
        <f t="shared" ca="1" si="170"/>
        <v>0.90052745054945171</v>
      </c>
    </row>
    <row r="727" spans="1:23">
      <c r="A727" t="s">
        <v>3</v>
      </c>
      <c r="B727" s="18">
        <f t="shared" ca="1" si="171"/>
        <v>46452</v>
      </c>
      <c r="C727" s="23">
        <f t="shared" ca="1" si="165"/>
        <v>1.2054274175824196</v>
      </c>
      <c r="E727" s="22" t="s">
        <v>13</v>
      </c>
      <c r="F727" s="18">
        <f t="shared" ca="1" si="172"/>
        <v>46452</v>
      </c>
      <c r="G727" s="23">
        <f t="shared" ca="1" si="166"/>
        <v>1.3462317032967037</v>
      </c>
      <c r="I727" t="s">
        <v>14</v>
      </c>
      <c r="J727" s="18">
        <f t="shared" ca="1" si="173"/>
        <v>46452</v>
      </c>
      <c r="K727" s="23">
        <f t="shared" ca="1" si="167"/>
        <v>0.89490751648351585</v>
      </c>
      <c r="M727" t="s">
        <v>15</v>
      </c>
      <c r="N727" s="18">
        <f t="shared" ca="1" si="174"/>
        <v>46452</v>
      </c>
      <c r="O727" s="23">
        <f t="shared" ca="1" si="168"/>
        <v>0.74714665934065971</v>
      </c>
      <c r="Q727" t="s">
        <v>16</v>
      </c>
      <c r="R727" s="18">
        <f t="shared" ca="1" si="175"/>
        <v>46452</v>
      </c>
      <c r="S727" s="23">
        <f t="shared" ca="1" si="169"/>
        <v>1.0054940659340637</v>
      </c>
      <c r="U727" t="s">
        <v>17</v>
      </c>
      <c r="V727" s="18">
        <f t="shared" ca="1" si="176"/>
        <v>46452</v>
      </c>
      <c r="W727" s="23">
        <f t="shared" ca="1" si="170"/>
        <v>0.90046886813186933</v>
      </c>
    </row>
    <row r="728" spans="1:23">
      <c r="A728" t="s">
        <v>3</v>
      </c>
      <c r="B728" s="18">
        <f t="shared" ca="1" si="171"/>
        <v>46453</v>
      </c>
      <c r="C728" s="23">
        <f t="shared" ca="1" si="165"/>
        <v>1.2054594285714304</v>
      </c>
      <c r="E728" s="22" t="s">
        <v>13</v>
      </c>
      <c r="F728" s="18">
        <f t="shared" ca="1" si="172"/>
        <v>46453</v>
      </c>
      <c r="G728" s="23">
        <f t="shared" ca="1" si="166"/>
        <v>1.3462271428571433</v>
      </c>
      <c r="I728" t="s">
        <v>14</v>
      </c>
      <c r="J728" s="18">
        <f t="shared" ca="1" si="173"/>
        <v>46453</v>
      </c>
      <c r="K728" s="23">
        <f t="shared" ca="1" si="167"/>
        <v>0.89493571428571361</v>
      </c>
      <c r="M728" t="s">
        <v>15</v>
      </c>
      <c r="N728" s="18">
        <f t="shared" ca="1" si="174"/>
        <v>46453</v>
      </c>
      <c r="O728" s="23">
        <f t="shared" ca="1" si="168"/>
        <v>0.74707457142857181</v>
      </c>
      <c r="Q728" t="s">
        <v>16</v>
      </c>
      <c r="R728" s="18">
        <f t="shared" ca="1" si="175"/>
        <v>46453</v>
      </c>
      <c r="S728" s="23">
        <f t="shared" ca="1" si="169"/>
        <v>1.005397857142855</v>
      </c>
      <c r="U728" t="s">
        <v>17</v>
      </c>
      <c r="V728" s="18">
        <f t="shared" ca="1" si="176"/>
        <v>46453</v>
      </c>
      <c r="W728" s="23">
        <f t="shared" ca="1" si="170"/>
        <v>0.90041028571428694</v>
      </c>
    </row>
    <row r="729" spans="1:23">
      <c r="A729" t="s">
        <v>3</v>
      </c>
      <c r="B729" s="18">
        <f t="shared" ca="1" si="171"/>
        <v>46454</v>
      </c>
      <c r="C729" s="23">
        <f t="shared" ca="1" si="165"/>
        <v>1.2054914395604412</v>
      </c>
      <c r="E729" s="22" t="s">
        <v>13</v>
      </c>
      <c r="F729" s="18">
        <f t="shared" ca="1" si="172"/>
        <v>46454</v>
      </c>
      <c r="G729" s="23">
        <f t="shared" ca="1" si="166"/>
        <v>1.3462225824175829</v>
      </c>
      <c r="I729" t="s">
        <v>14</v>
      </c>
      <c r="J729" s="18">
        <f t="shared" ca="1" si="173"/>
        <v>46454</v>
      </c>
      <c r="K729" s="23">
        <f t="shared" ca="1" si="167"/>
        <v>0.89496391208791137</v>
      </c>
      <c r="M729" t="s">
        <v>15</v>
      </c>
      <c r="N729" s="18">
        <f t="shared" ca="1" si="174"/>
        <v>46454</v>
      </c>
      <c r="O729" s="23">
        <f t="shared" ca="1" si="168"/>
        <v>0.74700248351648391</v>
      </c>
      <c r="Q729" t="s">
        <v>16</v>
      </c>
      <c r="R729" s="18">
        <f t="shared" ca="1" si="175"/>
        <v>46454</v>
      </c>
      <c r="S729" s="23">
        <f t="shared" ca="1" si="169"/>
        <v>1.0053016483516464</v>
      </c>
      <c r="U729" t="s">
        <v>17</v>
      </c>
      <c r="V729" s="18">
        <f t="shared" ca="1" si="176"/>
        <v>46454</v>
      </c>
      <c r="W729" s="23">
        <f t="shared" ca="1" si="170"/>
        <v>0.90035170329670455</v>
      </c>
    </row>
    <row r="730" spans="1:23">
      <c r="A730" t="s">
        <v>3</v>
      </c>
      <c r="B730" s="18">
        <f t="shared" ca="1" si="171"/>
        <v>46455</v>
      </c>
      <c r="C730" s="23">
        <f t="shared" ca="1" si="165"/>
        <v>1.2055234505494523</v>
      </c>
      <c r="E730" s="22" t="s">
        <v>13</v>
      </c>
      <c r="F730" s="18">
        <f t="shared" ca="1" si="172"/>
        <v>46455</v>
      </c>
      <c r="G730" s="23">
        <f t="shared" ca="1" si="166"/>
        <v>1.3462180219780224</v>
      </c>
      <c r="I730" t="s">
        <v>14</v>
      </c>
      <c r="J730" s="18">
        <f t="shared" ca="1" si="173"/>
        <v>46455</v>
      </c>
      <c r="K730" s="23">
        <f t="shared" ca="1" si="167"/>
        <v>0.89499210989010924</v>
      </c>
      <c r="M730" t="s">
        <v>15</v>
      </c>
      <c r="N730" s="18">
        <f t="shared" ca="1" si="174"/>
        <v>46455</v>
      </c>
      <c r="O730" s="23">
        <f t="shared" ca="1" si="168"/>
        <v>0.746930395604396</v>
      </c>
      <c r="Q730" t="s">
        <v>16</v>
      </c>
      <c r="R730" s="18">
        <f t="shared" ca="1" si="175"/>
        <v>46455</v>
      </c>
      <c r="S730" s="23">
        <f t="shared" ca="1" si="169"/>
        <v>1.0052054395604375</v>
      </c>
      <c r="U730" t="s">
        <v>17</v>
      </c>
      <c r="V730" s="18">
        <f t="shared" ca="1" si="176"/>
        <v>46455</v>
      </c>
      <c r="W730" s="23">
        <f t="shared" ca="1" si="170"/>
        <v>0.90029312087912217</v>
      </c>
    </row>
    <row r="731" spans="1:23">
      <c r="A731" t="s">
        <v>3</v>
      </c>
      <c r="B731" s="18">
        <f t="shared" ca="1" si="171"/>
        <v>46456</v>
      </c>
      <c r="C731" s="23">
        <f t="shared" ca="1" si="165"/>
        <v>1.2055554615384634</v>
      </c>
      <c r="E731" s="22" t="s">
        <v>13</v>
      </c>
      <c r="F731" s="18">
        <f t="shared" ca="1" si="172"/>
        <v>46456</v>
      </c>
      <c r="G731" s="23">
        <f t="shared" ca="1" si="166"/>
        <v>1.346213461538462</v>
      </c>
      <c r="I731" t="s">
        <v>14</v>
      </c>
      <c r="J731" s="18">
        <f t="shared" ca="1" si="173"/>
        <v>46456</v>
      </c>
      <c r="K731" s="23">
        <f t="shared" ca="1" si="167"/>
        <v>0.89502030769230712</v>
      </c>
      <c r="M731" t="s">
        <v>15</v>
      </c>
      <c r="N731" s="18">
        <f t="shared" ca="1" si="174"/>
        <v>46456</v>
      </c>
      <c r="O731" s="23">
        <f t="shared" ca="1" si="168"/>
        <v>0.7468583076923081</v>
      </c>
      <c r="Q731" t="s">
        <v>16</v>
      </c>
      <c r="R731" s="18">
        <f t="shared" ca="1" si="175"/>
        <v>46456</v>
      </c>
      <c r="S731" s="23">
        <f t="shared" ca="1" si="169"/>
        <v>1.0051092307692286</v>
      </c>
      <c r="U731" t="s">
        <v>17</v>
      </c>
      <c r="V731" s="18">
        <f t="shared" ca="1" si="176"/>
        <v>46456</v>
      </c>
      <c r="W731" s="23">
        <f t="shared" ca="1" si="170"/>
        <v>0.90023453846153978</v>
      </c>
    </row>
    <row r="732" spans="1:23">
      <c r="A732" t="s">
        <v>3</v>
      </c>
      <c r="B732" s="18">
        <f t="shared" ca="1" si="171"/>
        <v>46457</v>
      </c>
      <c r="C732" s="23">
        <f t="shared" ca="1" si="165"/>
        <v>1.2055874725274742</v>
      </c>
      <c r="E732" s="22" t="s">
        <v>13</v>
      </c>
      <c r="F732" s="18">
        <f t="shared" ca="1" si="172"/>
        <v>46457</v>
      </c>
      <c r="G732" s="23">
        <f t="shared" ca="1" si="166"/>
        <v>1.3462089010989016</v>
      </c>
      <c r="I732" t="s">
        <v>14</v>
      </c>
      <c r="J732" s="18">
        <f t="shared" ca="1" si="173"/>
        <v>46457</v>
      </c>
      <c r="K732" s="23">
        <f t="shared" ca="1" si="167"/>
        <v>0.89504850549450488</v>
      </c>
      <c r="M732" t="s">
        <v>15</v>
      </c>
      <c r="N732" s="18">
        <f t="shared" ca="1" si="174"/>
        <v>46457</v>
      </c>
      <c r="O732" s="23">
        <f t="shared" ca="1" si="168"/>
        <v>0.7467862197802202</v>
      </c>
      <c r="Q732" t="s">
        <v>16</v>
      </c>
      <c r="R732" s="18">
        <f t="shared" ca="1" si="175"/>
        <v>46457</v>
      </c>
      <c r="S732" s="23">
        <f t="shared" ca="1" si="169"/>
        <v>1.00501302197802</v>
      </c>
      <c r="U732" t="s">
        <v>17</v>
      </c>
      <c r="V732" s="18">
        <f t="shared" ca="1" si="176"/>
        <v>46457</v>
      </c>
      <c r="W732" s="23">
        <f t="shared" ca="1" si="170"/>
        <v>0.90017595604395728</v>
      </c>
    </row>
    <row r="733" spans="1:23">
      <c r="A733" t="s">
        <v>3</v>
      </c>
      <c r="B733" s="18">
        <f t="shared" ca="1" si="171"/>
        <v>46458</v>
      </c>
      <c r="C733" s="23">
        <f t="shared" ca="1" si="165"/>
        <v>1.2056194835164851</v>
      </c>
      <c r="E733" s="22" t="s">
        <v>13</v>
      </c>
      <c r="F733" s="18">
        <f t="shared" ca="1" si="172"/>
        <v>46458</v>
      </c>
      <c r="G733" s="23">
        <f t="shared" ca="1" si="166"/>
        <v>1.3462043406593411</v>
      </c>
      <c r="I733" t="s">
        <v>14</v>
      </c>
      <c r="J733" s="18">
        <f t="shared" ca="1" si="173"/>
        <v>46458</v>
      </c>
      <c r="K733" s="23">
        <f t="shared" ca="1" si="167"/>
        <v>0.89507670329670264</v>
      </c>
      <c r="M733" t="s">
        <v>15</v>
      </c>
      <c r="N733" s="18">
        <f t="shared" ca="1" si="174"/>
        <v>46458</v>
      </c>
      <c r="O733" s="23">
        <f t="shared" ca="1" si="168"/>
        <v>0.74671413186813229</v>
      </c>
      <c r="Q733" t="s">
        <v>16</v>
      </c>
      <c r="R733" s="18">
        <f t="shared" ca="1" si="175"/>
        <v>46458</v>
      </c>
      <c r="S733" s="23">
        <f t="shared" ca="1" si="169"/>
        <v>1.0049168131868114</v>
      </c>
      <c r="U733" t="s">
        <v>17</v>
      </c>
      <c r="V733" s="18">
        <f t="shared" ca="1" si="176"/>
        <v>46458</v>
      </c>
      <c r="W733" s="23">
        <f t="shared" ca="1" si="170"/>
        <v>0.90011737362637478</v>
      </c>
    </row>
    <row r="734" spans="1:23">
      <c r="A734" t="s">
        <v>3</v>
      </c>
      <c r="B734" s="18">
        <f t="shared" ca="1" si="171"/>
        <v>46459</v>
      </c>
      <c r="C734" s="23">
        <f t="shared" ca="1" si="165"/>
        <v>1.2056514945054961</v>
      </c>
      <c r="E734" s="22" t="s">
        <v>13</v>
      </c>
      <c r="F734" s="18">
        <f t="shared" ca="1" si="172"/>
        <v>46459</v>
      </c>
      <c r="G734" s="23">
        <f t="shared" ca="1" si="166"/>
        <v>1.3461997802197807</v>
      </c>
      <c r="I734" t="s">
        <v>14</v>
      </c>
      <c r="J734" s="18">
        <f t="shared" ca="1" si="173"/>
        <v>46459</v>
      </c>
      <c r="K734" s="23">
        <f t="shared" ca="1" si="167"/>
        <v>0.89510490109890051</v>
      </c>
      <c r="M734" t="s">
        <v>15</v>
      </c>
      <c r="N734" s="18">
        <f t="shared" ca="1" si="174"/>
        <v>46459</v>
      </c>
      <c r="O734" s="23">
        <f t="shared" ca="1" si="168"/>
        <v>0.74664204395604439</v>
      </c>
      <c r="Q734" t="s">
        <v>16</v>
      </c>
      <c r="R734" s="18">
        <f t="shared" ca="1" si="175"/>
        <v>46459</v>
      </c>
      <c r="S734" s="23">
        <f t="shared" ca="1" si="169"/>
        <v>1.0048206043956025</v>
      </c>
      <c r="U734" t="s">
        <v>17</v>
      </c>
      <c r="V734" s="18">
        <f t="shared" ca="1" si="176"/>
        <v>46459</v>
      </c>
      <c r="W734" s="23">
        <f t="shared" ca="1" si="170"/>
        <v>0.9000587912087924</v>
      </c>
    </row>
    <row r="735" spans="1:23">
      <c r="A735" t="s">
        <v>3</v>
      </c>
      <c r="B735" s="18">
        <f t="shared" ca="1" si="171"/>
        <v>46460</v>
      </c>
      <c r="C735" s="23">
        <f t="shared" ca="1" si="165"/>
        <v>1.2056835054945072</v>
      </c>
      <c r="E735" s="22" t="s">
        <v>13</v>
      </c>
      <c r="F735" s="18">
        <f t="shared" ca="1" si="172"/>
        <v>46460</v>
      </c>
      <c r="G735" s="23">
        <f t="shared" ca="1" si="166"/>
        <v>1.3461952197802203</v>
      </c>
      <c r="I735" t="s">
        <v>14</v>
      </c>
      <c r="J735" s="18">
        <f t="shared" ca="1" si="173"/>
        <v>46460</v>
      </c>
      <c r="K735" s="23">
        <f t="shared" ca="1" si="167"/>
        <v>0.89513309890109838</v>
      </c>
      <c r="M735" t="s">
        <v>15</v>
      </c>
      <c r="N735" s="18">
        <f t="shared" ca="1" si="174"/>
        <v>46460</v>
      </c>
      <c r="O735" s="23">
        <f t="shared" ca="1" si="168"/>
        <v>0.74656995604395648</v>
      </c>
      <c r="Q735" t="s">
        <v>16</v>
      </c>
      <c r="R735" s="18">
        <f t="shared" ca="1" si="175"/>
        <v>46460</v>
      </c>
      <c r="S735" s="23">
        <f t="shared" ca="1" si="169"/>
        <v>1.0047243956043936</v>
      </c>
      <c r="U735" t="s">
        <v>17</v>
      </c>
      <c r="V735" s="18">
        <f t="shared" ca="1" si="176"/>
        <v>46460</v>
      </c>
      <c r="W735" s="23">
        <f t="shared" ca="1" si="170"/>
        <v>0.90000020879121001</v>
      </c>
    </row>
    <row r="736" spans="1:23">
      <c r="A736" t="s">
        <v>3</v>
      </c>
      <c r="B736" s="18">
        <f t="shared" ca="1" si="171"/>
        <v>46461</v>
      </c>
      <c r="C736" s="23">
        <f t="shared" ca="1" si="165"/>
        <v>1.205715516483518</v>
      </c>
      <c r="E736" s="22" t="s">
        <v>13</v>
      </c>
      <c r="F736" s="18">
        <f t="shared" ca="1" si="172"/>
        <v>46461</v>
      </c>
      <c r="G736" s="23">
        <f t="shared" ca="1" si="166"/>
        <v>1.3461906593406598</v>
      </c>
      <c r="I736" t="s">
        <v>14</v>
      </c>
      <c r="J736" s="18">
        <f t="shared" ca="1" si="173"/>
        <v>46461</v>
      </c>
      <c r="K736" s="23">
        <f t="shared" ca="1" si="167"/>
        <v>0.89516129670329614</v>
      </c>
      <c r="M736" t="s">
        <v>15</v>
      </c>
      <c r="N736" s="18">
        <f t="shared" ca="1" si="174"/>
        <v>46461</v>
      </c>
      <c r="O736" s="23">
        <f t="shared" ca="1" si="168"/>
        <v>0.74649786813186858</v>
      </c>
      <c r="Q736" t="s">
        <v>16</v>
      </c>
      <c r="R736" s="18">
        <f t="shared" ca="1" si="175"/>
        <v>46461</v>
      </c>
      <c r="S736" s="23">
        <f t="shared" ca="1" si="169"/>
        <v>1.004628186813185</v>
      </c>
      <c r="U736" t="s">
        <v>17</v>
      </c>
      <c r="V736" s="18">
        <f t="shared" ca="1" si="176"/>
        <v>46461</v>
      </c>
      <c r="W736" s="23">
        <f t="shared" ca="1" si="170"/>
        <v>0.89994162637362751</v>
      </c>
    </row>
    <row r="737" spans="1:23">
      <c r="A737" t="s">
        <v>3</v>
      </c>
      <c r="B737" s="18">
        <f t="shared" ca="1" si="171"/>
        <v>46462</v>
      </c>
      <c r="C737" s="23">
        <f t="shared" ca="1" si="165"/>
        <v>1.2057475274725289</v>
      </c>
      <c r="E737" s="22" t="s">
        <v>13</v>
      </c>
      <c r="F737" s="18">
        <f t="shared" ca="1" si="172"/>
        <v>46462</v>
      </c>
      <c r="G737" s="23">
        <f t="shared" ca="1" si="166"/>
        <v>1.3461860989010994</v>
      </c>
      <c r="I737" t="s">
        <v>14</v>
      </c>
      <c r="J737" s="18">
        <f t="shared" ca="1" si="173"/>
        <v>46462</v>
      </c>
      <c r="K737" s="23">
        <f t="shared" ca="1" si="167"/>
        <v>0.8951894945054939</v>
      </c>
      <c r="M737" t="s">
        <v>15</v>
      </c>
      <c r="N737" s="18">
        <f t="shared" ca="1" si="174"/>
        <v>46462</v>
      </c>
      <c r="O737" s="23">
        <f t="shared" ca="1" si="168"/>
        <v>0.74642578021978068</v>
      </c>
      <c r="Q737" t="s">
        <v>16</v>
      </c>
      <c r="R737" s="18">
        <f t="shared" ca="1" si="175"/>
        <v>46462</v>
      </c>
      <c r="S737" s="23">
        <f t="shared" ca="1" si="169"/>
        <v>1.0045319780219764</v>
      </c>
      <c r="U737" t="s">
        <v>17</v>
      </c>
      <c r="V737" s="18">
        <f t="shared" ca="1" si="176"/>
        <v>46462</v>
      </c>
      <c r="W737" s="23">
        <f t="shared" ca="1" si="170"/>
        <v>0.89988304395604501</v>
      </c>
    </row>
    <row r="738" spans="1:23">
      <c r="A738" t="s">
        <v>3</v>
      </c>
      <c r="B738" s="18">
        <f t="shared" ca="1" si="171"/>
        <v>46463</v>
      </c>
      <c r="C738" s="23">
        <f t="shared" ca="1" si="165"/>
        <v>1.20577953846154</v>
      </c>
      <c r="E738" s="22" t="s">
        <v>13</v>
      </c>
      <c r="F738" s="18">
        <f t="shared" ca="1" si="172"/>
        <v>46463</v>
      </c>
      <c r="G738" s="23">
        <f t="shared" ca="1" si="166"/>
        <v>1.346181538461539</v>
      </c>
      <c r="I738" t="s">
        <v>14</v>
      </c>
      <c r="J738" s="18">
        <f t="shared" ca="1" si="173"/>
        <v>46463</v>
      </c>
      <c r="K738" s="23">
        <f t="shared" ca="1" si="167"/>
        <v>0.89521769230769177</v>
      </c>
      <c r="M738" t="s">
        <v>15</v>
      </c>
      <c r="N738" s="18">
        <f t="shared" ca="1" si="174"/>
        <v>46463</v>
      </c>
      <c r="O738" s="23">
        <f t="shared" ca="1" si="168"/>
        <v>0.74635369230769277</v>
      </c>
      <c r="Q738" t="s">
        <v>16</v>
      </c>
      <c r="R738" s="18">
        <f t="shared" ca="1" si="175"/>
        <v>46463</v>
      </c>
      <c r="S738" s="23">
        <f t="shared" ca="1" si="169"/>
        <v>1.0044357692307675</v>
      </c>
      <c r="U738" t="s">
        <v>17</v>
      </c>
      <c r="V738" s="18">
        <f t="shared" ca="1" si="176"/>
        <v>46463</v>
      </c>
      <c r="W738" s="23">
        <f t="shared" ca="1" si="170"/>
        <v>0.89982446153846263</v>
      </c>
    </row>
    <row r="739" spans="1:23">
      <c r="A739" t="s">
        <v>3</v>
      </c>
      <c r="B739" s="18">
        <f t="shared" ca="1" si="171"/>
        <v>46464</v>
      </c>
      <c r="C739" s="23">
        <f t="shared" ca="1" si="165"/>
        <v>1.205811549450551</v>
      </c>
      <c r="E739" s="22" t="s">
        <v>13</v>
      </c>
      <c r="F739" s="18">
        <f t="shared" ca="1" si="172"/>
        <v>46464</v>
      </c>
      <c r="G739" s="23">
        <f t="shared" ca="1" si="166"/>
        <v>1.3461769780219786</v>
      </c>
      <c r="I739" t="s">
        <v>14</v>
      </c>
      <c r="J739" s="18">
        <f t="shared" ca="1" si="173"/>
        <v>46464</v>
      </c>
      <c r="K739" s="23">
        <f t="shared" ca="1" si="167"/>
        <v>0.89524589010988964</v>
      </c>
      <c r="M739" t="s">
        <v>15</v>
      </c>
      <c r="N739" s="18">
        <f t="shared" ca="1" si="174"/>
        <v>46464</v>
      </c>
      <c r="O739" s="23">
        <f t="shared" ca="1" si="168"/>
        <v>0.74628160439560487</v>
      </c>
      <c r="Q739" t="s">
        <v>16</v>
      </c>
      <c r="R739" s="18">
        <f t="shared" ca="1" si="175"/>
        <v>46464</v>
      </c>
      <c r="S739" s="23">
        <f t="shared" ca="1" si="169"/>
        <v>1.0043395604395586</v>
      </c>
      <c r="U739" t="s">
        <v>17</v>
      </c>
      <c r="V739" s="18">
        <f t="shared" ca="1" si="176"/>
        <v>46464</v>
      </c>
      <c r="W739" s="23">
        <f t="shared" ca="1" si="170"/>
        <v>0.89976587912088024</v>
      </c>
    </row>
    <row r="740" spans="1:23">
      <c r="A740" t="s">
        <v>3</v>
      </c>
      <c r="B740" s="18">
        <f t="shared" ca="1" si="171"/>
        <v>46465</v>
      </c>
      <c r="C740" s="23">
        <f t="shared" ca="1" si="165"/>
        <v>1.2058435604395619</v>
      </c>
      <c r="E740" s="22" t="s">
        <v>13</v>
      </c>
      <c r="F740" s="18">
        <f t="shared" ca="1" si="172"/>
        <v>46465</v>
      </c>
      <c r="G740" s="23">
        <f t="shared" ca="1" si="166"/>
        <v>1.3461724175824181</v>
      </c>
      <c r="I740" t="s">
        <v>14</v>
      </c>
      <c r="J740" s="18">
        <f t="shared" ca="1" si="173"/>
        <v>46465</v>
      </c>
      <c r="K740" s="23">
        <f t="shared" ca="1" si="167"/>
        <v>0.8952740879120874</v>
      </c>
      <c r="M740" t="s">
        <v>15</v>
      </c>
      <c r="N740" s="18">
        <f t="shared" ca="1" si="174"/>
        <v>46465</v>
      </c>
      <c r="O740" s="23">
        <f t="shared" ca="1" si="168"/>
        <v>0.74620951648351697</v>
      </c>
      <c r="Q740" t="s">
        <v>16</v>
      </c>
      <c r="R740" s="18">
        <f t="shared" ca="1" si="175"/>
        <v>46465</v>
      </c>
      <c r="S740" s="23">
        <f t="shared" ca="1" si="169"/>
        <v>1.00424335164835</v>
      </c>
      <c r="U740" t="s">
        <v>17</v>
      </c>
      <c r="V740" s="18">
        <f t="shared" ca="1" si="176"/>
        <v>46465</v>
      </c>
      <c r="W740" s="23">
        <f t="shared" ca="1" si="170"/>
        <v>0.89970729670329774</v>
      </c>
    </row>
    <row r="741" spans="1:23">
      <c r="A741" t="s">
        <v>3</v>
      </c>
      <c r="B741" s="18">
        <f t="shared" ca="1" si="171"/>
        <v>46466</v>
      </c>
      <c r="C741" s="23">
        <f t="shared" ca="1" si="165"/>
        <v>1.2058755714285727</v>
      </c>
      <c r="E741" s="22" t="s">
        <v>13</v>
      </c>
      <c r="F741" s="18">
        <f t="shared" ca="1" si="172"/>
        <v>46466</v>
      </c>
      <c r="G741" s="23">
        <f t="shared" ca="1" si="166"/>
        <v>1.3461678571428577</v>
      </c>
      <c r="I741" t="s">
        <v>14</v>
      </c>
      <c r="J741" s="18">
        <f t="shared" ca="1" si="173"/>
        <v>46466</v>
      </c>
      <c r="K741" s="23">
        <f t="shared" ca="1" si="167"/>
        <v>0.89530228571428516</v>
      </c>
      <c r="M741" t="s">
        <v>15</v>
      </c>
      <c r="N741" s="18">
        <f t="shared" ca="1" si="174"/>
        <v>46466</v>
      </c>
      <c r="O741" s="23">
        <f t="shared" ca="1" si="168"/>
        <v>0.74613742857142906</v>
      </c>
      <c r="Q741" t="s">
        <v>16</v>
      </c>
      <c r="R741" s="18">
        <f t="shared" ca="1" si="175"/>
        <v>46466</v>
      </c>
      <c r="S741" s="23">
        <f t="shared" ca="1" si="169"/>
        <v>1.0041471428571414</v>
      </c>
      <c r="U741" t="s">
        <v>17</v>
      </c>
      <c r="V741" s="18">
        <f t="shared" ca="1" si="176"/>
        <v>46466</v>
      </c>
      <c r="W741" s="23">
        <f t="shared" ca="1" si="170"/>
        <v>0.89964871428571525</v>
      </c>
    </row>
    <row r="742" spans="1:23">
      <c r="A742" t="s">
        <v>3</v>
      </c>
      <c r="B742" s="18">
        <f t="shared" ca="1" si="171"/>
        <v>46467</v>
      </c>
      <c r="C742" s="23">
        <f t="shared" ca="1" si="165"/>
        <v>1.2059075824175838</v>
      </c>
      <c r="E742" s="22" t="s">
        <v>13</v>
      </c>
      <c r="F742" s="18">
        <f t="shared" ca="1" si="172"/>
        <v>46467</v>
      </c>
      <c r="G742" s="23">
        <f t="shared" ca="1" si="166"/>
        <v>1.3461632967032973</v>
      </c>
      <c r="I742" t="s">
        <v>14</v>
      </c>
      <c r="J742" s="18">
        <f t="shared" ca="1" si="173"/>
        <v>46467</v>
      </c>
      <c r="K742" s="23">
        <f t="shared" ca="1" si="167"/>
        <v>0.89533048351648303</v>
      </c>
      <c r="M742" t="s">
        <v>15</v>
      </c>
      <c r="N742" s="18">
        <f t="shared" ca="1" si="174"/>
        <v>46467</v>
      </c>
      <c r="O742" s="23">
        <f t="shared" ca="1" si="168"/>
        <v>0.74606534065934116</v>
      </c>
      <c r="Q742" t="s">
        <v>16</v>
      </c>
      <c r="R742" s="18">
        <f t="shared" ca="1" si="175"/>
        <v>46467</v>
      </c>
      <c r="S742" s="23">
        <f t="shared" ca="1" si="169"/>
        <v>1.0040509340659325</v>
      </c>
      <c r="U742" t="s">
        <v>17</v>
      </c>
      <c r="V742" s="18">
        <f t="shared" ca="1" si="176"/>
        <v>46467</v>
      </c>
      <c r="W742" s="23">
        <f t="shared" ca="1" si="170"/>
        <v>0.89959013186813286</v>
      </c>
    </row>
    <row r="743" spans="1:23">
      <c r="A743" t="s">
        <v>3</v>
      </c>
      <c r="B743" s="18">
        <f t="shared" ca="1" si="171"/>
        <v>46468</v>
      </c>
      <c r="C743" s="23">
        <f t="shared" ca="1" si="165"/>
        <v>1.2059395934065948</v>
      </c>
      <c r="E743" s="22" t="s">
        <v>13</v>
      </c>
      <c r="F743" s="18">
        <f t="shared" ca="1" si="172"/>
        <v>46468</v>
      </c>
      <c r="G743" s="23">
        <f t="shared" ca="1" si="166"/>
        <v>1.3461587362637368</v>
      </c>
      <c r="I743" t="s">
        <v>14</v>
      </c>
      <c r="J743" s="18">
        <f t="shared" ca="1" si="173"/>
        <v>46468</v>
      </c>
      <c r="K743" s="23">
        <f t="shared" ca="1" si="167"/>
        <v>0.8953586813186809</v>
      </c>
      <c r="M743" t="s">
        <v>15</v>
      </c>
      <c r="N743" s="18">
        <f t="shared" ca="1" si="174"/>
        <v>46468</v>
      </c>
      <c r="O743" s="23">
        <f t="shared" ca="1" si="168"/>
        <v>0.74599325274725325</v>
      </c>
      <c r="Q743" t="s">
        <v>16</v>
      </c>
      <c r="R743" s="18">
        <f t="shared" ca="1" si="175"/>
        <v>46468</v>
      </c>
      <c r="S743" s="23">
        <f t="shared" ca="1" si="169"/>
        <v>1.0039547252747236</v>
      </c>
      <c r="U743" t="s">
        <v>17</v>
      </c>
      <c r="V743" s="18">
        <f t="shared" ca="1" si="176"/>
        <v>46468</v>
      </c>
      <c r="W743" s="23">
        <f t="shared" ca="1" si="170"/>
        <v>0.89953154945055047</v>
      </c>
    </row>
    <row r="744" spans="1:23">
      <c r="A744" t="s">
        <v>3</v>
      </c>
      <c r="B744" s="18">
        <f t="shared" ca="1" si="171"/>
        <v>46469</v>
      </c>
      <c r="C744" s="23">
        <f t="shared" ca="1" si="165"/>
        <v>1.2059716043956057</v>
      </c>
      <c r="E744" s="22" t="s">
        <v>13</v>
      </c>
      <c r="F744" s="18">
        <f t="shared" ca="1" si="172"/>
        <v>46469</v>
      </c>
      <c r="G744" s="23">
        <f t="shared" ca="1" si="166"/>
        <v>1.3461541758241764</v>
      </c>
      <c r="I744" t="s">
        <v>14</v>
      </c>
      <c r="J744" s="18">
        <f t="shared" ca="1" si="173"/>
        <v>46469</v>
      </c>
      <c r="K744" s="23">
        <f t="shared" ca="1" si="167"/>
        <v>0.89538687912087866</v>
      </c>
      <c r="M744" t="s">
        <v>15</v>
      </c>
      <c r="N744" s="18">
        <f t="shared" ca="1" si="174"/>
        <v>46469</v>
      </c>
      <c r="O744" s="23">
        <f t="shared" ca="1" si="168"/>
        <v>0.74592116483516535</v>
      </c>
      <c r="Q744" t="s">
        <v>16</v>
      </c>
      <c r="R744" s="18">
        <f t="shared" ca="1" si="175"/>
        <v>46469</v>
      </c>
      <c r="S744" s="23">
        <f t="shared" ca="1" si="169"/>
        <v>1.003858516483515</v>
      </c>
      <c r="U744" t="s">
        <v>17</v>
      </c>
      <c r="V744" s="18">
        <f t="shared" ca="1" si="176"/>
        <v>46469</v>
      </c>
      <c r="W744" s="23">
        <f t="shared" ca="1" si="170"/>
        <v>0.89947296703296797</v>
      </c>
    </row>
    <row r="745" spans="1:23">
      <c r="A745" t="s">
        <v>3</v>
      </c>
      <c r="B745" s="18">
        <f t="shared" ca="1" si="171"/>
        <v>46470</v>
      </c>
      <c r="C745" s="23">
        <f t="shared" ca="1" si="165"/>
        <v>1.2060036153846165</v>
      </c>
      <c r="E745" s="22" t="s">
        <v>13</v>
      </c>
      <c r="F745" s="18">
        <f t="shared" ca="1" si="172"/>
        <v>46470</v>
      </c>
      <c r="G745" s="23">
        <f t="shared" ca="1" si="166"/>
        <v>1.346149615384616</v>
      </c>
      <c r="I745" t="s">
        <v>14</v>
      </c>
      <c r="J745" s="18">
        <f t="shared" ca="1" si="173"/>
        <v>46470</v>
      </c>
      <c r="K745" s="23">
        <f t="shared" ca="1" si="167"/>
        <v>0.89541507692307643</v>
      </c>
      <c r="M745" t="s">
        <v>15</v>
      </c>
      <c r="N745" s="18">
        <f t="shared" ca="1" si="174"/>
        <v>46470</v>
      </c>
      <c r="O745" s="23">
        <f t="shared" ca="1" si="168"/>
        <v>0.74584907692307745</v>
      </c>
      <c r="Q745" t="s">
        <v>16</v>
      </c>
      <c r="R745" s="18">
        <f t="shared" ca="1" si="175"/>
        <v>46470</v>
      </c>
      <c r="S745" s="23">
        <f t="shared" ca="1" si="169"/>
        <v>1.0037623076923063</v>
      </c>
      <c r="U745" t="s">
        <v>17</v>
      </c>
      <c r="V745" s="18">
        <f t="shared" ca="1" si="176"/>
        <v>46470</v>
      </c>
      <c r="W745" s="23">
        <f t="shared" ca="1" si="170"/>
        <v>0.89941438461538548</v>
      </c>
    </row>
    <row r="746" spans="1:23">
      <c r="A746" t="s">
        <v>3</v>
      </c>
      <c r="B746" s="18">
        <f t="shared" ca="1" si="171"/>
        <v>46471</v>
      </c>
      <c r="C746" s="23">
        <f t="shared" ca="1" si="165"/>
        <v>1.2060356263736276</v>
      </c>
      <c r="E746" s="22" t="s">
        <v>13</v>
      </c>
      <c r="F746" s="18">
        <f t="shared" ca="1" si="172"/>
        <v>46471</v>
      </c>
      <c r="G746" s="23">
        <f t="shared" ca="1" si="166"/>
        <v>1.3461450549450555</v>
      </c>
      <c r="I746" t="s">
        <v>14</v>
      </c>
      <c r="J746" s="18">
        <f t="shared" ca="1" si="173"/>
        <v>46471</v>
      </c>
      <c r="K746" s="23">
        <f t="shared" ca="1" si="167"/>
        <v>0.8954432747252743</v>
      </c>
      <c r="M746" t="s">
        <v>15</v>
      </c>
      <c r="N746" s="18">
        <f t="shared" ca="1" si="174"/>
        <v>46471</v>
      </c>
      <c r="O746" s="23">
        <f t="shared" ca="1" si="168"/>
        <v>0.74577698901098954</v>
      </c>
      <c r="Q746" t="s">
        <v>16</v>
      </c>
      <c r="R746" s="18">
        <f t="shared" ca="1" si="175"/>
        <v>46471</v>
      </c>
      <c r="S746" s="23">
        <f t="shared" ca="1" si="169"/>
        <v>1.0036660989010975</v>
      </c>
      <c r="U746" t="s">
        <v>17</v>
      </c>
      <c r="V746" s="18">
        <f t="shared" ca="1" si="176"/>
        <v>46471</v>
      </c>
      <c r="W746" s="23">
        <f t="shared" ca="1" si="170"/>
        <v>0.89935580219780309</v>
      </c>
    </row>
    <row r="747" spans="1:23">
      <c r="A747" t="s">
        <v>3</v>
      </c>
      <c r="B747" s="18">
        <f t="shared" ca="1" si="171"/>
        <v>46472</v>
      </c>
      <c r="C747" s="23">
        <f t="shared" ca="1" si="165"/>
        <v>1.2060676373626387</v>
      </c>
      <c r="E747" s="22" t="s">
        <v>13</v>
      </c>
      <c r="F747" s="18">
        <f t="shared" ca="1" si="172"/>
        <v>46472</v>
      </c>
      <c r="G747" s="23">
        <f t="shared" ca="1" si="166"/>
        <v>1.3461404945054951</v>
      </c>
      <c r="I747" t="s">
        <v>14</v>
      </c>
      <c r="J747" s="18">
        <f t="shared" ca="1" si="173"/>
        <v>46472</v>
      </c>
      <c r="K747" s="23">
        <f t="shared" ca="1" si="167"/>
        <v>0.89547147252747217</v>
      </c>
      <c r="M747" t="s">
        <v>15</v>
      </c>
      <c r="N747" s="18">
        <f t="shared" ca="1" si="174"/>
        <v>46472</v>
      </c>
      <c r="O747" s="23">
        <f t="shared" ca="1" si="168"/>
        <v>0.74570490109890164</v>
      </c>
      <c r="Q747" t="s">
        <v>16</v>
      </c>
      <c r="R747" s="18">
        <f t="shared" ca="1" si="175"/>
        <v>46472</v>
      </c>
      <c r="S747" s="23">
        <f t="shared" ca="1" si="169"/>
        <v>1.0035698901098886</v>
      </c>
      <c r="U747" t="s">
        <v>17</v>
      </c>
      <c r="V747" s="18">
        <f t="shared" ca="1" si="176"/>
        <v>46472</v>
      </c>
      <c r="W747" s="23">
        <f t="shared" ca="1" si="170"/>
        <v>0.8992972197802207</v>
      </c>
    </row>
    <row r="748" spans="1:23">
      <c r="A748" t="s">
        <v>3</v>
      </c>
      <c r="B748" s="18">
        <f t="shared" ca="1" si="171"/>
        <v>46473</v>
      </c>
      <c r="C748" s="23">
        <f t="shared" ca="1" si="165"/>
        <v>1.2060996483516495</v>
      </c>
      <c r="E748" s="22" t="s">
        <v>13</v>
      </c>
      <c r="F748" s="18">
        <f t="shared" ca="1" si="172"/>
        <v>46473</v>
      </c>
      <c r="G748" s="23">
        <f t="shared" ca="1" si="166"/>
        <v>1.3461359340659347</v>
      </c>
      <c r="I748" t="s">
        <v>14</v>
      </c>
      <c r="J748" s="18">
        <f t="shared" ca="1" si="173"/>
        <v>46473</v>
      </c>
      <c r="K748" s="23">
        <f t="shared" ca="1" si="167"/>
        <v>0.89549967032966993</v>
      </c>
      <c r="M748" t="s">
        <v>15</v>
      </c>
      <c r="N748" s="18">
        <f t="shared" ca="1" si="174"/>
        <v>46473</v>
      </c>
      <c r="O748" s="23">
        <f t="shared" ca="1" si="168"/>
        <v>0.74563281318681374</v>
      </c>
      <c r="Q748" t="s">
        <v>16</v>
      </c>
      <c r="R748" s="18">
        <f t="shared" ca="1" si="175"/>
        <v>46473</v>
      </c>
      <c r="S748" s="23">
        <f t="shared" ca="1" si="169"/>
        <v>1.00347368131868</v>
      </c>
      <c r="U748" t="s">
        <v>17</v>
      </c>
      <c r="V748" s="18">
        <f t="shared" ca="1" si="176"/>
        <v>46473</v>
      </c>
      <c r="W748" s="23">
        <f t="shared" ca="1" si="170"/>
        <v>0.8992386373626382</v>
      </c>
    </row>
    <row r="749" spans="1:23">
      <c r="A749" t="s">
        <v>3</v>
      </c>
      <c r="B749" s="18">
        <f t="shared" ca="1" si="171"/>
        <v>46474</v>
      </c>
      <c r="C749" s="23">
        <f t="shared" ca="1" si="165"/>
        <v>1.2061316593406604</v>
      </c>
      <c r="E749" s="22" t="s">
        <v>13</v>
      </c>
      <c r="F749" s="18">
        <f t="shared" ca="1" si="172"/>
        <v>46474</v>
      </c>
      <c r="G749" s="23">
        <f t="shared" ca="1" si="166"/>
        <v>1.3461313736263743</v>
      </c>
      <c r="I749" t="s">
        <v>14</v>
      </c>
      <c r="J749" s="18">
        <f t="shared" ca="1" si="173"/>
        <v>46474</v>
      </c>
      <c r="K749" s="23">
        <f t="shared" ca="1" si="167"/>
        <v>0.89552786813186769</v>
      </c>
      <c r="M749" t="s">
        <v>15</v>
      </c>
      <c r="N749" s="18">
        <f t="shared" ca="1" si="174"/>
        <v>46474</v>
      </c>
      <c r="O749" s="23">
        <f t="shared" ca="1" si="168"/>
        <v>0.74556072527472583</v>
      </c>
      <c r="Q749" t="s">
        <v>16</v>
      </c>
      <c r="R749" s="18">
        <f t="shared" ca="1" si="175"/>
        <v>46474</v>
      </c>
      <c r="S749" s="23">
        <f t="shared" ca="1" si="169"/>
        <v>1.0033774725274713</v>
      </c>
      <c r="U749" t="s">
        <v>17</v>
      </c>
      <c r="V749" s="18">
        <f t="shared" ca="1" si="176"/>
        <v>46474</v>
      </c>
      <c r="W749" s="23">
        <f t="shared" ca="1" si="170"/>
        <v>0.89918005494505571</v>
      </c>
    </row>
    <row r="750" spans="1:23">
      <c r="A750" t="s">
        <v>3</v>
      </c>
      <c r="B750" s="18">
        <f t="shared" ca="1" si="171"/>
        <v>46475</v>
      </c>
      <c r="C750" s="23">
        <f t="shared" ca="1" si="165"/>
        <v>1.2061636703296714</v>
      </c>
      <c r="E750" s="22" t="s">
        <v>13</v>
      </c>
      <c r="F750" s="18">
        <f t="shared" ca="1" si="172"/>
        <v>46475</v>
      </c>
      <c r="G750" s="23">
        <f t="shared" ca="1" si="166"/>
        <v>1.3461268131868138</v>
      </c>
      <c r="I750" t="s">
        <v>14</v>
      </c>
      <c r="J750" s="18">
        <f t="shared" ca="1" si="173"/>
        <v>46475</v>
      </c>
      <c r="K750" s="23">
        <f t="shared" ca="1" si="167"/>
        <v>0.89555606593406556</v>
      </c>
      <c r="M750" t="s">
        <v>15</v>
      </c>
      <c r="N750" s="18">
        <f t="shared" ca="1" si="174"/>
        <v>46475</v>
      </c>
      <c r="O750" s="23">
        <f t="shared" ca="1" si="168"/>
        <v>0.74548863736263793</v>
      </c>
      <c r="Q750" t="s">
        <v>16</v>
      </c>
      <c r="R750" s="18">
        <f t="shared" ca="1" si="175"/>
        <v>46475</v>
      </c>
      <c r="S750" s="23">
        <f t="shared" ca="1" si="169"/>
        <v>1.0032812637362625</v>
      </c>
      <c r="U750" t="s">
        <v>17</v>
      </c>
      <c r="V750" s="18">
        <f t="shared" ca="1" si="176"/>
        <v>46475</v>
      </c>
      <c r="W750" s="23">
        <f t="shared" ca="1" si="170"/>
        <v>0.89912147252747332</v>
      </c>
    </row>
    <row r="751" spans="1:23">
      <c r="A751" t="s">
        <v>3</v>
      </c>
      <c r="B751" s="18">
        <f t="shared" ca="1" si="171"/>
        <v>46476</v>
      </c>
      <c r="C751" s="23">
        <f t="shared" ca="1" si="165"/>
        <v>1.2061956813186825</v>
      </c>
      <c r="E751" s="22" t="s">
        <v>13</v>
      </c>
      <c r="F751" s="18">
        <f t="shared" ca="1" si="172"/>
        <v>46476</v>
      </c>
      <c r="G751" s="23">
        <f t="shared" ca="1" si="166"/>
        <v>1.3461222527472534</v>
      </c>
      <c r="I751" t="s">
        <v>14</v>
      </c>
      <c r="J751" s="18">
        <f t="shared" ca="1" si="173"/>
        <v>46476</v>
      </c>
      <c r="K751" s="23">
        <f t="shared" ca="1" si="167"/>
        <v>0.89558426373626343</v>
      </c>
      <c r="M751" t="s">
        <v>15</v>
      </c>
      <c r="N751" s="18">
        <f t="shared" ca="1" si="174"/>
        <v>46476</v>
      </c>
      <c r="O751" s="23">
        <f t="shared" ca="1" si="168"/>
        <v>0.74541654945055003</v>
      </c>
      <c r="Q751" t="s">
        <v>16</v>
      </c>
      <c r="R751" s="18">
        <f t="shared" ca="1" si="175"/>
        <v>46476</v>
      </c>
      <c r="S751" s="23">
        <f t="shared" ca="1" si="169"/>
        <v>1.0031850549450536</v>
      </c>
      <c r="U751" t="s">
        <v>17</v>
      </c>
      <c r="V751" s="18">
        <f t="shared" ca="1" si="176"/>
        <v>46476</v>
      </c>
      <c r="W751" s="23">
        <f t="shared" ca="1" si="170"/>
        <v>0.89906289010989093</v>
      </c>
    </row>
    <row r="752" spans="1:23">
      <c r="A752" t="s">
        <v>3</v>
      </c>
      <c r="B752" s="18">
        <f t="shared" ca="1" si="171"/>
        <v>46477</v>
      </c>
      <c r="C752" s="23">
        <f t="shared" ca="1" si="165"/>
        <v>1.2062276923076933</v>
      </c>
      <c r="E752" s="22" t="s">
        <v>13</v>
      </c>
      <c r="F752" s="18">
        <f t="shared" ca="1" si="172"/>
        <v>46477</v>
      </c>
      <c r="G752" s="23">
        <f t="shared" ca="1" si="166"/>
        <v>1.346117692307693</v>
      </c>
      <c r="I752" t="s">
        <v>14</v>
      </c>
      <c r="J752" s="18">
        <f t="shared" ca="1" si="173"/>
        <v>46477</v>
      </c>
      <c r="K752" s="23">
        <f t="shared" ca="1" si="167"/>
        <v>0.89561246153846119</v>
      </c>
      <c r="M752" t="s">
        <v>15</v>
      </c>
      <c r="N752" s="18">
        <f t="shared" ca="1" si="174"/>
        <v>46477</v>
      </c>
      <c r="O752" s="23">
        <f t="shared" ca="1" si="168"/>
        <v>0.74534446153846212</v>
      </c>
      <c r="Q752" t="s">
        <v>16</v>
      </c>
      <c r="R752" s="18">
        <f t="shared" ca="1" si="175"/>
        <v>46477</v>
      </c>
      <c r="S752" s="23">
        <f t="shared" ca="1" si="169"/>
        <v>1.003088846153845</v>
      </c>
      <c r="U752" t="s">
        <v>17</v>
      </c>
      <c r="V752" s="18">
        <f t="shared" ca="1" si="176"/>
        <v>46477</v>
      </c>
      <c r="W752" s="23">
        <f t="shared" ca="1" si="170"/>
        <v>0.89900430769230844</v>
      </c>
    </row>
    <row r="753" spans="1:23">
      <c r="A753" t="s">
        <v>3</v>
      </c>
      <c r="B753" s="18">
        <f t="shared" ca="1" si="171"/>
        <v>46478</v>
      </c>
      <c r="C753" s="23">
        <f t="shared" ca="1" si="165"/>
        <v>1.2062597032967042</v>
      </c>
      <c r="E753" s="22" t="s">
        <v>13</v>
      </c>
      <c r="F753" s="18">
        <f t="shared" ca="1" si="172"/>
        <v>46478</v>
      </c>
      <c r="G753" s="23">
        <f t="shared" ca="1" si="166"/>
        <v>1.3461131318681325</v>
      </c>
      <c r="I753" t="s">
        <v>14</v>
      </c>
      <c r="J753" s="18">
        <f t="shared" ca="1" si="173"/>
        <v>46478</v>
      </c>
      <c r="K753" s="23">
        <f t="shared" ca="1" si="167"/>
        <v>0.89564065934065895</v>
      </c>
      <c r="M753" t="s">
        <v>15</v>
      </c>
      <c r="N753" s="18">
        <f t="shared" ca="1" si="174"/>
        <v>46478</v>
      </c>
      <c r="O753" s="23">
        <f t="shared" ca="1" si="168"/>
        <v>0.74527237362637422</v>
      </c>
      <c r="Q753" t="s">
        <v>16</v>
      </c>
      <c r="R753" s="18">
        <f t="shared" ca="1" si="175"/>
        <v>46478</v>
      </c>
      <c r="S753" s="23">
        <f t="shared" ca="1" si="169"/>
        <v>1.0029926373626363</v>
      </c>
      <c r="U753" t="s">
        <v>17</v>
      </c>
      <c r="V753" s="18">
        <f t="shared" ca="1" si="176"/>
        <v>46478</v>
      </c>
      <c r="W753" s="23">
        <f t="shared" ca="1" si="170"/>
        <v>0.89894572527472594</v>
      </c>
    </row>
    <row r="754" spans="1:23">
      <c r="A754" t="s">
        <v>3</v>
      </c>
      <c r="B754" s="18">
        <f t="shared" ca="1" si="171"/>
        <v>46479</v>
      </c>
      <c r="C754" s="23">
        <f t="shared" ref="C754:C780" ca="1" si="177">C753+(C$781-C753)/(B$781-B754)</f>
        <v>1.2062917142857152</v>
      </c>
      <c r="E754" s="22" t="s">
        <v>13</v>
      </c>
      <c r="F754" s="18">
        <f t="shared" ca="1" si="172"/>
        <v>46479</v>
      </c>
      <c r="G754" s="23">
        <f t="shared" ref="G754:G780" ca="1" si="178">G753+(G$781-G753)/(F$781-F754)</f>
        <v>1.3461085714285721</v>
      </c>
      <c r="I754" t="s">
        <v>14</v>
      </c>
      <c r="J754" s="18">
        <f t="shared" ca="1" si="173"/>
        <v>46479</v>
      </c>
      <c r="K754" s="23">
        <f t="shared" ref="K754:K780" ca="1" si="179">K753+(K$781-K753)/(J$781-J754)</f>
        <v>0.89566885714285682</v>
      </c>
      <c r="M754" t="s">
        <v>15</v>
      </c>
      <c r="N754" s="18">
        <f t="shared" ca="1" si="174"/>
        <v>46479</v>
      </c>
      <c r="O754" s="23">
        <f t="shared" ref="O754:O780" ca="1" si="180">O753+(O$781-O753)/(N$781-N754)</f>
        <v>0.74520028571428631</v>
      </c>
      <c r="Q754" t="s">
        <v>16</v>
      </c>
      <c r="R754" s="18">
        <f t="shared" ca="1" si="175"/>
        <v>46479</v>
      </c>
      <c r="S754" s="23">
        <f t="shared" ref="S754:S780" ca="1" si="181">S753+(S$781-S753)/(R$781-R754)</f>
        <v>1.0028964285714275</v>
      </c>
      <c r="U754" t="s">
        <v>17</v>
      </c>
      <c r="V754" s="18">
        <f t="shared" ca="1" si="176"/>
        <v>46479</v>
      </c>
      <c r="W754" s="23">
        <f t="shared" ref="W754:W780" ca="1" si="182">W753+(W$781-W753)/(V$781-V754)</f>
        <v>0.89888714285714355</v>
      </c>
    </row>
    <row r="755" spans="1:23">
      <c r="A755" t="s">
        <v>3</v>
      </c>
      <c r="B755" s="18">
        <f t="shared" ca="1" si="171"/>
        <v>46480</v>
      </c>
      <c r="C755" s="23">
        <f t="shared" ca="1" si="177"/>
        <v>1.2063237252747263</v>
      </c>
      <c r="E755" s="22" t="s">
        <v>13</v>
      </c>
      <c r="F755" s="18">
        <f t="shared" ca="1" si="172"/>
        <v>46480</v>
      </c>
      <c r="G755" s="23">
        <f t="shared" ca="1" si="178"/>
        <v>1.3461040109890117</v>
      </c>
      <c r="I755" t="s">
        <v>14</v>
      </c>
      <c r="J755" s="18">
        <f t="shared" ca="1" si="173"/>
        <v>46480</v>
      </c>
      <c r="K755" s="23">
        <f t="shared" ca="1" si="179"/>
        <v>0.89569705494505469</v>
      </c>
      <c r="M755" t="s">
        <v>15</v>
      </c>
      <c r="N755" s="18">
        <f t="shared" ca="1" si="174"/>
        <v>46480</v>
      </c>
      <c r="O755" s="23">
        <f t="shared" ca="1" si="180"/>
        <v>0.74512819780219841</v>
      </c>
      <c r="Q755" t="s">
        <v>16</v>
      </c>
      <c r="R755" s="18">
        <f t="shared" ca="1" si="175"/>
        <v>46480</v>
      </c>
      <c r="S755" s="23">
        <f t="shared" ca="1" si="181"/>
        <v>1.0028002197802186</v>
      </c>
      <c r="U755" t="s">
        <v>17</v>
      </c>
      <c r="V755" s="18">
        <f t="shared" ca="1" si="176"/>
        <v>46480</v>
      </c>
      <c r="W755" s="23">
        <f t="shared" ca="1" si="182"/>
        <v>0.89882856043956116</v>
      </c>
    </row>
    <row r="756" spans="1:23">
      <c r="A756" t="s">
        <v>3</v>
      </c>
      <c r="B756" s="18">
        <f t="shared" ca="1" si="171"/>
        <v>46481</v>
      </c>
      <c r="C756" s="23">
        <f t="shared" ca="1" si="177"/>
        <v>1.2063557362637372</v>
      </c>
      <c r="E756" s="22" t="s">
        <v>13</v>
      </c>
      <c r="F756" s="18">
        <f t="shared" ca="1" si="172"/>
        <v>46481</v>
      </c>
      <c r="G756" s="23">
        <f t="shared" ca="1" si="178"/>
        <v>1.3460994505494512</v>
      </c>
      <c r="I756" t="s">
        <v>14</v>
      </c>
      <c r="J756" s="18">
        <f t="shared" ca="1" si="173"/>
        <v>46481</v>
      </c>
      <c r="K756" s="23">
        <f t="shared" ca="1" si="179"/>
        <v>0.89572525274725245</v>
      </c>
      <c r="M756" t="s">
        <v>15</v>
      </c>
      <c r="N756" s="18">
        <f t="shared" ca="1" si="174"/>
        <v>46481</v>
      </c>
      <c r="O756" s="23">
        <f t="shared" ca="1" si="180"/>
        <v>0.74505610989011051</v>
      </c>
      <c r="Q756" t="s">
        <v>16</v>
      </c>
      <c r="R756" s="18">
        <f t="shared" ca="1" si="175"/>
        <v>46481</v>
      </c>
      <c r="S756" s="23">
        <f t="shared" ca="1" si="181"/>
        <v>1.00270401098901</v>
      </c>
      <c r="U756" t="s">
        <v>17</v>
      </c>
      <c r="V756" s="18">
        <f t="shared" ca="1" si="176"/>
        <v>46481</v>
      </c>
      <c r="W756" s="23">
        <f t="shared" ca="1" si="182"/>
        <v>0.89876997802197867</v>
      </c>
    </row>
    <row r="757" spans="1:23">
      <c r="A757" t="s">
        <v>3</v>
      </c>
      <c r="B757" s="18">
        <f t="shared" ca="1" si="171"/>
        <v>46482</v>
      </c>
      <c r="C757" s="23">
        <f t="shared" ca="1" si="177"/>
        <v>1.206387747252748</v>
      </c>
      <c r="E757" s="22" t="s">
        <v>13</v>
      </c>
      <c r="F757" s="18">
        <f t="shared" ca="1" si="172"/>
        <v>46482</v>
      </c>
      <c r="G757" s="23">
        <f t="shared" ca="1" si="178"/>
        <v>1.3460948901098908</v>
      </c>
      <c r="I757" t="s">
        <v>14</v>
      </c>
      <c r="J757" s="18">
        <f t="shared" ca="1" si="173"/>
        <v>46482</v>
      </c>
      <c r="K757" s="23">
        <f t="shared" ca="1" si="179"/>
        <v>0.89575345054945021</v>
      </c>
      <c r="M757" t="s">
        <v>15</v>
      </c>
      <c r="N757" s="18">
        <f t="shared" ca="1" si="174"/>
        <v>46482</v>
      </c>
      <c r="O757" s="23">
        <f t="shared" ca="1" si="180"/>
        <v>0.7449840219780226</v>
      </c>
      <c r="Q757" t="s">
        <v>16</v>
      </c>
      <c r="R757" s="18">
        <f t="shared" ca="1" si="175"/>
        <v>46482</v>
      </c>
      <c r="S757" s="23">
        <f t="shared" ca="1" si="181"/>
        <v>1.0026078021978013</v>
      </c>
      <c r="U757" t="s">
        <v>17</v>
      </c>
      <c r="V757" s="18">
        <f t="shared" ca="1" si="176"/>
        <v>46482</v>
      </c>
      <c r="W757" s="23">
        <f t="shared" ca="1" si="182"/>
        <v>0.89871139560439617</v>
      </c>
    </row>
    <row r="758" spans="1:23">
      <c r="A758" t="s">
        <v>3</v>
      </c>
      <c r="B758" s="18">
        <f t="shared" ca="1" si="171"/>
        <v>46483</v>
      </c>
      <c r="C758" s="23">
        <f t="shared" ca="1" si="177"/>
        <v>1.2064197582417591</v>
      </c>
      <c r="E758" s="22" t="s">
        <v>13</v>
      </c>
      <c r="F758" s="18">
        <f t="shared" ca="1" si="172"/>
        <v>46483</v>
      </c>
      <c r="G758" s="23">
        <f t="shared" ca="1" si="178"/>
        <v>1.3460903296703304</v>
      </c>
      <c r="I758" t="s">
        <v>14</v>
      </c>
      <c r="J758" s="18">
        <f t="shared" ca="1" si="173"/>
        <v>46483</v>
      </c>
      <c r="K758" s="23">
        <f t="shared" ca="1" si="179"/>
        <v>0.89578164835164809</v>
      </c>
      <c r="M758" t="s">
        <v>15</v>
      </c>
      <c r="N758" s="18">
        <f t="shared" ca="1" si="174"/>
        <v>46483</v>
      </c>
      <c r="O758" s="23">
        <f t="shared" ca="1" si="180"/>
        <v>0.7449119340659347</v>
      </c>
      <c r="Q758" t="s">
        <v>16</v>
      </c>
      <c r="R758" s="18">
        <f t="shared" ca="1" si="175"/>
        <v>46483</v>
      </c>
      <c r="S758" s="23">
        <f t="shared" ca="1" si="181"/>
        <v>1.0025115934065925</v>
      </c>
      <c r="U758" t="s">
        <v>17</v>
      </c>
      <c r="V758" s="18">
        <f t="shared" ca="1" si="176"/>
        <v>46483</v>
      </c>
      <c r="W758" s="23">
        <f t="shared" ca="1" si="182"/>
        <v>0.89865281318681378</v>
      </c>
    </row>
    <row r="759" spans="1:23">
      <c r="A759" t="s">
        <v>3</v>
      </c>
      <c r="B759" s="18">
        <f t="shared" ca="1" si="171"/>
        <v>46484</v>
      </c>
      <c r="C759" s="23">
        <f t="shared" ca="1" si="177"/>
        <v>1.2064517692307701</v>
      </c>
      <c r="E759" s="22" t="s">
        <v>13</v>
      </c>
      <c r="F759" s="18">
        <f t="shared" ca="1" si="172"/>
        <v>46484</v>
      </c>
      <c r="G759" s="23">
        <f t="shared" ca="1" si="178"/>
        <v>1.3460857692307699</v>
      </c>
      <c r="I759" t="s">
        <v>14</v>
      </c>
      <c r="J759" s="18">
        <f t="shared" ca="1" si="173"/>
        <v>46484</v>
      </c>
      <c r="K759" s="23">
        <f t="shared" ca="1" si="179"/>
        <v>0.89580984615384596</v>
      </c>
      <c r="M759" t="s">
        <v>15</v>
      </c>
      <c r="N759" s="18">
        <f t="shared" ca="1" si="174"/>
        <v>46484</v>
      </c>
      <c r="O759" s="23">
        <f t="shared" ca="1" si="180"/>
        <v>0.7448398461538468</v>
      </c>
      <c r="Q759" t="s">
        <v>16</v>
      </c>
      <c r="R759" s="18">
        <f t="shared" ca="1" si="175"/>
        <v>46484</v>
      </c>
      <c r="S759" s="23">
        <f t="shared" ca="1" si="181"/>
        <v>1.0024153846153836</v>
      </c>
      <c r="U759" t="s">
        <v>17</v>
      </c>
      <c r="V759" s="18">
        <f t="shared" ca="1" si="176"/>
        <v>46484</v>
      </c>
      <c r="W759" s="23">
        <f t="shared" ca="1" si="182"/>
        <v>0.89859423076923139</v>
      </c>
    </row>
    <row r="760" spans="1:23">
      <c r="A760" t="s">
        <v>3</v>
      </c>
      <c r="B760" s="18">
        <f t="shared" ca="1" si="171"/>
        <v>46485</v>
      </c>
      <c r="C760" s="23">
        <f t="shared" ca="1" si="177"/>
        <v>1.206483780219781</v>
      </c>
      <c r="E760" s="22" t="s">
        <v>13</v>
      </c>
      <c r="F760" s="18">
        <f t="shared" ca="1" si="172"/>
        <v>46485</v>
      </c>
      <c r="G760" s="23">
        <f t="shared" ca="1" si="178"/>
        <v>1.3460812087912095</v>
      </c>
      <c r="I760" t="s">
        <v>14</v>
      </c>
      <c r="J760" s="18">
        <f t="shared" ca="1" si="173"/>
        <v>46485</v>
      </c>
      <c r="K760" s="23">
        <f t="shared" ca="1" si="179"/>
        <v>0.89583804395604372</v>
      </c>
      <c r="M760" t="s">
        <v>15</v>
      </c>
      <c r="N760" s="18">
        <f t="shared" ca="1" si="174"/>
        <v>46485</v>
      </c>
      <c r="O760" s="23">
        <f t="shared" ca="1" si="180"/>
        <v>0.74476775824175889</v>
      </c>
      <c r="Q760" t="s">
        <v>16</v>
      </c>
      <c r="R760" s="18">
        <f t="shared" ca="1" si="175"/>
        <v>46485</v>
      </c>
      <c r="S760" s="23">
        <f t="shared" ca="1" si="181"/>
        <v>1.002319175824175</v>
      </c>
      <c r="U760" t="s">
        <v>17</v>
      </c>
      <c r="V760" s="18">
        <f t="shared" ca="1" si="176"/>
        <v>46485</v>
      </c>
      <c r="W760" s="23">
        <f t="shared" ca="1" si="182"/>
        <v>0.8985356483516489</v>
      </c>
    </row>
    <row r="761" spans="1:23">
      <c r="A761" t="s">
        <v>3</v>
      </c>
      <c r="B761" s="18">
        <f t="shared" ca="1" si="171"/>
        <v>46486</v>
      </c>
      <c r="C761" s="23">
        <f t="shared" ca="1" si="177"/>
        <v>1.2065157912087918</v>
      </c>
      <c r="E761" s="22" t="s">
        <v>13</v>
      </c>
      <c r="F761" s="18">
        <f t="shared" ca="1" si="172"/>
        <v>46486</v>
      </c>
      <c r="G761" s="23">
        <f t="shared" ca="1" si="178"/>
        <v>1.3460766483516491</v>
      </c>
      <c r="I761" t="s">
        <v>14</v>
      </c>
      <c r="J761" s="18">
        <f t="shared" ca="1" si="173"/>
        <v>46486</v>
      </c>
      <c r="K761" s="23">
        <f t="shared" ca="1" si="179"/>
        <v>0.89586624175824148</v>
      </c>
      <c r="M761" t="s">
        <v>15</v>
      </c>
      <c r="N761" s="18">
        <f t="shared" ca="1" si="174"/>
        <v>46486</v>
      </c>
      <c r="O761" s="23">
        <f t="shared" ca="1" si="180"/>
        <v>0.74469567032967099</v>
      </c>
      <c r="Q761" t="s">
        <v>16</v>
      </c>
      <c r="R761" s="18">
        <f t="shared" ca="1" si="175"/>
        <v>46486</v>
      </c>
      <c r="S761" s="23">
        <f t="shared" ca="1" si="181"/>
        <v>1.0022229670329663</v>
      </c>
      <c r="U761" t="s">
        <v>17</v>
      </c>
      <c r="V761" s="18">
        <f t="shared" ca="1" si="176"/>
        <v>46486</v>
      </c>
      <c r="W761" s="23">
        <f t="shared" ca="1" si="182"/>
        <v>0.8984770659340664</v>
      </c>
    </row>
    <row r="762" spans="1:23">
      <c r="A762" t="s">
        <v>3</v>
      </c>
      <c r="B762" s="18">
        <f t="shared" ca="1" si="171"/>
        <v>46487</v>
      </c>
      <c r="C762" s="23">
        <f t="shared" ca="1" si="177"/>
        <v>1.2065478021978029</v>
      </c>
      <c r="E762" s="22" t="s">
        <v>13</v>
      </c>
      <c r="F762" s="18">
        <f t="shared" ca="1" si="172"/>
        <v>46487</v>
      </c>
      <c r="G762" s="23">
        <f t="shared" ca="1" si="178"/>
        <v>1.3460720879120887</v>
      </c>
      <c r="I762" t="s">
        <v>14</v>
      </c>
      <c r="J762" s="18">
        <f t="shared" ca="1" si="173"/>
        <v>46487</v>
      </c>
      <c r="K762" s="23">
        <f t="shared" ca="1" si="179"/>
        <v>0.89589443956043935</v>
      </c>
      <c r="M762" t="s">
        <v>15</v>
      </c>
      <c r="N762" s="18">
        <f t="shared" ca="1" si="174"/>
        <v>46487</v>
      </c>
      <c r="O762" s="23">
        <f t="shared" ca="1" si="180"/>
        <v>0.74462358241758309</v>
      </c>
      <c r="Q762" t="s">
        <v>16</v>
      </c>
      <c r="R762" s="18">
        <f t="shared" ca="1" si="175"/>
        <v>46487</v>
      </c>
      <c r="S762" s="23">
        <f t="shared" ca="1" si="181"/>
        <v>1.0021267582417575</v>
      </c>
      <c r="U762" t="s">
        <v>17</v>
      </c>
      <c r="V762" s="18">
        <f t="shared" ca="1" si="176"/>
        <v>46487</v>
      </c>
      <c r="W762" s="23">
        <f t="shared" ca="1" si="182"/>
        <v>0.89841848351648401</v>
      </c>
    </row>
    <row r="763" spans="1:23">
      <c r="A763" t="s">
        <v>3</v>
      </c>
      <c r="B763" s="18">
        <f t="shared" ca="1" si="171"/>
        <v>46488</v>
      </c>
      <c r="C763" s="23">
        <f t="shared" ca="1" si="177"/>
        <v>1.206579813186814</v>
      </c>
      <c r="E763" s="22" t="s">
        <v>13</v>
      </c>
      <c r="F763" s="18">
        <f t="shared" ca="1" si="172"/>
        <v>46488</v>
      </c>
      <c r="G763" s="23">
        <f t="shared" ca="1" si="178"/>
        <v>1.3460675274725282</v>
      </c>
      <c r="I763" t="s">
        <v>14</v>
      </c>
      <c r="J763" s="18">
        <f t="shared" ca="1" si="173"/>
        <v>46488</v>
      </c>
      <c r="K763" s="23">
        <f t="shared" ca="1" si="179"/>
        <v>0.89592263736263722</v>
      </c>
      <c r="M763" t="s">
        <v>15</v>
      </c>
      <c r="N763" s="18">
        <f t="shared" ca="1" si="174"/>
        <v>46488</v>
      </c>
      <c r="O763" s="23">
        <f t="shared" ca="1" si="180"/>
        <v>0.74455149450549518</v>
      </c>
      <c r="Q763" t="s">
        <v>16</v>
      </c>
      <c r="R763" s="18">
        <f t="shared" ca="1" si="175"/>
        <v>46488</v>
      </c>
      <c r="S763" s="23">
        <f t="shared" ca="1" si="181"/>
        <v>1.0020305494505486</v>
      </c>
      <c r="U763" t="s">
        <v>17</v>
      </c>
      <c r="V763" s="18">
        <f t="shared" ca="1" si="176"/>
        <v>46488</v>
      </c>
      <c r="W763" s="23">
        <f t="shared" ca="1" si="182"/>
        <v>0.89835990109890163</v>
      </c>
    </row>
    <row r="764" spans="1:23">
      <c r="A764" t="s">
        <v>3</v>
      </c>
      <c r="B764" s="18">
        <f t="shared" ca="1" si="171"/>
        <v>46489</v>
      </c>
      <c r="C764" s="23">
        <f t="shared" ca="1" si="177"/>
        <v>1.2066118241758248</v>
      </c>
      <c r="E764" s="22" t="s">
        <v>13</v>
      </c>
      <c r="F764" s="18">
        <f t="shared" ca="1" si="172"/>
        <v>46489</v>
      </c>
      <c r="G764" s="23">
        <f t="shared" ca="1" si="178"/>
        <v>1.3460629670329678</v>
      </c>
      <c r="I764" t="s">
        <v>14</v>
      </c>
      <c r="J764" s="18">
        <f t="shared" ca="1" si="173"/>
        <v>46489</v>
      </c>
      <c r="K764" s="23">
        <f t="shared" ca="1" si="179"/>
        <v>0.89595083516483498</v>
      </c>
      <c r="M764" t="s">
        <v>15</v>
      </c>
      <c r="N764" s="18">
        <f t="shared" ca="1" si="174"/>
        <v>46489</v>
      </c>
      <c r="O764" s="23">
        <f t="shared" ca="1" si="180"/>
        <v>0.74447940659340728</v>
      </c>
      <c r="Q764" t="s">
        <v>16</v>
      </c>
      <c r="R764" s="18">
        <f t="shared" ca="1" si="175"/>
        <v>46489</v>
      </c>
      <c r="S764" s="23">
        <f t="shared" ca="1" si="181"/>
        <v>1.00193434065934</v>
      </c>
      <c r="U764" t="s">
        <v>17</v>
      </c>
      <c r="V764" s="18">
        <f t="shared" ca="1" si="176"/>
        <v>46489</v>
      </c>
      <c r="W764" s="23">
        <f t="shared" ca="1" si="182"/>
        <v>0.89830131868131913</v>
      </c>
    </row>
    <row r="765" spans="1:23">
      <c r="A765" t="s">
        <v>3</v>
      </c>
      <c r="B765" s="18">
        <f t="shared" ca="1" si="171"/>
        <v>46490</v>
      </c>
      <c r="C765" s="23">
        <f t="shared" ca="1" si="177"/>
        <v>1.2066438351648356</v>
      </c>
      <c r="E765" s="22" t="s">
        <v>13</v>
      </c>
      <c r="F765" s="18">
        <f t="shared" ca="1" si="172"/>
        <v>46490</v>
      </c>
      <c r="G765" s="23">
        <f t="shared" ca="1" si="178"/>
        <v>1.3460584065934074</v>
      </c>
      <c r="I765" t="s">
        <v>14</v>
      </c>
      <c r="J765" s="18">
        <f t="shared" ca="1" si="173"/>
        <v>46490</v>
      </c>
      <c r="K765" s="23">
        <f t="shared" ca="1" si="179"/>
        <v>0.89597903296703274</v>
      </c>
      <c r="M765" t="s">
        <v>15</v>
      </c>
      <c r="N765" s="18">
        <f t="shared" ca="1" si="174"/>
        <v>46490</v>
      </c>
      <c r="O765" s="23">
        <f t="shared" ca="1" si="180"/>
        <v>0.74440731868131937</v>
      </c>
      <c r="Q765" t="s">
        <v>16</v>
      </c>
      <c r="R765" s="18">
        <f t="shared" ca="1" si="175"/>
        <v>46490</v>
      </c>
      <c r="S765" s="23">
        <f t="shared" ca="1" si="181"/>
        <v>1.0018381318681313</v>
      </c>
      <c r="U765" t="s">
        <v>17</v>
      </c>
      <c r="V765" s="18">
        <f t="shared" ca="1" si="176"/>
        <v>46490</v>
      </c>
      <c r="W765" s="23">
        <f t="shared" ca="1" si="182"/>
        <v>0.89824273626373663</v>
      </c>
    </row>
    <row r="766" spans="1:23">
      <c r="A766" t="s">
        <v>3</v>
      </c>
      <c r="B766" s="18">
        <f t="shared" ca="1" si="171"/>
        <v>46491</v>
      </c>
      <c r="C766" s="23">
        <f t="shared" ca="1" si="177"/>
        <v>1.2066758461538467</v>
      </c>
      <c r="E766" s="22" t="s">
        <v>13</v>
      </c>
      <c r="F766" s="18">
        <f t="shared" ca="1" si="172"/>
        <v>46491</v>
      </c>
      <c r="G766" s="23">
        <f t="shared" ca="1" si="178"/>
        <v>1.3460538461538469</v>
      </c>
      <c r="I766" t="s">
        <v>14</v>
      </c>
      <c r="J766" s="18">
        <f t="shared" ca="1" si="173"/>
        <v>46491</v>
      </c>
      <c r="K766" s="23">
        <f t="shared" ca="1" si="179"/>
        <v>0.89600723076923061</v>
      </c>
      <c r="M766" t="s">
        <v>15</v>
      </c>
      <c r="N766" s="18">
        <f t="shared" ca="1" si="174"/>
        <v>46491</v>
      </c>
      <c r="O766" s="23">
        <f t="shared" ca="1" si="180"/>
        <v>0.74433523076923147</v>
      </c>
      <c r="Q766" t="s">
        <v>16</v>
      </c>
      <c r="R766" s="18">
        <f t="shared" ca="1" si="175"/>
        <v>46491</v>
      </c>
      <c r="S766" s="23">
        <f t="shared" ca="1" si="181"/>
        <v>1.0017419230769224</v>
      </c>
      <c r="U766" t="s">
        <v>17</v>
      </c>
      <c r="V766" s="18">
        <f t="shared" ca="1" si="176"/>
        <v>46491</v>
      </c>
      <c r="W766" s="23">
        <f t="shared" ca="1" si="182"/>
        <v>0.89818415384615424</v>
      </c>
    </row>
    <row r="767" spans="1:23">
      <c r="A767" t="s">
        <v>3</v>
      </c>
      <c r="B767" s="18">
        <f t="shared" ca="1" si="171"/>
        <v>46492</v>
      </c>
      <c r="C767" s="23">
        <f t="shared" ca="1" si="177"/>
        <v>1.2067078571428578</v>
      </c>
      <c r="E767" s="22" t="s">
        <v>13</v>
      </c>
      <c r="F767" s="18">
        <f t="shared" ca="1" si="172"/>
        <v>46492</v>
      </c>
      <c r="G767" s="23">
        <f t="shared" ca="1" si="178"/>
        <v>1.3460492857142865</v>
      </c>
      <c r="I767" t="s">
        <v>14</v>
      </c>
      <c r="J767" s="18">
        <f t="shared" ca="1" si="173"/>
        <v>46492</v>
      </c>
      <c r="K767" s="23">
        <f t="shared" ca="1" si="179"/>
        <v>0.89603542857142848</v>
      </c>
      <c r="M767" t="s">
        <v>15</v>
      </c>
      <c r="N767" s="18">
        <f t="shared" ca="1" si="174"/>
        <v>46492</v>
      </c>
      <c r="O767" s="23">
        <f t="shared" ca="1" si="180"/>
        <v>0.74426314285714357</v>
      </c>
      <c r="Q767" t="s">
        <v>16</v>
      </c>
      <c r="R767" s="18">
        <f t="shared" ca="1" si="175"/>
        <v>46492</v>
      </c>
      <c r="S767" s="23">
        <f t="shared" ca="1" si="181"/>
        <v>1.0016457142857136</v>
      </c>
      <c r="U767" t="s">
        <v>17</v>
      </c>
      <c r="V767" s="18">
        <f t="shared" ca="1" si="176"/>
        <v>46492</v>
      </c>
      <c r="W767" s="23">
        <f t="shared" ca="1" si="182"/>
        <v>0.89812557142857186</v>
      </c>
    </row>
    <row r="768" spans="1:23">
      <c r="A768" t="s">
        <v>3</v>
      </c>
      <c r="B768" s="18">
        <f t="shared" ca="1" si="171"/>
        <v>46493</v>
      </c>
      <c r="C768" s="23">
        <f t="shared" ca="1" si="177"/>
        <v>1.2067398681318686</v>
      </c>
      <c r="E768" s="22" t="s">
        <v>13</v>
      </c>
      <c r="F768" s="18">
        <f t="shared" ca="1" si="172"/>
        <v>46493</v>
      </c>
      <c r="G768" s="23">
        <f t="shared" ca="1" si="178"/>
        <v>1.3460447252747261</v>
      </c>
      <c r="I768" t="s">
        <v>14</v>
      </c>
      <c r="J768" s="18">
        <f t="shared" ca="1" si="173"/>
        <v>46493</v>
      </c>
      <c r="K768" s="23">
        <f t="shared" ca="1" si="179"/>
        <v>0.89606362637362624</v>
      </c>
      <c r="M768" t="s">
        <v>15</v>
      </c>
      <c r="N768" s="18">
        <f t="shared" ca="1" si="174"/>
        <v>46493</v>
      </c>
      <c r="O768" s="23">
        <f t="shared" ca="1" si="180"/>
        <v>0.74419105494505555</v>
      </c>
      <c r="Q768" t="s">
        <v>16</v>
      </c>
      <c r="R768" s="18">
        <f t="shared" ca="1" si="175"/>
        <v>46493</v>
      </c>
      <c r="S768" s="23">
        <f t="shared" ca="1" si="181"/>
        <v>1.0015495054945049</v>
      </c>
      <c r="U768" t="s">
        <v>17</v>
      </c>
      <c r="V768" s="18">
        <f t="shared" ca="1" si="176"/>
        <v>46493</v>
      </c>
      <c r="W768" s="23">
        <f t="shared" ca="1" si="182"/>
        <v>0.89806698901098936</v>
      </c>
    </row>
    <row r="769" spans="1:23">
      <c r="A769" t="s">
        <v>3</v>
      </c>
      <c r="B769" s="18">
        <f t="shared" ca="1" si="171"/>
        <v>46494</v>
      </c>
      <c r="C769" s="23">
        <f t="shared" ca="1" si="177"/>
        <v>1.2067718791208795</v>
      </c>
      <c r="E769" s="22" t="s">
        <v>13</v>
      </c>
      <c r="F769" s="18">
        <f t="shared" ca="1" si="172"/>
        <v>46494</v>
      </c>
      <c r="G769" s="23">
        <f t="shared" ca="1" si="178"/>
        <v>1.3460401648351656</v>
      </c>
      <c r="I769" t="s">
        <v>14</v>
      </c>
      <c r="J769" s="18">
        <f t="shared" ca="1" si="173"/>
        <v>46494</v>
      </c>
      <c r="K769" s="23">
        <f t="shared" ca="1" si="179"/>
        <v>0.896091824175824</v>
      </c>
      <c r="M769" t="s">
        <v>15</v>
      </c>
      <c r="N769" s="18">
        <f t="shared" ca="1" si="174"/>
        <v>46494</v>
      </c>
      <c r="O769" s="23">
        <f t="shared" ca="1" si="180"/>
        <v>0.74411896703296754</v>
      </c>
      <c r="Q769" t="s">
        <v>16</v>
      </c>
      <c r="R769" s="18">
        <f t="shared" ca="1" si="175"/>
        <v>46494</v>
      </c>
      <c r="S769" s="23">
        <f t="shared" ca="1" si="181"/>
        <v>1.0014532967032963</v>
      </c>
      <c r="U769" t="s">
        <v>17</v>
      </c>
      <c r="V769" s="18">
        <f t="shared" ca="1" si="176"/>
        <v>46494</v>
      </c>
      <c r="W769" s="23">
        <f t="shared" ca="1" si="182"/>
        <v>0.89800840659340686</v>
      </c>
    </row>
    <row r="770" spans="1:23">
      <c r="A770" t="s">
        <v>3</v>
      </c>
      <c r="B770" s="18">
        <f t="shared" ca="1" si="171"/>
        <v>46495</v>
      </c>
      <c r="C770" s="23">
        <f t="shared" ca="1" si="177"/>
        <v>1.2068038901098905</v>
      </c>
      <c r="E770" s="22" t="s">
        <v>13</v>
      </c>
      <c r="F770" s="18">
        <f t="shared" ca="1" si="172"/>
        <v>46495</v>
      </c>
      <c r="G770" s="23">
        <f t="shared" ca="1" si="178"/>
        <v>1.3460356043956052</v>
      </c>
      <c r="I770" t="s">
        <v>14</v>
      </c>
      <c r="J770" s="18">
        <f t="shared" ca="1" si="173"/>
        <v>46495</v>
      </c>
      <c r="K770" s="23">
        <f t="shared" ca="1" si="179"/>
        <v>0.89612002197802187</v>
      </c>
      <c r="M770" t="s">
        <v>15</v>
      </c>
      <c r="N770" s="18">
        <f t="shared" ca="1" si="174"/>
        <v>46495</v>
      </c>
      <c r="O770" s="23">
        <f t="shared" ca="1" si="180"/>
        <v>0.74404687912087963</v>
      </c>
      <c r="Q770" t="s">
        <v>16</v>
      </c>
      <c r="R770" s="18">
        <f t="shared" ca="1" si="175"/>
        <v>46495</v>
      </c>
      <c r="S770" s="23">
        <f t="shared" ca="1" si="181"/>
        <v>1.0013570879120874</v>
      </c>
      <c r="U770" t="s">
        <v>17</v>
      </c>
      <c r="V770" s="18">
        <f t="shared" ca="1" si="176"/>
        <v>46495</v>
      </c>
      <c r="W770" s="23">
        <f t="shared" ca="1" si="182"/>
        <v>0.89794982417582447</v>
      </c>
    </row>
    <row r="771" spans="1:23">
      <c r="A771" t="s">
        <v>3</v>
      </c>
      <c r="B771" s="18">
        <f t="shared" ca="1" si="171"/>
        <v>46496</v>
      </c>
      <c r="C771" s="23">
        <f t="shared" ca="1" si="177"/>
        <v>1.2068359010989016</v>
      </c>
      <c r="E771" s="22" t="s">
        <v>13</v>
      </c>
      <c r="F771" s="18">
        <f t="shared" ca="1" si="172"/>
        <v>46496</v>
      </c>
      <c r="G771" s="23">
        <f t="shared" ca="1" si="178"/>
        <v>1.3460310439560448</v>
      </c>
      <c r="I771" t="s">
        <v>14</v>
      </c>
      <c r="J771" s="18">
        <f t="shared" ca="1" si="173"/>
        <v>46496</v>
      </c>
      <c r="K771" s="23">
        <f t="shared" ca="1" si="179"/>
        <v>0.89614821978021975</v>
      </c>
      <c r="M771" t="s">
        <v>15</v>
      </c>
      <c r="N771" s="18">
        <f t="shared" ca="1" si="174"/>
        <v>46496</v>
      </c>
      <c r="O771" s="23">
        <f t="shared" ca="1" si="180"/>
        <v>0.74397479120879173</v>
      </c>
      <c r="Q771" t="s">
        <v>16</v>
      </c>
      <c r="R771" s="18">
        <f t="shared" ca="1" si="175"/>
        <v>46496</v>
      </c>
      <c r="S771" s="23">
        <f t="shared" ca="1" si="181"/>
        <v>1.0012608791208786</v>
      </c>
      <c r="U771" t="s">
        <v>17</v>
      </c>
      <c r="V771" s="18">
        <f t="shared" ca="1" si="176"/>
        <v>46496</v>
      </c>
      <c r="W771" s="23">
        <f t="shared" ca="1" si="182"/>
        <v>0.89789124175824209</v>
      </c>
    </row>
    <row r="772" spans="1:23">
      <c r="A772" t="s">
        <v>3</v>
      </c>
      <c r="B772" s="18">
        <f t="shared" ca="1" si="171"/>
        <v>46497</v>
      </c>
      <c r="C772" s="23">
        <f t="shared" ca="1" si="177"/>
        <v>1.2068679120879124</v>
      </c>
      <c r="E772" s="22" t="s">
        <v>13</v>
      </c>
      <c r="F772" s="18">
        <f t="shared" ca="1" si="172"/>
        <v>46497</v>
      </c>
      <c r="G772" s="23">
        <f t="shared" ca="1" si="178"/>
        <v>1.3460264835164844</v>
      </c>
      <c r="I772" t="s">
        <v>14</v>
      </c>
      <c r="J772" s="18">
        <f t="shared" ca="1" si="173"/>
        <v>46497</v>
      </c>
      <c r="K772" s="23">
        <f t="shared" ca="1" si="179"/>
        <v>0.89617641758241751</v>
      </c>
      <c r="M772" t="s">
        <v>15</v>
      </c>
      <c r="N772" s="18">
        <f t="shared" ca="1" si="174"/>
        <v>46497</v>
      </c>
      <c r="O772" s="23">
        <f t="shared" ca="1" si="180"/>
        <v>0.74390270329670372</v>
      </c>
      <c r="Q772" t="s">
        <v>16</v>
      </c>
      <c r="R772" s="18">
        <f t="shared" ca="1" si="175"/>
        <v>46497</v>
      </c>
      <c r="S772" s="23">
        <f t="shared" ca="1" si="181"/>
        <v>1.0011646703296699</v>
      </c>
      <c r="U772" t="s">
        <v>17</v>
      </c>
      <c r="V772" s="18">
        <f t="shared" ca="1" si="176"/>
        <v>46497</v>
      </c>
      <c r="W772" s="23">
        <f t="shared" ca="1" si="182"/>
        <v>0.89783265934065959</v>
      </c>
    </row>
    <row r="773" spans="1:23">
      <c r="A773" t="s">
        <v>3</v>
      </c>
      <c r="B773" s="18">
        <f t="shared" ca="1" si="171"/>
        <v>46498</v>
      </c>
      <c r="C773" s="23">
        <f t="shared" ca="1" si="177"/>
        <v>1.2068999230769233</v>
      </c>
      <c r="E773" s="22" t="s">
        <v>13</v>
      </c>
      <c r="F773" s="18">
        <f t="shared" ca="1" si="172"/>
        <v>46498</v>
      </c>
      <c r="G773" s="23">
        <f t="shared" ca="1" si="178"/>
        <v>1.3460219230769237</v>
      </c>
      <c r="I773" t="s">
        <v>14</v>
      </c>
      <c r="J773" s="18">
        <f t="shared" ca="1" si="173"/>
        <v>46498</v>
      </c>
      <c r="K773" s="23">
        <f t="shared" ca="1" si="179"/>
        <v>0.89620461538461527</v>
      </c>
      <c r="M773" t="s">
        <v>15</v>
      </c>
      <c r="N773" s="18">
        <f t="shared" ca="1" si="174"/>
        <v>46498</v>
      </c>
      <c r="O773" s="23">
        <f t="shared" ca="1" si="180"/>
        <v>0.7438306153846157</v>
      </c>
      <c r="Q773" t="s">
        <v>16</v>
      </c>
      <c r="R773" s="18">
        <f t="shared" ca="1" si="175"/>
        <v>46498</v>
      </c>
      <c r="S773" s="23">
        <f t="shared" ca="1" si="181"/>
        <v>1.0010684615384613</v>
      </c>
      <c r="U773" t="s">
        <v>17</v>
      </c>
      <c r="V773" s="18">
        <f t="shared" ca="1" si="176"/>
        <v>46498</v>
      </c>
      <c r="W773" s="23">
        <f t="shared" ca="1" si="182"/>
        <v>0.89777407692307709</v>
      </c>
    </row>
    <row r="774" spans="1:23">
      <c r="A774" t="s">
        <v>3</v>
      </c>
      <c r="B774" s="18">
        <f t="shared" ca="1" si="171"/>
        <v>46499</v>
      </c>
      <c r="C774" s="23">
        <f t="shared" ca="1" si="177"/>
        <v>1.2069319340659344</v>
      </c>
      <c r="E774" s="22" t="s">
        <v>13</v>
      </c>
      <c r="F774" s="18">
        <f t="shared" ca="1" si="172"/>
        <v>46499</v>
      </c>
      <c r="G774" s="23">
        <f t="shared" ca="1" si="178"/>
        <v>1.3460173626373633</v>
      </c>
      <c r="I774" t="s">
        <v>14</v>
      </c>
      <c r="J774" s="18">
        <f t="shared" ca="1" si="173"/>
        <v>46499</v>
      </c>
      <c r="K774" s="23">
        <f t="shared" ca="1" si="179"/>
        <v>0.89623281318681314</v>
      </c>
      <c r="M774" t="s">
        <v>15</v>
      </c>
      <c r="N774" s="18">
        <f t="shared" ca="1" si="174"/>
        <v>46499</v>
      </c>
      <c r="O774" s="23">
        <f t="shared" ca="1" si="180"/>
        <v>0.7437585274725278</v>
      </c>
      <c r="Q774" t="s">
        <v>16</v>
      </c>
      <c r="R774" s="18">
        <f t="shared" ca="1" si="175"/>
        <v>46499</v>
      </c>
      <c r="S774" s="23">
        <f t="shared" ca="1" si="181"/>
        <v>1.0009722527472524</v>
      </c>
      <c r="U774" t="s">
        <v>17</v>
      </c>
      <c r="V774" s="18">
        <f t="shared" ca="1" si="176"/>
        <v>46499</v>
      </c>
      <c r="W774" s="23">
        <f t="shared" ca="1" si="182"/>
        <v>0.8977154945054947</v>
      </c>
    </row>
    <row r="775" spans="1:23">
      <c r="A775" t="s">
        <v>3</v>
      </c>
      <c r="B775" s="18">
        <f t="shared" ca="1" si="171"/>
        <v>46500</v>
      </c>
      <c r="C775" s="23">
        <f t="shared" ca="1" si="177"/>
        <v>1.2069639450549454</v>
      </c>
      <c r="E775" s="22" t="s">
        <v>13</v>
      </c>
      <c r="F775" s="18">
        <f t="shared" ca="1" si="172"/>
        <v>46500</v>
      </c>
      <c r="G775" s="23">
        <f t="shared" ca="1" si="178"/>
        <v>1.3460128021978028</v>
      </c>
      <c r="I775" t="s">
        <v>14</v>
      </c>
      <c r="J775" s="18">
        <f t="shared" ca="1" si="173"/>
        <v>46500</v>
      </c>
      <c r="K775" s="23">
        <f t="shared" ca="1" si="179"/>
        <v>0.89626101098901101</v>
      </c>
      <c r="M775" t="s">
        <v>15</v>
      </c>
      <c r="N775" s="18">
        <f t="shared" ca="1" si="174"/>
        <v>46500</v>
      </c>
      <c r="O775" s="23">
        <f t="shared" ca="1" si="180"/>
        <v>0.74368643956043989</v>
      </c>
      <c r="Q775" t="s">
        <v>16</v>
      </c>
      <c r="R775" s="18">
        <f t="shared" ca="1" si="175"/>
        <v>46500</v>
      </c>
      <c r="S775" s="23">
        <f t="shared" ca="1" si="181"/>
        <v>1.0008760439560436</v>
      </c>
      <c r="U775" t="s">
        <v>17</v>
      </c>
      <c r="V775" s="18">
        <f t="shared" ca="1" si="176"/>
        <v>46500</v>
      </c>
      <c r="W775" s="23">
        <f t="shared" ca="1" si="182"/>
        <v>0.89765691208791232</v>
      </c>
    </row>
    <row r="776" spans="1:23">
      <c r="A776" t="s">
        <v>3</v>
      </c>
      <c r="B776" s="18">
        <f t="shared" ca="1" si="171"/>
        <v>46501</v>
      </c>
      <c r="C776" s="23">
        <f t="shared" ca="1" si="177"/>
        <v>1.2069959560439563</v>
      </c>
      <c r="E776" s="22" t="s">
        <v>13</v>
      </c>
      <c r="F776" s="18">
        <f t="shared" ca="1" si="172"/>
        <v>46501</v>
      </c>
      <c r="G776" s="23">
        <f t="shared" ca="1" si="178"/>
        <v>1.3460082417582422</v>
      </c>
      <c r="I776" t="s">
        <v>14</v>
      </c>
      <c r="J776" s="18">
        <f t="shared" ca="1" si="173"/>
        <v>46501</v>
      </c>
      <c r="K776" s="23">
        <f t="shared" ca="1" si="179"/>
        <v>0.89628920879120877</v>
      </c>
      <c r="M776" t="s">
        <v>15</v>
      </c>
      <c r="N776" s="18">
        <f t="shared" ca="1" si="174"/>
        <v>46501</v>
      </c>
      <c r="O776" s="23">
        <f t="shared" ca="1" si="180"/>
        <v>0.74361435164835188</v>
      </c>
      <c r="Q776" t="s">
        <v>16</v>
      </c>
      <c r="R776" s="18">
        <f t="shared" ca="1" si="175"/>
        <v>46501</v>
      </c>
      <c r="S776" s="23">
        <f t="shared" ca="1" si="181"/>
        <v>1.0007798351648349</v>
      </c>
      <c r="U776" t="s">
        <v>17</v>
      </c>
      <c r="V776" s="18">
        <f t="shared" ca="1" si="176"/>
        <v>46501</v>
      </c>
      <c r="W776" s="23">
        <f t="shared" ca="1" si="182"/>
        <v>0.89759832967032982</v>
      </c>
    </row>
    <row r="777" spans="1:23">
      <c r="A777" t="s">
        <v>3</v>
      </c>
      <c r="B777" s="18">
        <f t="shared" ca="1" si="171"/>
        <v>46502</v>
      </c>
      <c r="C777" s="23">
        <f t="shared" ca="1" si="177"/>
        <v>1.2070279670329671</v>
      </c>
      <c r="E777" s="22" t="s">
        <v>13</v>
      </c>
      <c r="F777" s="18">
        <f t="shared" ca="1" si="172"/>
        <v>46502</v>
      </c>
      <c r="G777" s="23">
        <f t="shared" ca="1" si="178"/>
        <v>1.3460036813186815</v>
      </c>
      <c r="I777" t="s">
        <v>14</v>
      </c>
      <c r="J777" s="18">
        <f t="shared" ca="1" si="173"/>
        <v>46502</v>
      </c>
      <c r="K777" s="23">
        <f t="shared" ca="1" si="179"/>
        <v>0.89631740659340653</v>
      </c>
      <c r="M777" t="s">
        <v>15</v>
      </c>
      <c r="N777" s="18">
        <f t="shared" ca="1" si="174"/>
        <v>46502</v>
      </c>
      <c r="O777" s="23">
        <f t="shared" ca="1" si="180"/>
        <v>0.74354226373626386</v>
      </c>
      <c r="Q777" t="s">
        <v>16</v>
      </c>
      <c r="R777" s="18">
        <f t="shared" ca="1" si="175"/>
        <v>46502</v>
      </c>
      <c r="S777" s="23">
        <f t="shared" ca="1" si="181"/>
        <v>1.0006836263736263</v>
      </c>
      <c r="U777" t="s">
        <v>17</v>
      </c>
      <c r="V777" s="18">
        <f t="shared" ca="1" si="176"/>
        <v>46502</v>
      </c>
      <c r="W777" s="23">
        <f t="shared" ca="1" si="182"/>
        <v>0.89753974725274732</v>
      </c>
    </row>
    <row r="778" spans="1:23">
      <c r="A778" t="s">
        <v>3</v>
      </c>
      <c r="B778" s="18">
        <f t="shared" ca="1" si="171"/>
        <v>46503</v>
      </c>
      <c r="C778" s="23">
        <f t="shared" ca="1" si="177"/>
        <v>1.2070599780219782</v>
      </c>
      <c r="E778" s="22" t="s">
        <v>13</v>
      </c>
      <c r="F778" s="18">
        <f t="shared" ca="1" si="172"/>
        <v>46503</v>
      </c>
      <c r="G778" s="23">
        <f t="shared" ca="1" si="178"/>
        <v>1.3459991208791211</v>
      </c>
      <c r="I778" t="s">
        <v>14</v>
      </c>
      <c r="J778" s="18">
        <f t="shared" ca="1" si="173"/>
        <v>46503</v>
      </c>
      <c r="K778" s="23">
        <f t="shared" ca="1" si="179"/>
        <v>0.8963456043956044</v>
      </c>
      <c r="M778" t="s">
        <v>15</v>
      </c>
      <c r="N778" s="18">
        <f t="shared" ca="1" si="174"/>
        <v>46503</v>
      </c>
      <c r="O778" s="23">
        <f t="shared" ca="1" si="180"/>
        <v>0.74347017582417596</v>
      </c>
      <c r="Q778" t="s">
        <v>16</v>
      </c>
      <c r="R778" s="18">
        <f t="shared" ca="1" si="175"/>
        <v>46503</v>
      </c>
      <c r="S778" s="23">
        <f t="shared" ca="1" si="181"/>
        <v>1.0005874175824174</v>
      </c>
      <c r="U778" t="s">
        <v>17</v>
      </c>
      <c r="V778" s="18">
        <f t="shared" ca="1" si="176"/>
        <v>46503</v>
      </c>
      <c r="W778" s="23">
        <f t="shared" ca="1" si="182"/>
        <v>0.89748116483516494</v>
      </c>
    </row>
    <row r="779" spans="1:23">
      <c r="A779" t="s">
        <v>3</v>
      </c>
      <c r="B779" s="18">
        <f t="shared" ca="1" si="171"/>
        <v>46504</v>
      </c>
      <c r="C779" s="23">
        <f t="shared" ca="1" si="177"/>
        <v>1.2070919890109892</v>
      </c>
      <c r="E779" s="22" t="s">
        <v>13</v>
      </c>
      <c r="F779" s="18">
        <f t="shared" ca="1" si="172"/>
        <v>46504</v>
      </c>
      <c r="G779" s="23">
        <f t="shared" ca="1" si="178"/>
        <v>1.3459945604395607</v>
      </c>
      <c r="I779" t="s">
        <v>14</v>
      </c>
      <c r="J779" s="18">
        <f t="shared" ca="1" si="173"/>
        <v>46504</v>
      </c>
      <c r="K779" s="23">
        <f t="shared" ca="1" si="179"/>
        <v>0.89637380219780227</v>
      </c>
      <c r="M779" t="s">
        <v>15</v>
      </c>
      <c r="N779" s="18">
        <f t="shared" ca="1" si="174"/>
        <v>46504</v>
      </c>
      <c r="O779" s="23">
        <f t="shared" ca="1" si="180"/>
        <v>0.74339808791208806</v>
      </c>
      <c r="Q779" t="s">
        <v>16</v>
      </c>
      <c r="R779" s="18">
        <f t="shared" ca="1" si="175"/>
        <v>46504</v>
      </c>
      <c r="S779" s="23">
        <f t="shared" ca="1" si="181"/>
        <v>1.0004912087912086</v>
      </c>
      <c r="U779" t="s">
        <v>17</v>
      </c>
      <c r="V779" s="18">
        <f t="shared" ca="1" si="176"/>
        <v>46504</v>
      </c>
      <c r="W779" s="23">
        <f t="shared" ca="1" si="182"/>
        <v>0.89742258241758255</v>
      </c>
    </row>
    <row r="780" spans="1:23">
      <c r="A780" t="s">
        <v>3</v>
      </c>
      <c r="B780" s="18">
        <f t="shared" ca="1" si="171"/>
        <v>46505</v>
      </c>
      <c r="C780" s="23">
        <f t="shared" ca="1" si="177"/>
        <v>1.2071240000000001</v>
      </c>
      <c r="E780" s="22" t="s">
        <v>13</v>
      </c>
      <c r="F780" s="18">
        <f t="shared" ca="1" si="172"/>
        <v>46505</v>
      </c>
      <c r="G780" s="23">
        <f t="shared" ca="1" si="178"/>
        <v>1.34599</v>
      </c>
      <c r="I780" t="s">
        <v>14</v>
      </c>
      <c r="J780" s="18">
        <f t="shared" ca="1" si="173"/>
        <v>46505</v>
      </c>
      <c r="K780" s="23">
        <f t="shared" ca="1" si="179"/>
        <v>0.89640200000000003</v>
      </c>
      <c r="M780" t="s">
        <v>15</v>
      </c>
      <c r="N780" s="18">
        <f t="shared" ca="1" si="174"/>
        <v>46505</v>
      </c>
      <c r="O780" s="23">
        <f t="shared" ca="1" si="180"/>
        <v>0.74332600000000004</v>
      </c>
      <c r="Q780" t="s">
        <v>16</v>
      </c>
      <c r="R780" s="18">
        <f t="shared" ca="1" si="175"/>
        <v>46505</v>
      </c>
      <c r="S780" s="23">
        <f t="shared" ca="1" si="181"/>
        <v>1.0003949999999999</v>
      </c>
      <c r="U780" t="s">
        <v>17</v>
      </c>
      <c r="V780" s="18">
        <f t="shared" ca="1" si="176"/>
        <v>46505</v>
      </c>
      <c r="W780" s="23">
        <f t="shared" ca="1" si="182"/>
        <v>0.89736400000000005</v>
      </c>
    </row>
    <row r="781" spans="1:23">
      <c r="A781" t="s">
        <v>3</v>
      </c>
      <c r="B781" s="24">
        <f t="shared" ca="1" si="171"/>
        <v>46506</v>
      </c>
      <c r="C781" s="21">
        <f>C132</f>
        <v>1.2071240000000001</v>
      </c>
      <c r="E781" s="22" t="s">
        <v>13</v>
      </c>
      <c r="F781" s="24">
        <f t="shared" ca="1" si="172"/>
        <v>46506</v>
      </c>
      <c r="G781" s="21">
        <f>G132</f>
        <v>1.34599</v>
      </c>
      <c r="I781" t="s">
        <v>14</v>
      </c>
      <c r="J781" s="24">
        <f t="shared" ca="1" si="173"/>
        <v>46506</v>
      </c>
      <c r="K781" s="21">
        <f>K132</f>
        <v>0.89640200000000003</v>
      </c>
      <c r="M781" t="s">
        <v>15</v>
      </c>
      <c r="N781" s="24">
        <f t="shared" ca="1" si="174"/>
        <v>46506</v>
      </c>
      <c r="O781" s="21">
        <f>O132</f>
        <v>0.74332600000000004</v>
      </c>
      <c r="Q781" t="s">
        <v>16</v>
      </c>
      <c r="R781" s="24">
        <f t="shared" ca="1" si="175"/>
        <v>46506</v>
      </c>
      <c r="S781" s="21">
        <f>S132</f>
        <v>1.0003949999999999</v>
      </c>
      <c r="U781" t="s">
        <v>17</v>
      </c>
      <c r="V781" s="24">
        <f t="shared" ca="1" si="176"/>
        <v>46506</v>
      </c>
      <c r="W781" s="21">
        <f>W132</f>
        <v>0.89736400000000005</v>
      </c>
    </row>
    <row r="782" spans="1:23">
      <c r="A782" t="s">
        <v>3</v>
      </c>
      <c r="B782" s="18">
        <f t="shared" ref="B782:B845" ca="1" si="183">+B781+1</f>
        <v>46507</v>
      </c>
      <c r="C782" s="23">
        <f t="shared" ref="C782:C845" ca="1" si="184">C781+(C$872-C781)/(B$872-B782)</f>
        <v>1.2071811777777779</v>
      </c>
      <c r="E782" s="22" t="s">
        <v>13</v>
      </c>
      <c r="F782" s="18">
        <f t="shared" ref="F782:F845" ca="1" si="185">+F781+1</f>
        <v>46507</v>
      </c>
      <c r="G782" s="23">
        <f t="shared" ref="G782:G845" ca="1" si="186">G781+(G$872-G781)/(F$872-F782)</f>
        <v>1.3459855555555555</v>
      </c>
      <c r="I782" t="s">
        <v>14</v>
      </c>
      <c r="J782" s="18">
        <f t="shared" ref="J782:J845" ca="1" si="187">+J781+1</f>
        <v>46507</v>
      </c>
      <c r="K782" s="23">
        <f t="shared" ref="K782:K845" ca="1" si="188">K781+(K$872-K781)/(J$872-J782)</f>
        <v>0.89644977777777779</v>
      </c>
      <c r="M782" t="s">
        <v>15</v>
      </c>
      <c r="N782" s="18">
        <f t="shared" ref="N782:N845" ca="1" si="189">+N781+1</f>
        <v>46507</v>
      </c>
      <c r="O782" s="23">
        <f t="shared" ref="O782:O845" ca="1" si="190">O781+(O$872-O781)/(N$872-N782)</f>
        <v>0.74326164444444454</v>
      </c>
      <c r="Q782" t="s">
        <v>16</v>
      </c>
      <c r="R782" s="18">
        <f t="shared" ref="R782:R845" ca="1" si="191">+R781+1</f>
        <v>46507</v>
      </c>
      <c r="S782" s="23">
        <f t="shared" ref="S782:S845" ca="1" si="192">S781+(S$872-S781)/(R$872-R782)</f>
        <v>1.0002944</v>
      </c>
      <c r="U782" t="s">
        <v>17</v>
      </c>
      <c r="V782" s="18">
        <f t="shared" ref="V782:V845" ca="1" si="193">+V781+1</f>
        <v>46507</v>
      </c>
      <c r="W782" s="23">
        <f t="shared" ref="W782:W845" ca="1" si="194">W781+(W$872-W781)/(V$872-V782)</f>
        <v>0.89733108888888891</v>
      </c>
    </row>
    <row r="783" spans="1:23">
      <c r="A783" t="s">
        <v>3</v>
      </c>
      <c r="B783" s="18">
        <f t="shared" ca="1" si="183"/>
        <v>46508</v>
      </c>
      <c r="C783" s="23">
        <f t="shared" ca="1" si="184"/>
        <v>1.2072383555555557</v>
      </c>
      <c r="E783" s="22" t="s">
        <v>13</v>
      </c>
      <c r="F783" s="18">
        <f t="shared" ca="1" si="185"/>
        <v>46508</v>
      </c>
      <c r="G783" s="23">
        <f t="shared" ca="1" si="186"/>
        <v>1.3459811111111111</v>
      </c>
      <c r="I783" t="s">
        <v>14</v>
      </c>
      <c r="J783" s="18">
        <f t="shared" ca="1" si="187"/>
        <v>46508</v>
      </c>
      <c r="K783" s="23">
        <f t="shared" ca="1" si="188"/>
        <v>0.89649755555555555</v>
      </c>
      <c r="M783" t="s">
        <v>15</v>
      </c>
      <c r="N783" s="18">
        <f t="shared" ca="1" si="189"/>
        <v>46508</v>
      </c>
      <c r="O783" s="23">
        <f t="shared" ca="1" si="190"/>
        <v>0.74319728888888903</v>
      </c>
      <c r="Q783" t="s">
        <v>16</v>
      </c>
      <c r="R783" s="18">
        <f t="shared" ca="1" si="191"/>
        <v>46508</v>
      </c>
      <c r="S783" s="23">
        <f t="shared" ca="1" si="192"/>
        <v>1.0001938000000001</v>
      </c>
      <c r="U783" t="s">
        <v>17</v>
      </c>
      <c r="V783" s="18">
        <f t="shared" ca="1" si="193"/>
        <v>46508</v>
      </c>
      <c r="W783" s="23">
        <f t="shared" ca="1" si="194"/>
        <v>0.89729817777777776</v>
      </c>
    </row>
    <row r="784" spans="1:23">
      <c r="A784" t="s">
        <v>3</v>
      </c>
      <c r="B784" s="18">
        <f t="shared" ca="1" si="183"/>
        <v>46509</v>
      </c>
      <c r="C784" s="23">
        <f t="shared" ca="1" si="184"/>
        <v>1.2072955333333335</v>
      </c>
      <c r="E784" s="22" t="s">
        <v>13</v>
      </c>
      <c r="F784" s="18">
        <f t="shared" ca="1" si="185"/>
        <v>46509</v>
      </c>
      <c r="G784" s="23">
        <f t="shared" ca="1" si="186"/>
        <v>1.3459766666666666</v>
      </c>
      <c r="I784" t="s">
        <v>14</v>
      </c>
      <c r="J784" s="18">
        <f t="shared" ca="1" si="187"/>
        <v>46509</v>
      </c>
      <c r="K784" s="23">
        <f t="shared" ca="1" si="188"/>
        <v>0.89654533333333331</v>
      </c>
      <c r="M784" t="s">
        <v>15</v>
      </c>
      <c r="N784" s="18">
        <f t="shared" ca="1" si="189"/>
        <v>46509</v>
      </c>
      <c r="O784" s="23">
        <f t="shared" ca="1" si="190"/>
        <v>0.74313293333333352</v>
      </c>
      <c r="Q784" t="s">
        <v>16</v>
      </c>
      <c r="R784" s="18">
        <f t="shared" ca="1" si="191"/>
        <v>46509</v>
      </c>
      <c r="S784" s="23">
        <f t="shared" ca="1" si="192"/>
        <v>1.0000932000000002</v>
      </c>
      <c r="U784" t="s">
        <v>17</v>
      </c>
      <c r="V784" s="18">
        <f t="shared" ca="1" si="193"/>
        <v>46509</v>
      </c>
      <c r="W784" s="23">
        <f t="shared" ca="1" si="194"/>
        <v>0.89726526666666662</v>
      </c>
    </row>
    <row r="785" spans="1:23">
      <c r="A785" t="s">
        <v>3</v>
      </c>
      <c r="B785" s="18">
        <f t="shared" ca="1" si="183"/>
        <v>46510</v>
      </c>
      <c r="C785" s="23">
        <f t="shared" ca="1" si="184"/>
        <v>1.2073527111111113</v>
      </c>
      <c r="E785" s="22" t="s">
        <v>13</v>
      </c>
      <c r="F785" s="18">
        <f t="shared" ca="1" si="185"/>
        <v>46510</v>
      </c>
      <c r="G785" s="23">
        <f t="shared" ca="1" si="186"/>
        <v>1.3459722222222221</v>
      </c>
      <c r="I785" t="s">
        <v>14</v>
      </c>
      <c r="J785" s="18">
        <f t="shared" ca="1" si="187"/>
        <v>46510</v>
      </c>
      <c r="K785" s="23">
        <f t="shared" ca="1" si="188"/>
        <v>0.89659311111111106</v>
      </c>
      <c r="M785" t="s">
        <v>15</v>
      </c>
      <c r="N785" s="18">
        <f t="shared" ca="1" si="189"/>
        <v>46510</v>
      </c>
      <c r="O785" s="23">
        <f t="shared" ca="1" si="190"/>
        <v>0.74306857777777802</v>
      </c>
      <c r="Q785" t="s">
        <v>16</v>
      </c>
      <c r="R785" s="18">
        <f t="shared" ca="1" si="191"/>
        <v>46510</v>
      </c>
      <c r="S785" s="23">
        <f t="shared" ca="1" si="192"/>
        <v>0.99999260000000023</v>
      </c>
      <c r="U785" t="s">
        <v>17</v>
      </c>
      <c r="V785" s="18">
        <f t="shared" ca="1" si="193"/>
        <v>46510</v>
      </c>
      <c r="W785" s="23">
        <f t="shared" ca="1" si="194"/>
        <v>0.89723235555555547</v>
      </c>
    </row>
    <row r="786" spans="1:23">
      <c r="A786" t="s">
        <v>3</v>
      </c>
      <c r="B786" s="18">
        <f t="shared" ca="1" si="183"/>
        <v>46511</v>
      </c>
      <c r="C786" s="23">
        <f t="shared" ca="1" si="184"/>
        <v>1.2074098888888891</v>
      </c>
      <c r="E786" s="22" t="s">
        <v>13</v>
      </c>
      <c r="F786" s="18">
        <f t="shared" ca="1" si="185"/>
        <v>46511</v>
      </c>
      <c r="G786" s="23">
        <f t="shared" ca="1" si="186"/>
        <v>1.3459677777777777</v>
      </c>
      <c r="I786" t="s">
        <v>14</v>
      </c>
      <c r="J786" s="18">
        <f t="shared" ca="1" si="187"/>
        <v>46511</v>
      </c>
      <c r="K786" s="23">
        <f t="shared" ca="1" si="188"/>
        <v>0.89664088888888882</v>
      </c>
      <c r="M786" t="s">
        <v>15</v>
      </c>
      <c r="N786" s="18">
        <f t="shared" ca="1" si="189"/>
        <v>46511</v>
      </c>
      <c r="O786" s="23">
        <f t="shared" ca="1" si="190"/>
        <v>0.74300422222222251</v>
      </c>
      <c r="Q786" t="s">
        <v>16</v>
      </c>
      <c r="R786" s="18">
        <f t="shared" ca="1" si="191"/>
        <v>46511</v>
      </c>
      <c r="S786" s="23">
        <f t="shared" ca="1" si="192"/>
        <v>0.99989200000000023</v>
      </c>
      <c r="U786" t="s">
        <v>17</v>
      </c>
      <c r="V786" s="18">
        <f t="shared" ca="1" si="193"/>
        <v>46511</v>
      </c>
      <c r="W786" s="23">
        <f t="shared" ca="1" si="194"/>
        <v>0.89719944444444433</v>
      </c>
    </row>
    <row r="787" spans="1:23">
      <c r="A787" t="s">
        <v>3</v>
      </c>
      <c r="B787" s="18">
        <f t="shared" ca="1" si="183"/>
        <v>46512</v>
      </c>
      <c r="C787" s="23">
        <f t="shared" ca="1" si="184"/>
        <v>1.2074670666666669</v>
      </c>
      <c r="E787" s="22" t="s">
        <v>13</v>
      </c>
      <c r="F787" s="18">
        <f t="shared" ca="1" si="185"/>
        <v>46512</v>
      </c>
      <c r="G787" s="23">
        <f t="shared" ca="1" si="186"/>
        <v>1.3459633333333332</v>
      </c>
      <c r="I787" t="s">
        <v>14</v>
      </c>
      <c r="J787" s="18">
        <f t="shared" ca="1" si="187"/>
        <v>46512</v>
      </c>
      <c r="K787" s="23">
        <f t="shared" ca="1" si="188"/>
        <v>0.89668866666666658</v>
      </c>
      <c r="M787" t="s">
        <v>15</v>
      </c>
      <c r="N787" s="18">
        <f t="shared" ca="1" si="189"/>
        <v>46512</v>
      </c>
      <c r="O787" s="23">
        <f t="shared" ca="1" si="190"/>
        <v>0.742939866666667</v>
      </c>
      <c r="Q787" t="s">
        <v>16</v>
      </c>
      <c r="R787" s="18">
        <f t="shared" ca="1" si="191"/>
        <v>46512</v>
      </c>
      <c r="S787" s="23">
        <f t="shared" ca="1" si="192"/>
        <v>0.99979140000000022</v>
      </c>
      <c r="U787" t="s">
        <v>17</v>
      </c>
      <c r="V787" s="18">
        <f t="shared" ca="1" si="193"/>
        <v>46512</v>
      </c>
      <c r="W787" s="23">
        <f t="shared" ca="1" si="194"/>
        <v>0.89716653333333318</v>
      </c>
    </row>
    <row r="788" spans="1:23">
      <c r="A788" t="s">
        <v>3</v>
      </c>
      <c r="B788" s="18">
        <f t="shared" ca="1" si="183"/>
        <v>46513</v>
      </c>
      <c r="C788" s="23">
        <f t="shared" ca="1" si="184"/>
        <v>1.2075242444444447</v>
      </c>
      <c r="E788" s="22" t="s">
        <v>13</v>
      </c>
      <c r="F788" s="18">
        <f t="shared" ca="1" si="185"/>
        <v>46513</v>
      </c>
      <c r="G788" s="23">
        <f t="shared" ca="1" si="186"/>
        <v>1.3459588888888887</v>
      </c>
      <c r="I788" t="s">
        <v>14</v>
      </c>
      <c r="J788" s="18">
        <f t="shared" ca="1" si="187"/>
        <v>46513</v>
      </c>
      <c r="K788" s="23">
        <f t="shared" ca="1" si="188"/>
        <v>0.89673644444444434</v>
      </c>
      <c r="M788" t="s">
        <v>15</v>
      </c>
      <c r="N788" s="18">
        <f t="shared" ca="1" si="189"/>
        <v>46513</v>
      </c>
      <c r="O788" s="23">
        <f t="shared" ca="1" si="190"/>
        <v>0.7428755111111115</v>
      </c>
      <c r="Q788" t="s">
        <v>16</v>
      </c>
      <c r="R788" s="18">
        <f t="shared" ca="1" si="191"/>
        <v>46513</v>
      </c>
      <c r="S788" s="23">
        <f t="shared" ca="1" si="192"/>
        <v>0.99969080000000021</v>
      </c>
      <c r="U788" t="s">
        <v>17</v>
      </c>
      <c r="V788" s="18">
        <f t="shared" ca="1" si="193"/>
        <v>46513</v>
      </c>
      <c r="W788" s="23">
        <f t="shared" ca="1" si="194"/>
        <v>0.89713362222222204</v>
      </c>
    </row>
    <row r="789" spans="1:23">
      <c r="A789" t="s">
        <v>3</v>
      </c>
      <c r="B789" s="18">
        <f t="shared" ca="1" si="183"/>
        <v>46514</v>
      </c>
      <c r="C789" s="23">
        <f t="shared" ca="1" si="184"/>
        <v>1.2075814222222225</v>
      </c>
      <c r="E789" s="22" t="s">
        <v>13</v>
      </c>
      <c r="F789" s="18">
        <f t="shared" ca="1" si="185"/>
        <v>46514</v>
      </c>
      <c r="G789" s="23">
        <f t="shared" ca="1" si="186"/>
        <v>1.3459544444444442</v>
      </c>
      <c r="I789" t="s">
        <v>14</v>
      </c>
      <c r="J789" s="18">
        <f t="shared" ca="1" si="187"/>
        <v>46514</v>
      </c>
      <c r="K789" s="23">
        <f t="shared" ca="1" si="188"/>
        <v>0.89678422222222209</v>
      </c>
      <c r="M789" t="s">
        <v>15</v>
      </c>
      <c r="N789" s="18">
        <f t="shared" ca="1" si="189"/>
        <v>46514</v>
      </c>
      <c r="O789" s="23">
        <f t="shared" ca="1" si="190"/>
        <v>0.74281115555555599</v>
      </c>
      <c r="Q789" t="s">
        <v>16</v>
      </c>
      <c r="R789" s="18">
        <f t="shared" ca="1" si="191"/>
        <v>46514</v>
      </c>
      <c r="S789" s="23">
        <f t="shared" ca="1" si="192"/>
        <v>0.99959020000000021</v>
      </c>
      <c r="U789" t="s">
        <v>17</v>
      </c>
      <c r="V789" s="18">
        <f t="shared" ca="1" si="193"/>
        <v>46514</v>
      </c>
      <c r="W789" s="23">
        <f t="shared" ca="1" si="194"/>
        <v>0.89710071111111089</v>
      </c>
    </row>
    <row r="790" spans="1:23">
      <c r="A790" t="s">
        <v>3</v>
      </c>
      <c r="B790" s="18">
        <f t="shared" ca="1" si="183"/>
        <v>46515</v>
      </c>
      <c r="C790" s="23">
        <f t="shared" ca="1" si="184"/>
        <v>1.2076386000000003</v>
      </c>
      <c r="E790" s="22" t="s">
        <v>13</v>
      </c>
      <c r="F790" s="18">
        <f t="shared" ca="1" si="185"/>
        <v>46515</v>
      </c>
      <c r="G790" s="23">
        <f t="shared" ca="1" si="186"/>
        <v>1.3459499999999998</v>
      </c>
      <c r="I790" t="s">
        <v>14</v>
      </c>
      <c r="J790" s="18">
        <f t="shared" ca="1" si="187"/>
        <v>46515</v>
      </c>
      <c r="K790" s="23">
        <f t="shared" ca="1" si="188"/>
        <v>0.89683199999999985</v>
      </c>
      <c r="M790" t="s">
        <v>15</v>
      </c>
      <c r="N790" s="18">
        <f t="shared" ca="1" si="189"/>
        <v>46515</v>
      </c>
      <c r="O790" s="23">
        <f t="shared" ca="1" si="190"/>
        <v>0.74274680000000048</v>
      </c>
      <c r="Q790" t="s">
        <v>16</v>
      </c>
      <c r="R790" s="18">
        <f t="shared" ca="1" si="191"/>
        <v>46515</v>
      </c>
      <c r="S790" s="23">
        <f t="shared" ca="1" si="192"/>
        <v>0.9994896000000002</v>
      </c>
      <c r="U790" t="s">
        <v>17</v>
      </c>
      <c r="V790" s="18">
        <f t="shared" ca="1" si="193"/>
        <v>46515</v>
      </c>
      <c r="W790" s="23">
        <f t="shared" ca="1" si="194"/>
        <v>0.89706779999999975</v>
      </c>
    </row>
    <row r="791" spans="1:23">
      <c r="A791" t="s">
        <v>3</v>
      </c>
      <c r="B791" s="18">
        <f t="shared" ca="1" si="183"/>
        <v>46516</v>
      </c>
      <c r="C791" s="23">
        <f t="shared" ca="1" si="184"/>
        <v>1.2076957777777781</v>
      </c>
      <c r="E791" s="22" t="s">
        <v>13</v>
      </c>
      <c r="F791" s="18">
        <f t="shared" ca="1" si="185"/>
        <v>46516</v>
      </c>
      <c r="G791" s="23">
        <f t="shared" ca="1" si="186"/>
        <v>1.3459455555555553</v>
      </c>
      <c r="I791" t="s">
        <v>14</v>
      </c>
      <c r="J791" s="18">
        <f t="shared" ca="1" si="187"/>
        <v>46516</v>
      </c>
      <c r="K791" s="23">
        <f t="shared" ca="1" si="188"/>
        <v>0.89687977777777761</v>
      </c>
      <c r="M791" t="s">
        <v>15</v>
      </c>
      <c r="N791" s="18">
        <f t="shared" ca="1" si="189"/>
        <v>46516</v>
      </c>
      <c r="O791" s="23">
        <f t="shared" ca="1" si="190"/>
        <v>0.74268244444444498</v>
      </c>
      <c r="Q791" t="s">
        <v>16</v>
      </c>
      <c r="R791" s="18">
        <f t="shared" ca="1" si="191"/>
        <v>46516</v>
      </c>
      <c r="S791" s="23">
        <f t="shared" ca="1" si="192"/>
        <v>0.99938900000000019</v>
      </c>
      <c r="U791" t="s">
        <v>17</v>
      </c>
      <c r="V791" s="18">
        <f t="shared" ca="1" si="193"/>
        <v>46516</v>
      </c>
      <c r="W791" s="23">
        <f t="shared" ca="1" si="194"/>
        <v>0.8970348888888886</v>
      </c>
    </row>
    <row r="792" spans="1:23">
      <c r="A792" t="s">
        <v>3</v>
      </c>
      <c r="B792" s="18">
        <f t="shared" ca="1" si="183"/>
        <v>46517</v>
      </c>
      <c r="C792" s="23">
        <f t="shared" ca="1" si="184"/>
        <v>1.207752955555556</v>
      </c>
      <c r="E792" s="22" t="s">
        <v>13</v>
      </c>
      <c r="F792" s="18">
        <f t="shared" ca="1" si="185"/>
        <v>46517</v>
      </c>
      <c r="G792" s="23">
        <f t="shared" ca="1" si="186"/>
        <v>1.3459411111111108</v>
      </c>
      <c r="I792" t="s">
        <v>14</v>
      </c>
      <c r="J792" s="18">
        <f t="shared" ca="1" si="187"/>
        <v>46517</v>
      </c>
      <c r="K792" s="23">
        <f t="shared" ca="1" si="188"/>
        <v>0.89692755555555537</v>
      </c>
      <c r="M792" t="s">
        <v>15</v>
      </c>
      <c r="N792" s="18">
        <f t="shared" ca="1" si="189"/>
        <v>46517</v>
      </c>
      <c r="O792" s="23">
        <f t="shared" ca="1" si="190"/>
        <v>0.74261808888888936</v>
      </c>
      <c r="Q792" t="s">
        <v>16</v>
      </c>
      <c r="R792" s="18">
        <f t="shared" ca="1" si="191"/>
        <v>46517</v>
      </c>
      <c r="S792" s="23">
        <f t="shared" ca="1" si="192"/>
        <v>0.99928840000000019</v>
      </c>
      <c r="U792" t="s">
        <v>17</v>
      </c>
      <c r="V792" s="18">
        <f t="shared" ca="1" si="193"/>
        <v>46517</v>
      </c>
      <c r="W792" s="23">
        <f t="shared" ca="1" si="194"/>
        <v>0.89700197777777746</v>
      </c>
    </row>
    <row r="793" spans="1:23">
      <c r="A793" t="s">
        <v>3</v>
      </c>
      <c r="B793" s="18">
        <f t="shared" ca="1" si="183"/>
        <v>46518</v>
      </c>
      <c r="C793" s="23">
        <f t="shared" ca="1" si="184"/>
        <v>1.2078101333333338</v>
      </c>
      <c r="E793" s="22" t="s">
        <v>13</v>
      </c>
      <c r="F793" s="18">
        <f t="shared" ca="1" si="185"/>
        <v>46518</v>
      </c>
      <c r="G793" s="23">
        <f t="shared" ca="1" si="186"/>
        <v>1.3459366666666663</v>
      </c>
      <c r="I793" t="s">
        <v>14</v>
      </c>
      <c r="J793" s="18">
        <f t="shared" ca="1" si="187"/>
        <v>46518</v>
      </c>
      <c r="K793" s="23">
        <f t="shared" ca="1" si="188"/>
        <v>0.89697533333333312</v>
      </c>
      <c r="M793" t="s">
        <v>15</v>
      </c>
      <c r="N793" s="18">
        <f t="shared" ca="1" si="189"/>
        <v>46518</v>
      </c>
      <c r="O793" s="23">
        <f t="shared" ca="1" si="190"/>
        <v>0.74255373333333385</v>
      </c>
      <c r="Q793" t="s">
        <v>16</v>
      </c>
      <c r="R793" s="18">
        <f t="shared" ca="1" si="191"/>
        <v>46518</v>
      </c>
      <c r="S793" s="23">
        <f t="shared" ca="1" si="192"/>
        <v>0.99918780000000018</v>
      </c>
      <c r="U793" t="s">
        <v>17</v>
      </c>
      <c r="V793" s="18">
        <f t="shared" ca="1" si="193"/>
        <v>46518</v>
      </c>
      <c r="W793" s="23">
        <f t="shared" ca="1" si="194"/>
        <v>0.89696906666666631</v>
      </c>
    </row>
    <row r="794" spans="1:23">
      <c r="A794" t="s">
        <v>3</v>
      </c>
      <c r="B794" s="18">
        <f t="shared" ca="1" si="183"/>
        <v>46519</v>
      </c>
      <c r="C794" s="23">
        <f t="shared" ca="1" si="184"/>
        <v>1.2078673111111116</v>
      </c>
      <c r="E794" s="22" t="s">
        <v>13</v>
      </c>
      <c r="F794" s="18">
        <f t="shared" ca="1" si="185"/>
        <v>46519</v>
      </c>
      <c r="G794" s="23">
        <f t="shared" ca="1" si="186"/>
        <v>1.3459322222222219</v>
      </c>
      <c r="I794" t="s">
        <v>14</v>
      </c>
      <c r="J794" s="18">
        <f t="shared" ca="1" si="187"/>
        <v>46519</v>
      </c>
      <c r="K794" s="23">
        <f t="shared" ca="1" si="188"/>
        <v>0.89702311111111088</v>
      </c>
      <c r="M794" t="s">
        <v>15</v>
      </c>
      <c r="N794" s="18">
        <f t="shared" ca="1" si="189"/>
        <v>46519</v>
      </c>
      <c r="O794" s="23">
        <f t="shared" ca="1" si="190"/>
        <v>0.74248937777777835</v>
      </c>
      <c r="Q794" t="s">
        <v>16</v>
      </c>
      <c r="R794" s="18">
        <f t="shared" ca="1" si="191"/>
        <v>46519</v>
      </c>
      <c r="S794" s="23">
        <f t="shared" ca="1" si="192"/>
        <v>0.99908720000000018</v>
      </c>
      <c r="U794" t="s">
        <v>17</v>
      </c>
      <c r="V794" s="18">
        <f t="shared" ca="1" si="193"/>
        <v>46519</v>
      </c>
      <c r="W794" s="23">
        <f t="shared" ca="1" si="194"/>
        <v>0.89693615555555517</v>
      </c>
    </row>
    <row r="795" spans="1:23">
      <c r="A795" t="s">
        <v>3</v>
      </c>
      <c r="B795" s="18">
        <f t="shared" ca="1" si="183"/>
        <v>46520</v>
      </c>
      <c r="C795" s="23">
        <f t="shared" ca="1" si="184"/>
        <v>1.2079244888888894</v>
      </c>
      <c r="E795" s="22" t="s">
        <v>13</v>
      </c>
      <c r="F795" s="18">
        <f t="shared" ca="1" si="185"/>
        <v>46520</v>
      </c>
      <c r="G795" s="23">
        <f t="shared" ca="1" si="186"/>
        <v>1.3459277777777774</v>
      </c>
      <c r="I795" t="s">
        <v>14</v>
      </c>
      <c r="J795" s="18">
        <f t="shared" ca="1" si="187"/>
        <v>46520</v>
      </c>
      <c r="K795" s="23">
        <f t="shared" ca="1" si="188"/>
        <v>0.89707088888888864</v>
      </c>
      <c r="M795" t="s">
        <v>15</v>
      </c>
      <c r="N795" s="18">
        <f t="shared" ca="1" si="189"/>
        <v>46520</v>
      </c>
      <c r="O795" s="23">
        <f t="shared" ca="1" si="190"/>
        <v>0.74242502222222273</v>
      </c>
      <c r="Q795" t="s">
        <v>16</v>
      </c>
      <c r="R795" s="18">
        <f t="shared" ca="1" si="191"/>
        <v>46520</v>
      </c>
      <c r="S795" s="23">
        <f t="shared" ca="1" si="192"/>
        <v>0.99898660000000017</v>
      </c>
      <c r="U795" t="s">
        <v>17</v>
      </c>
      <c r="V795" s="18">
        <f t="shared" ca="1" si="193"/>
        <v>46520</v>
      </c>
      <c r="W795" s="23">
        <f t="shared" ca="1" si="194"/>
        <v>0.89690324444444403</v>
      </c>
    </row>
    <row r="796" spans="1:23">
      <c r="A796" t="s">
        <v>3</v>
      </c>
      <c r="B796" s="18">
        <f t="shared" ca="1" si="183"/>
        <v>46521</v>
      </c>
      <c r="C796" s="23">
        <f t="shared" ca="1" si="184"/>
        <v>1.2079816666666672</v>
      </c>
      <c r="E796" s="22" t="s">
        <v>13</v>
      </c>
      <c r="F796" s="18">
        <f t="shared" ca="1" si="185"/>
        <v>46521</v>
      </c>
      <c r="G796" s="23">
        <f t="shared" ca="1" si="186"/>
        <v>1.3459233333333329</v>
      </c>
      <c r="I796" t="s">
        <v>14</v>
      </c>
      <c r="J796" s="18">
        <f t="shared" ca="1" si="187"/>
        <v>46521</v>
      </c>
      <c r="K796" s="23">
        <f t="shared" ca="1" si="188"/>
        <v>0.8971186666666664</v>
      </c>
      <c r="M796" t="s">
        <v>15</v>
      </c>
      <c r="N796" s="18">
        <f t="shared" ca="1" si="189"/>
        <v>46521</v>
      </c>
      <c r="O796" s="23">
        <f t="shared" ca="1" si="190"/>
        <v>0.74236066666666711</v>
      </c>
      <c r="Q796" t="s">
        <v>16</v>
      </c>
      <c r="R796" s="18">
        <f t="shared" ca="1" si="191"/>
        <v>46521</v>
      </c>
      <c r="S796" s="23">
        <f t="shared" ca="1" si="192"/>
        <v>0.99888600000000016</v>
      </c>
      <c r="U796" t="s">
        <v>17</v>
      </c>
      <c r="V796" s="18">
        <f t="shared" ca="1" si="193"/>
        <v>46521</v>
      </c>
      <c r="W796" s="23">
        <f t="shared" ca="1" si="194"/>
        <v>0.89687033333333288</v>
      </c>
    </row>
    <row r="797" spans="1:23">
      <c r="A797" t="s">
        <v>3</v>
      </c>
      <c r="B797" s="18">
        <f t="shared" ca="1" si="183"/>
        <v>46522</v>
      </c>
      <c r="C797" s="23">
        <f t="shared" ca="1" si="184"/>
        <v>1.208038844444445</v>
      </c>
      <c r="E797" s="22" t="s">
        <v>13</v>
      </c>
      <c r="F797" s="18">
        <f t="shared" ca="1" si="185"/>
        <v>46522</v>
      </c>
      <c r="G797" s="23">
        <f t="shared" ca="1" si="186"/>
        <v>1.3459188888888884</v>
      </c>
      <c r="I797" t="s">
        <v>14</v>
      </c>
      <c r="J797" s="18">
        <f t="shared" ca="1" si="187"/>
        <v>46522</v>
      </c>
      <c r="K797" s="23">
        <f t="shared" ca="1" si="188"/>
        <v>0.89716644444444416</v>
      </c>
      <c r="M797" t="s">
        <v>15</v>
      </c>
      <c r="N797" s="18">
        <f t="shared" ca="1" si="189"/>
        <v>46522</v>
      </c>
      <c r="O797" s="23">
        <f t="shared" ca="1" si="190"/>
        <v>0.74229631111111161</v>
      </c>
      <c r="Q797" t="s">
        <v>16</v>
      </c>
      <c r="R797" s="18">
        <f t="shared" ca="1" si="191"/>
        <v>46522</v>
      </c>
      <c r="S797" s="23">
        <f t="shared" ca="1" si="192"/>
        <v>0.99878540000000016</v>
      </c>
      <c r="U797" t="s">
        <v>17</v>
      </c>
      <c r="V797" s="18">
        <f t="shared" ca="1" si="193"/>
        <v>46522</v>
      </c>
      <c r="W797" s="23">
        <f t="shared" ca="1" si="194"/>
        <v>0.89683742222222174</v>
      </c>
    </row>
    <row r="798" spans="1:23">
      <c r="A798" t="s">
        <v>3</v>
      </c>
      <c r="B798" s="18">
        <f t="shared" ca="1" si="183"/>
        <v>46523</v>
      </c>
      <c r="C798" s="23">
        <f t="shared" ca="1" si="184"/>
        <v>1.2080960222222228</v>
      </c>
      <c r="E798" s="22" t="s">
        <v>13</v>
      </c>
      <c r="F798" s="18">
        <f t="shared" ca="1" si="185"/>
        <v>46523</v>
      </c>
      <c r="G798" s="23">
        <f t="shared" ca="1" si="186"/>
        <v>1.345914444444444</v>
      </c>
      <c r="I798" t="s">
        <v>14</v>
      </c>
      <c r="J798" s="18">
        <f t="shared" ca="1" si="187"/>
        <v>46523</v>
      </c>
      <c r="K798" s="23">
        <f t="shared" ca="1" si="188"/>
        <v>0.89721422222222191</v>
      </c>
      <c r="M798" t="s">
        <v>15</v>
      </c>
      <c r="N798" s="18">
        <f t="shared" ca="1" si="189"/>
        <v>46523</v>
      </c>
      <c r="O798" s="23">
        <f t="shared" ca="1" si="190"/>
        <v>0.7422319555555561</v>
      </c>
      <c r="Q798" t="s">
        <v>16</v>
      </c>
      <c r="R798" s="18">
        <f t="shared" ca="1" si="191"/>
        <v>46523</v>
      </c>
      <c r="S798" s="23">
        <f t="shared" ca="1" si="192"/>
        <v>0.99868480000000015</v>
      </c>
      <c r="U798" t="s">
        <v>17</v>
      </c>
      <c r="V798" s="18">
        <f t="shared" ca="1" si="193"/>
        <v>46523</v>
      </c>
      <c r="W798" s="23">
        <f t="shared" ca="1" si="194"/>
        <v>0.89680451111111059</v>
      </c>
    </row>
    <row r="799" spans="1:23">
      <c r="A799" t="s">
        <v>3</v>
      </c>
      <c r="B799" s="18">
        <f t="shared" ca="1" si="183"/>
        <v>46524</v>
      </c>
      <c r="C799" s="23">
        <f t="shared" ca="1" si="184"/>
        <v>1.2081532000000006</v>
      </c>
      <c r="E799" s="22" t="s">
        <v>13</v>
      </c>
      <c r="F799" s="18">
        <f t="shared" ca="1" si="185"/>
        <v>46524</v>
      </c>
      <c r="G799" s="23">
        <f t="shared" ca="1" si="186"/>
        <v>1.3459099999999995</v>
      </c>
      <c r="I799" t="s">
        <v>14</v>
      </c>
      <c r="J799" s="18">
        <f t="shared" ca="1" si="187"/>
        <v>46524</v>
      </c>
      <c r="K799" s="23">
        <f t="shared" ca="1" si="188"/>
        <v>0.89726199999999967</v>
      </c>
      <c r="M799" t="s">
        <v>15</v>
      </c>
      <c r="N799" s="18">
        <f t="shared" ca="1" si="189"/>
        <v>46524</v>
      </c>
      <c r="O799" s="23">
        <f t="shared" ca="1" si="190"/>
        <v>0.74216760000000048</v>
      </c>
      <c r="Q799" t="s">
        <v>16</v>
      </c>
      <c r="R799" s="18">
        <f t="shared" ca="1" si="191"/>
        <v>46524</v>
      </c>
      <c r="S799" s="23">
        <f t="shared" ca="1" si="192"/>
        <v>0.99858420000000014</v>
      </c>
      <c r="U799" t="s">
        <v>17</v>
      </c>
      <c r="V799" s="18">
        <f t="shared" ca="1" si="193"/>
        <v>46524</v>
      </c>
      <c r="W799" s="23">
        <f t="shared" ca="1" si="194"/>
        <v>0.89677159999999945</v>
      </c>
    </row>
    <row r="800" spans="1:23">
      <c r="A800" t="s">
        <v>3</v>
      </c>
      <c r="B800" s="18">
        <f t="shared" ca="1" si="183"/>
        <v>46525</v>
      </c>
      <c r="C800" s="23">
        <f t="shared" ca="1" si="184"/>
        <v>1.2082103777777784</v>
      </c>
      <c r="E800" s="22" t="s">
        <v>13</v>
      </c>
      <c r="F800" s="18">
        <f t="shared" ca="1" si="185"/>
        <v>46525</v>
      </c>
      <c r="G800" s="23">
        <f t="shared" ca="1" si="186"/>
        <v>1.345905555555555</v>
      </c>
      <c r="I800" t="s">
        <v>14</v>
      </c>
      <c r="J800" s="18">
        <f t="shared" ca="1" si="187"/>
        <v>46525</v>
      </c>
      <c r="K800" s="23">
        <f t="shared" ca="1" si="188"/>
        <v>0.89730977777777743</v>
      </c>
      <c r="M800" t="s">
        <v>15</v>
      </c>
      <c r="N800" s="18">
        <f t="shared" ca="1" si="189"/>
        <v>46525</v>
      </c>
      <c r="O800" s="23">
        <f t="shared" ca="1" si="190"/>
        <v>0.74210324444444487</v>
      </c>
      <c r="Q800" t="s">
        <v>16</v>
      </c>
      <c r="R800" s="18">
        <f t="shared" ca="1" si="191"/>
        <v>46525</v>
      </c>
      <c r="S800" s="23">
        <f t="shared" ca="1" si="192"/>
        <v>0.99848360000000014</v>
      </c>
      <c r="U800" t="s">
        <v>17</v>
      </c>
      <c r="V800" s="18">
        <f t="shared" ca="1" si="193"/>
        <v>46525</v>
      </c>
      <c r="W800" s="23">
        <f t="shared" ca="1" si="194"/>
        <v>0.8967386888888883</v>
      </c>
    </row>
    <row r="801" spans="1:23">
      <c r="A801" t="s">
        <v>3</v>
      </c>
      <c r="B801" s="18">
        <f t="shared" ca="1" si="183"/>
        <v>46526</v>
      </c>
      <c r="C801" s="23">
        <f t="shared" ca="1" si="184"/>
        <v>1.2082675555555562</v>
      </c>
      <c r="E801" s="22" t="s">
        <v>13</v>
      </c>
      <c r="F801" s="18">
        <f t="shared" ca="1" si="185"/>
        <v>46526</v>
      </c>
      <c r="G801" s="23">
        <f t="shared" ca="1" si="186"/>
        <v>1.3459011111111105</v>
      </c>
      <c r="I801" t="s">
        <v>14</v>
      </c>
      <c r="J801" s="18">
        <f t="shared" ca="1" si="187"/>
        <v>46526</v>
      </c>
      <c r="K801" s="23">
        <f t="shared" ca="1" si="188"/>
        <v>0.89735755555555519</v>
      </c>
      <c r="M801" t="s">
        <v>15</v>
      </c>
      <c r="N801" s="18">
        <f t="shared" ca="1" si="189"/>
        <v>46526</v>
      </c>
      <c r="O801" s="23">
        <f t="shared" ca="1" si="190"/>
        <v>0.74203888888888936</v>
      </c>
      <c r="Q801" t="s">
        <v>16</v>
      </c>
      <c r="R801" s="18">
        <f t="shared" ca="1" si="191"/>
        <v>46526</v>
      </c>
      <c r="S801" s="23">
        <f t="shared" ca="1" si="192"/>
        <v>0.99838300000000013</v>
      </c>
      <c r="U801" t="s">
        <v>17</v>
      </c>
      <c r="V801" s="18">
        <f t="shared" ca="1" si="193"/>
        <v>46526</v>
      </c>
      <c r="W801" s="23">
        <f t="shared" ca="1" si="194"/>
        <v>0.89670577777777716</v>
      </c>
    </row>
    <row r="802" spans="1:23">
      <c r="A802" t="s">
        <v>3</v>
      </c>
      <c r="B802" s="18">
        <f t="shared" ca="1" si="183"/>
        <v>46527</v>
      </c>
      <c r="C802" s="23">
        <f t="shared" ca="1" si="184"/>
        <v>1.208324733333334</v>
      </c>
      <c r="E802" s="22" t="s">
        <v>13</v>
      </c>
      <c r="F802" s="18">
        <f t="shared" ca="1" si="185"/>
        <v>46527</v>
      </c>
      <c r="G802" s="23">
        <f t="shared" ca="1" si="186"/>
        <v>1.3458966666666661</v>
      </c>
      <c r="I802" t="s">
        <v>14</v>
      </c>
      <c r="J802" s="18">
        <f t="shared" ca="1" si="187"/>
        <v>46527</v>
      </c>
      <c r="K802" s="23">
        <f t="shared" ca="1" si="188"/>
        <v>0.89740533333333294</v>
      </c>
      <c r="M802" t="s">
        <v>15</v>
      </c>
      <c r="N802" s="18">
        <f t="shared" ca="1" si="189"/>
        <v>46527</v>
      </c>
      <c r="O802" s="23">
        <f t="shared" ca="1" si="190"/>
        <v>0.74197453333333385</v>
      </c>
      <c r="Q802" t="s">
        <v>16</v>
      </c>
      <c r="R802" s="18">
        <f t="shared" ca="1" si="191"/>
        <v>46527</v>
      </c>
      <c r="S802" s="23">
        <f t="shared" ca="1" si="192"/>
        <v>0.99828240000000013</v>
      </c>
      <c r="U802" t="s">
        <v>17</v>
      </c>
      <c r="V802" s="18">
        <f t="shared" ca="1" si="193"/>
        <v>46527</v>
      </c>
      <c r="W802" s="23">
        <f t="shared" ca="1" si="194"/>
        <v>0.89667286666666601</v>
      </c>
    </row>
    <row r="803" spans="1:23">
      <c r="A803" t="s">
        <v>3</v>
      </c>
      <c r="B803" s="18">
        <f t="shared" ca="1" si="183"/>
        <v>46528</v>
      </c>
      <c r="C803" s="23">
        <f t="shared" ca="1" si="184"/>
        <v>1.2083819111111118</v>
      </c>
      <c r="E803" s="22" t="s">
        <v>13</v>
      </c>
      <c r="F803" s="18">
        <f t="shared" ca="1" si="185"/>
        <v>46528</v>
      </c>
      <c r="G803" s="23">
        <f t="shared" ca="1" si="186"/>
        <v>1.3458922222222216</v>
      </c>
      <c r="I803" t="s">
        <v>14</v>
      </c>
      <c r="J803" s="18">
        <f t="shared" ca="1" si="187"/>
        <v>46528</v>
      </c>
      <c r="K803" s="23">
        <f t="shared" ca="1" si="188"/>
        <v>0.8974531111111107</v>
      </c>
      <c r="M803" t="s">
        <v>15</v>
      </c>
      <c r="N803" s="18">
        <f t="shared" ca="1" si="189"/>
        <v>46528</v>
      </c>
      <c r="O803" s="23">
        <f t="shared" ca="1" si="190"/>
        <v>0.74191017777777823</v>
      </c>
      <c r="Q803" t="s">
        <v>16</v>
      </c>
      <c r="R803" s="18">
        <f t="shared" ca="1" si="191"/>
        <v>46528</v>
      </c>
      <c r="S803" s="23">
        <f t="shared" ca="1" si="192"/>
        <v>0.99818180000000012</v>
      </c>
      <c r="U803" t="s">
        <v>17</v>
      </c>
      <c r="V803" s="18">
        <f t="shared" ca="1" si="193"/>
        <v>46528</v>
      </c>
      <c r="W803" s="23">
        <f t="shared" ca="1" si="194"/>
        <v>0.89663995555555487</v>
      </c>
    </row>
    <row r="804" spans="1:23">
      <c r="A804" t="s">
        <v>3</v>
      </c>
      <c r="B804" s="18">
        <f t="shared" ca="1" si="183"/>
        <v>46529</v>
      </c>
      <c r="C804" s="23">
        <f t="shared" ca="1" si="184"/>
        <v>1.2084390888888896</v>
      </c>
      <c r="E804" s="22" t="s">
        <v>13</v>
      </c>
      <c r="F804" s="18">
        <f t="shared" ca="1" si="185"/>
        <v>46529</v>
      </c>
      <c r="G804" s="23">
        <f t="shared" ca="1" si="186"/>
        <v>1.3458877777777771</v>
      </c>
      <c r="I804" t="s">
        <v>14</v>
      </c>
      <c r="J804" s="18">
        <f t="shared" ca="1" si="187"/>
        <v>46529</v>
      </c>
      <c r="K804" s="23">
        <f t="shared" ca="1" si="188"/>
        <v>0.89750088888888846</v>
      </c>
      <c r="M804" t="s">
        <v>15</v>
      </c>
      <c r="N804" s="18">
        <f t="shared" ca="1" si="189"/>
        <v>46529</v>
      </c>
      <c r="O804" s="23">
        <f t="shared" ca="1" si="190"/>
        <v>0.74184582222222262</v>
      </c>
      <c r="Q804" t="s">
        <v>16</v>
      </c>
      <c r="R804" s="18">
        <f t="shared" ca="1" si="191"/>
        <v>46529</v>
      </c>
      <c r="S804" s="23">
        <f t="shared" ca="1" si="192"/>
        <v>0.99808120000000011</v>
      </c>
      <c r="U804" t="s">
        <v>17</v>
      </c>
      <c r="V804" s="18">
        <f t="shared" ca="1" si="193"/>
        <v>46529</v>
      </c>
      <c r="W804" s="23">
        <f t="shared" ca="1" si="194"/>
        <v>0.89660704444444372</v>
      </c>
    </row>
    <row r="805" spans="1:23">
      <c r="A805" t="s">
        <v>3</v>
      </c>
      <c r="B805" s="18">
        <f t="shared" ca="1" si="183"/>
        <v>46530</v>
      </c>
      <c r="C805" s="23">
        <f t="shared" ca="1" si="184"/>
        <v>1.2084962666666674</v>
      </c>
      <c r="E805" s="22" t="s">
        <v>13</v>
      </c>
      <c r="F805" s="18">
        <f t="shared" ca="1" si="185"/>
        <v>46530</v>
      </c>
      <c r="G805" s="23">
        <f t="shared" ca="1" si="186"/>
        <v>1.3458833333333327</v>
      </c>
      <c r="I805" t="s">
        <v>14</v>
      </c>
      <c r="J805" s="18">
        <f t="shared" ca="1" si="187"/>
        <v>46530</v>
      </c>
      <c r="K805" s="23">
        <f t="shared" ca="1" si="188"/>
        <v>0.89754866666666622</v>
      </c>
      <c r="M805" t="s">
        <v>15</v>
      </c>
      <c r="N805" s="18">
        <f t="shared" ca="1" si="189"/>
        <v>46530</v>
      </c>
      <c r="O805" s="23">
        <f t="shared" ca="1" si="190"/>
        <v>0.74178146666666711</v>
      </c>
      <c r="Q805" t="s">
        <v>16</v>
      </c>
      <c r="R805" s="18">
        <f t="shared" ca="1" si="191"/>
        <v>46530</v>
      </c>
      <c r="S805" s="23">
        <f t="shared" ca="1" si="192"/>
        <v>0.99798060000000011</v>
      </c>
      <c r="U805" t="s">
        <v>17</v>
      </c>
      <c r="V805" s="18">
        <f t="shared" ca="1" si="193"/>
        <v>46530</v>
      </c>
      <c r="W805" s="23">
        <f t="shared" ca="1" si="194"/>
        <v>0.89657413333333258</v>
      </c>
    </row>
    <row r="806" spans="1:23">
      <c r="A806" t="s">
        <v>3</v>
      </c>
      <c r="B806" s="18">
        <f t="shared" ca="1" si="183"/>
        <v>46531</v>
      </c>
      <c r="C806" s="23">
        <f t="shared" ca="1" si="184"/>
        <v>1.2085534444444452</v>
      </c>
      <c r="E806" s="22" t="s">
        <v>13</v>
      </c>
      <c r="F806" s="18">
        <f t="shared" ca="1" si="185"/>
        <v>46531</v>
      </c>
      <c r="G806" s="23">
        <f t="shared" ca="1" si="186"/>
        <v>1.3458788888888882</v>
      </c>
      <c r="I806" t="s">
        <v>14</v>
      </c>
      <c r="J806" s="18">
        <f t="shared" ca="1" si="187"/>
        <v>46531</v>
      </c>
      <c r="K806" s="23">
        <f t="shared" ca="1" si="188"/>
        <v>0.89759644444444397</v>
      </c>
      <c r="M806" t="s">
        <v>15</v>
      </c>
      <c r="N806" s="18">
        <f t="shared" ca="1" si="189"/>
        <v>46531</v>
      </c>
      <c r="O806" s="23">
        <f t="shared" ca="1" si="190"/>
        <v>0.7417171111111116</v>
      </c>
      <c r="Q806" t="s">
        <v>16</v>
      </c>
      <c r="R806" s="18">
        <f t="shared" ca="1" si="191"/>
        <v>46531</v>
      </c>
      <c r="S806" s="23">
        <f t="shared" ca="1" si="192"/>
        <v>0.9978800000000001</v>
      </c>
      <c r="U806" t="s">
        <v>17</v>
      </c>
      <c r="V806" s="18">
        <f t="shared" ca="1" si="193"/>
        <v>46531</v>
      </c>
      <c r="W806" s="23">
        <f t="shared" ca="1" si="194"/>
        <v>0.89654122222222143</v>
      </c>
    </row>
    <row r="807" spans="1:23">
      <c r="A807" t="s">
        <v>3</v>
      </c>
      <c r="B807" s="18">
        <f t="shared" ca="1" si="183"/>
        <v>46532</v>
      </c>
      <c r="C807" s="23">
        <f t="shared" ca="1" si="184"/>
        <v>1.208610622222223</v>
      </c>
      <c r="E807" s="22" t="s">
        <v>13</v>
      </c>
      <c r="F807" s="18">
        <f t="shared" ca="1" si="185"/>
        <v>46532</v>
      </c>
      <c r="G807" s="23">
        <f t="shared" ca="1" si="186"/>
        <v>1.3458744444444437</v>
      </c>
      <c r="I807" t="s">
        <v>14</v>
      </c>
      <c r="J807" s="18">
        <f t="shared" ca="1" si="187"/>
        <v>46532</v>
      </c>
      <c r="K807" s="23">
        <f t="shared" ca="1" si="188"/>
        <v>0.89764422222222173</v>
      </c>
      <c r="M807" t="s">
        <v>15</v>
      </c>
      <c r="N807" s="18">
        <f t="shared" ca="1" si="189"/>
        <v>46532</v>
      </c>
      <c r="O807" s="23">
        <f t="shared" ca="1" si="190"/>
        <v>0.74165275555555599</v>
      </c>
      <c r="Q807" t="s">
        <v>16</v>
      </c>
      <c r="R807" s="18">
        <f t="shared" ca="1" si="191"/>
        <v>46532</v>
      </c>
      <c r="S807" s="23">
        <f t="shared" ca="1" si="192"/>
        <v>0.99777940000000009</v>
      </c>
      <c r="U807" t="s">
        <v>17</v>
      </c>
      <c r="V807" s="18">
        <f t="shared" ca="1" si="193"/>
        <v>46532</v>
      </c>
      <c r="W807" s="23">
        <f t="shared" ca="1" si="194"/>
        <v>0.89650831111111029</v>
      </c>
    </row>
    <row r="808" spans="1:23">
      <c r="A808" t="s">
        <v>3</v>
      </c>
      <c r="B808" s="18">
        <f t="shared" ca="1" si="183"/>
        <v>46533</v>
      </c>
      <c r="C808" s="23">
        <f t="shared" ca="1" si="184"/>
        <v>1.2086678000000008</v>
      </c>
      <c r="E808" s="22" t="s">
        <v>13</v>
      </c>
      <c r="F808" s="18">
        <f t="shared" ca="1" si="185"/>
        <v>46533</v>
      </c>
      <c r="G808" s="23">
        <f t="shared" ca="1" si="186"/>
        <v>1.3458699999999992</v>
      </c>
      <c r="I808" t="s">
        <v>14</v>
      </c>
      <c r="J808" s="18">
        <f t="shared" ca="1" si="187"/>
        <v>46533</v>
      </c>
      <c r="K808" s="23">
        <f t="shared" ca="1" si="188"/>
        <v>0.89769199999999949</v>
      </c>
      <c r="M808" t="s">
        <v>15</v>
      </c>
      <c r="N808" s="18">
        <f t="shared" ca="1" si="189"/>
        <v>46533</v>
      </c>
      <c r="O808" s="23">
        <f t="shared" ca="1" si="190"/>
        <v>0.74158840000000037</v>
      </c>
      <c r="Q808" t="s">
        <v>16</v>
      </c>
      <c r="R808" s="18">
        <f t="shared" ca="1" si="191"/>
        <v>46533</v>
      </c>
      <c r="S808" s="23">
        <f t="shared" ca="1" si="192"/>
        <v>0.99767880000000009</v>
      </c>
      <c r="U808" t="s">
        <v>17</v>
      </c>
      <c r="V808" s="18">
        <f t="shared" ca="1" si="193"/>
        <v>46533</v>
      </c>
      <c r="W808" s="23">
        <f t="shared" ca="1" si="194"/>
        <v>0.89647539999999915</v>
      </c>
    </row>
    <row r="809" spans="1:23">
      <c r="A809" t="s">
        <v>3</v>
      </c>
      <c r="B809" s="18">
        <f t="shared" ca="1" si="183"/>
        <v>46534</v>
      </c>
      <c r="C809" s="23">
        <f t="shared" ca="1" si="184"/>
        <v>1.2087249777777787</v>
      </c>
      <c r="E809" s="22" t="s">
        <v>13</v>
      </c>
      <c r="F809" s="18">
        <f t="shared" ca="1" si="185"/>
        <v>46534</v>
      </c>
      <c r="G809" s="23">
        <f t="shared" ca="1" si="186"/>
        <v>1.3458655555555548</v>
      </c>
      <c r="I809" t="s">
        <v>14</v>
      </c>
      <c r="J809" s="18">
        <f t="shared" ca="1" si="187"/>
        <v>46534</v>
      </c>
      <c r="K809" s="23">
        <f t="shared" ca="1" si="188"/>
        <v>0.89773977777777725</v>
      </c>
      <c r="M809" t="s">
        <v>15</v>
      </c>
      <c r="N809" s="18">
        <f t="shared" ca="1" si="189"/>
        <v>46534</v>
      </c>
      <c r="O809" s="23">
        <f t="shared" ca="1" si="190"/>
        <v>0.74152404444444486</v>
      </c>
      <c r="Q809" t="s">
        <v>16</v>
      </c>
      <c r="R809" s="18">
        <f t="shared" ca="1" si="191"/>
        <v>46534</v>
      </c>
      <c r="S809" s="23">
        <f t="shared" ca="1" si="192"/>
        <v>0.99757820000000008</v>
      </c>
      <c r="U809" t="s">
        <v>17</v>
      </c>
      <c r="V809" s="18">
        <f t="shared" ca="1" si="193"/>
        <v>46534</v>
      </c>
      <c r="W809" s="23">
        <f t="shared" ca="1" si="194"/>
        <v>0.896442488888888</v>
      </c>
    </row>
    <row r="810" spans="1:23">
      <c r="A810" t="s">
        <v>3</v>
      </c>
      <c r="B810" s="18">
        <f t="shared" ca="1" si="183"/>
        <v>46535</v>
      </c>
      <c r="C810" s="23">
        <f t="shared" ca="1" si="184"/>
        <v>1.2087821555555565</v>
      </c>
      <c r="E810" s="22" t="s">
        <v>13</v>
      </c>
      <c r="F810" s="18">
        <f t="shared" ca="1" si="185"/>
        <v>46535</v>
      </c>
      <c r="G810" s="23">
        <f t="shared" ca="1" si="186"/>
        <v>1.3458611111111103</v>
      </c>
      <c r="I810" t="s">
        <v>14</v>
      </c>
      <c r="J810" s="18">
        <f t="shared" ca="1" si="187"/>
        <v>46535</v>
      </c>
      <c r="K810" s="23">
        <f t="shared" ca="1" si="188"/>
        <v>0.89778755555555501</v>
      </c>
      <c r="M810" t="s">
        <v>15</v>
      </c>
      <c r="N810" s="18">
        <f t="shared" ca="1" si="189"/>
        <v>46535</v>
      </c>
      <c r="O810" s="23">
        <f t="shared" ca="1" si="190"/>
        <v>0.74145968888888936</v>
      </c>
      <c r="Q810" t="s">
        <v>16</v>
      </c>
      <c r="R810" s="18">
        <f t="shared" ca="1" si="191"/>
        <v>46535</v>
      </c>
      <c r="S810" s="23">
        <f t="shared" ca="1" si="192"/>
        <v>0.99747760000000008</v>
      </c>
      <c r="U810" t="s">
        <v>17</v>
      </c>
      <c r="V810" s="18">
        <f t="shared" ca="1" si="193"/>
        <v>46535</v>
      </c>
      <c r="W810" s="23">
        <f t="shared" ca="1" si="194"/>
        <v>0.89640957777777686</v>
      </c>
    </row>
    <row r="811" spans="1:23">
      <c r="A811" t="s">
        <v>3</v>
      </c>
      <c r="B811" s="18">
        <f t="shared" ca="1" si="183"/>
        <v>46536</v>
      </c>
      <c r="C811" s="23">
        <f t="shared" ca="1" si="184"/>
        <v>1.2088393333333343</v>
      </c>
      <c r="E811" s="22" t="s">
        <v>13</v>
      </c>
      <c r="F811" s="18">
        <f t="shared" ca="1" si="185"/>
        <v>46536</v>
      </c>
      <c r="G811" s="23">
        <f t="shared" ca="1" si="186"/>
        <v>1.3458566666666658</v>
      </c>
      <c r="I811" t="s">
        <v>14</v>
      </c>
      <c r="J811" s="18">
        <f t="shared" ca="1" si="187"/>
        <v>46536</v>
      </c>
      <c r="K811" s="23">
        <f t="shared" ca="1" si="188"/>
        <v>0.89783533333333276</v>
      </c>
      <c r="M811" t="s">
        <v>15</v>
      </c>
      <c r="N811" s="18">
        <f t="shared" ca="1" si="189"/>
        <v>46536</v>
      </c>
      <c r="O811" s="23">
        <f t="shared" ca="1" si="190"/>
        <v>0.74139533333333374</v>
      </c>
      <c r="Q811" t="s">
        <v>16</v>
      </c>
      <c r="R811" s="18">
        <f t="shared" ca="1" si="191"/>
        <v>46536</v>
      </c>
      <c r="S811" s="23">
        <f t="shared" ca="1" si="192"/>
        <v>0.99737700000000007</v>
      </c>
      <c r="U811" t="s">
        <v>17</v>
      </c>
      <c r="V811" s="18">
        <f t="shared" ca="1" si="193"/>
        <v>46536</v>
      </c>
      <c r="W811" s="23">
        <f t="shared" ca="1" si="194"/>
        <v>0.89637666666666571</v>
      </c>
    </row>
    <row r="812" spans="1:23">
      <c r="A812" t="s">
        <v>3</v>
      </c>
      <c r="B812" s="18">
        <f t="shared" ca="1" si="183"/>
        <v>46537</v>
      </c>
      <c r="C812" s="23">
        <f t="shared" ca="1" si="184"/>
        <v>1.2088965111111121</v>
      </c>
      <c r="E812" s="22" t="s">
        <v>13</v>
      </c>
      <c r="F812" s="18">
        <f t="shared" ca="1" si="185"/>
        <v>46537</v>
      </c>
      <c r="G812" s="23">
        <f t="shared" ca="1" si="186"/>
        <v>1.3458522222222213</v>
      </c>
      <c r="I812" t="s">
        <v>14</v>
      </c>
      <c r="J812" s="18">
        <f t="shared" ca="1" si="187"/>
        <v>46537</v>
      </c>
      <c r="K812" s="23">
        <f t="shared" ca="1" si="188"/>
        <v>0.89788311111111052</v>
      </c>
      <c r="M812" t="s">
        <v>15</v>
      </c>
      <c r="N812" s="18">
        <f t="shared" ca="1" si="189"/>
        <v>46537</v>
      </c>
      <c r="O812" s="23">
        <f t="shared" ca="1" si="190"/>
        <v>0.74133097777777812</v>
      </c>
      <c r="Q812" t="s">
        <v>16</v>
      </c>
      <c r="R812" s="18">
        <f t="shared" ca="1" si="191"/>
        <v>46537</v>
      </c>
      <c r="S812" s="23">
        <f t="shared" ca="1" si="192"/>
        <v>0.99727640000000006</v>
      </c>
      <c r="U812" t="s">
        <v>17</v>
      </c>
      <c r="V812" s="18">
        <f t="shared" ca="1" si="193"/>
        <v>46537</v>
      </c>
      <c r="W812" s="23">
        <f t="shared" ca="1" si="194"/>
        <v>0.89634375555555457</v>
      </c>
    </row>
    <row r="813" spans="1:23">
      <c r="A813" t="s">
        <v>3</v>
      </c>
      <c r="B813" s="18">
        <f t="shared" ca="1" si="183"/>
        <v>46538</v>
      </c>
      <c r="C813" s="23">
        <f t="shared" ca="1" si="184"/>
        <v>1.2089536888888899</v>
      </c>
      <c r="E813" s="22" t="s">
        <v>13</v>
      </c>
      <c r="F813" s="18">
        <f t="shared" ca="1" si="185"/>
        <v>46538</v>
      </c>
      <c r="G813" s="23">
        <f t="shared" ca="1" si="186"/>
        <v>1.3458477777777769</v>
      </c>
      <c r="I813" t="s">
        <v>14</v>
      </c>
      <c r="J813" s="18">
        <f t="shared" ca="1" si="187"/>
        <v>46538</v>
      </c>
      <c r="K813" s="23">
        <f t="shared" ca="1" si="188"/>
        <v>0.89793088888888828</v>
      </c>
      <c r="M813" t="s">
        <v>15</v>
      </c>
      <c r="N813" s="18">
        <f t="shared" ca="1" si="189"/>
        <v>46538</v>
      </c>
      <c r="O813" s="23">
        <f t="shared" ca="1" si="190"/>
        <v>0.74126662222222262</v>
      </c>
      <c r="Q813" t="s">
        <v>16</v>
      </c>
      <c r="R813" s="18">
        <f t="shared" ca="1" si="191"/>
        <v>46538</v>
      </c>
      <c r="S813" s="23">
        <f t="shared" ca="1" si="192"/>
        <v>0.99717580000000006</v>
      </c>
      <c r="U813" t="s">
        <v>17</v>
      </c>
      <c r="V813" s="18">
        <f t="shared" ca="1" si="193"/>
        <v>46538</v>
      </c>
      <c r="W813" s="23">
        <f t="shared" ca="1" si="194"/>
        <v>0.89631084444444342</v>
      </c>
    </row>
    <row r="814" spans="1:23">
      <c r="A814" t="s">
        <v>3</v>
      </c>
      <c r="B814" s="18">
        <f t="shared" ca="1" si="183"/>
        <v>46539</v>
      </c>
      <c r="C814" s="23">
        <f t="shared" ca="1" si="184"/>
        <v>1.2090108666666677</v>
      </c>
      <c r="E814" s="22" t="s">
        <v>13</v>
      </c>
      <c r="F814" s="18">
        <f t="shared" ca="1" si="185"/>
        <v>46539</v>
      </c>
      <c r="G814" s="23">
        <f t="shared" ca="1" si="186"/>
        <v>1.3458433333333324</v>
      </c>
      <c r="I814" t="s">
        <v>14</v>
      </c>
      <c r="J814" s="18">
        <f t="shared" ca="1" si="187"/>
        <v>46539</v>
      </c>
      <c r="K814" s="23">
        <f t="shared" ca="1" si="188"/>
        <v>0.89797866666666604</v>
      </c>
      <c r="M814" t="s">
        <v>15</v>
      </c>
      <c r="N814" s="18">
        <f t="shared" ca="1" si="189"/>
        <v>46539</v>
      </c>
      <c r="O814" s="23">
        <f t="shared" ca="1" si="190"/>
        <v>0.74120226666666711</v>
      </c>
      <c r="Q814" t="s">
        <v>16</v>
      </c>
      <c r="R814" s="18">
        <f t="shared" ca="1" si="191"/>
        <v>46539</v>
      </c>
      <c r="S814" s="23">
        <f t="shared" ca="1" si="192"/>
        <v>0.99707520000000005</v>
      </c>
      <c r="U814" t="s">
        <v>17</v>
      </c>
      <c r="V814" s="18">
        <f t="shared" ca="1" si="193"/>
        <v>46539</v>
      </c>
      <c r="W814" s="23">
        <f t="shared" ca="1" si="194"/>
        <v>0.89627793333333228</v>
      </c>
    </row>
    <row r="815" spans="1:23">
      <c r="A815" t="s">
        <v>3</v>
      </c>
      <c r="B815" s="18">
        <f t="shared" ca="1" si="183"/>
        <v>46540</v>
      </c>
      <c r="C815" s="23">
        <f t="shared" ca="1" si="184"/>
        <v>1.2090680444444455</v>
      </c>
      <c r="E815" s="22" t="s">
        <v>13</v>
      </c>
      <c r="F815" s="18">
        <f t="shared" ca="1" si="185"/>
        <v>46540</v>
      </c>
      <c r="G815" s="23">
        <f t="shared" ca="1" si="186"/>
        <v>1.3458388888888879</v>
      </c>
      <c r="I815" t="s">
        <v>14</v>
      </c>
      <c r="J815" s="18">
        <f t="shared" ca="1" si="187"/>
        <v>46540</v>
      </c>
      <c r="K815" s="23">
        <f t="shared" ca="1" si="188"/>
        <v>0.89802644444444379</v>
      </c>
      <c r="M815" t="s">
        <v>15</v>
      </c>
      <c r="N815" s="18">
        <f t="shared" ca="1" si="189"/>
        <v>46540</v>
      </c>
      <c r="O815" s="23">
        <f t="shared" ca="1" si="190"/>
        <v>0.74113791111111149</v>
      </c>
      <c r="Q815" t="s">
        <v>16</v>
      </c>
      <c r="R815" s="18">
        <f t="shared" ca="1" si="191"/>
        <v>46540</v>
      </c>
      <c r="S815" s="23">
        <f t="shared" ca="1" si="192"/>
        <v>0.99697460000000004</v>
      </c>
      <c r="U815" t="s">
        <v>17</v>
      </c>
      <c r="V815" s="18">
        <f t="shared" ca="1" si="193"/>
        <v>46540</v>
      </c>
      <c r="W815" s="23">
        <f t="shared" ca="1" si="194"/>
        <v>0.89624502222222113</v>
      </c>
    </row>
    <row r="816" spans="1:23">
      <c r="A816" t="s">
        <v>3</v>
      </c>
      <c r="B816" s="18">
        <f t="shared" ca="1" si="183"/>
        <v>46541</v>
      </c>
      <c r="C816" s="23">
        <f t="shared" ca="1" si="184"/>
        <v>1.2091252222222233</v>
      </c>
      <c r="E816" s="22" t="s">
        <v>13</v>
      </c>
      <c r="F816" s="18">
        <f t="shared" ca="1" si="185"/>
        <v>46541</v>
      </c>
      <c r="G816" s="23">
        <f t="shared" ca="1" si="186"/>
        <v>1.3458344444444434</v>
      </c>
      <c r="I816" t="s">
        <v>14</v>
      </c>
      <c r="J816" s="18">
        <f t="shared" ca="1" si="187"/>
        <v>46541</v>
      </c>
      <c r="K816" s="23">
        <f t="shared" ca="1" si="188"/>
        <v>0.89807422222222155</v>
      </c>
      <c r="M816" t="s">
        <v>15</v>
      </c>
      <c r="N816" s="18">
        <f t="shared" ca="1" si="189"/>
        <v>46541</v>
      </c>
      <c r="O816" s="23">
        <f t="shared" ca="1" si="190"/>
        <v>0.74107355555555587</v>
      </c>
      <c r="Q816" t="s">
        <v>16</v>
      </c>
      <c r="R816" s="18">
        <f t="shared" ca="1" si="191"/>
        <v>46541</v>
      </c>
      <c r="S816" s="23">
        <f t="shared" ca="1" si="192"/>
        <v>0.99687400000000004</v>
      </c>
      <c r="U816" t="s">
        <v>17</v>
      </c>
      <c r="V816" s="18">
        <f t="shared" ca="1" si="193"/>
        <v>46541</v>
      </c>
      <c r="W816" s="23">
        <f t="shared" ca="1" si="194"/>
        <v>0.89621211111110999</v>
      </c>
    </row>
    <row r="817" spans="1:23">
      <c r="A817" t="s">
        <v>3</v>
      </c>
      <c r="B817" s="18">
        <f t="shared" ca="1" si="183"/>
        <v>46542</v>
      </c>
      <c r="C817" s="23">
        <f t="shared" ca="1" si="184"/>
        <v>1.2091824000000011</v>
      </c>
      <c r="E817" s="22" t="s">
        <v>13</v>
      </c>
      <c r="F817" s="18">
        <f t="shared" ca="1" si="185"/>
        <v>46542</v>
      </c>
      <c r="G817" s="23">
        <f t="shared" ca="1" si="186"/>
        <v>1.345829999999999</v>
      </c>
      <c r="I817" t="s">
        <v>14</v>
      </c>
      <c r="J817" s="18">
        <f t="shared" ca="1" si="187"/>
        <v>46542</v>
      </c>
      <c r="K817" s="23">
        <f t="shared" ca="1" si="188"/>
        <v>0.89812199999999931</v>
      </c>
      <c r="M817" t="s">
        <v>15</v>
      </c>
      <c r="N817" s="18">
        <f t="shared" ca="1" si="189"/>
        <v>46542</v>
      </c>
      <c r="O817" s="23">
        <f t="shared" ca="1" si="190"/>
        <v>0.74100920000000037</v>
      </c>
      <c r="Q817" t="s">
        <v>16</v>
      </c>
      <c r="R817" s="18">
        <f t="shared" ca="1" si="191"/>
        <v>46542</v>
      </c>
      <c r="S817" s="23">
        <f t="shared" ca="1" si="192"/>
        <v>0.99677340000000003</v>
      </c>
      <c r="U817" t="s">
        <v>17</v>
      </c>
      <c r="V817" s="18">
        <f t="shared" ca="1" si="193"/>
        <v>46542</v>
      </c>
      <c r="W817" s="23">
        <f t="shared" ca="1" si="194"/>
        <v>0.89617919999999884</v>
      </c>
    </row>
    <row r="818" spans="1:23">
      <c r="A818" t="s">
        <v>3</v>
      </c>
      <c r="B818" s="18">
        <f t="shared" ca="1" si="183"/>
        <v>46543</v>
      </c>
      <c r="C818" s="23">
        <f t="shared" ca="1" si="184"/>
        <v>1.2092395777777789</v>
      </c>
      <c r="E818" s="22" t="s">
        <v>13</v>
      </c>
      <c r="F818" s="18">
        <f t="shared" ca="1" si="185"/>
        <v>46543</v>
      </c>
      <c r="G818" s="23">
        <f t="shared" ca="1" si="186"/>
        <v>1.3458255555555545</v>
      </c>
      <c r="I818" t="s">
        <v>14</v>
      </c>
      <c r="J818" s="18">
        <f t="shared" ca="1" si="187"/>
        <v>46543</v>
      </c>
      <c r="K818" s="23">
        <f t="shared" ca="1" si="188"/>
        <v>0.89816977777777707</v>
      </c>
      <c r="M818" t="s">
        <v>15</v>
      </c>
      <c r="N818" s="18">
        <f t="shared" ca="1" si="189"/>
        <v>46543</v>
      </c>
      <c r="O818" s="23">
        <f t="shared" ca="1" si="190"/>
        <v>0.74094484444444486</v>
      </c>
      <c r="Q818" t="s">
        <v>16</v>
      </c>
      <c r="R818" s="18">
        <f t="shared" ca="1" si="191"/>
        <v>46543</v>
      </c>
      <c r="S818" s="23">
        <f t="shared" ca="1" si="192"/>
        <v>0.99667280000000003</v>
      </c>
      <c r="U818" t="s">
        <v>17</v>
      </c>
      <c r="V818" s="18">
        <f t="shared" ca="1" si="193"/>
        <v>46543</v>
      </c>
      <c r="W818" s="23">
        <f t="shared" ca="1" si="194"/>
        <v>0.89614628888888781</v>
      </c>
    </row>
    <row r="819" spans="1:23">
      <c r="A819" t="s">
        <v>3</v>
      </c>
      <c r="B819" s="18">
        <f t="shared" ca="1" si="183"/>
        <v>46544</v>
      </c>
      <c r="C819" s="23">
        <f t="shared" ca="1" si="184"/>
        <v>1.2092967555555567</v>
      </c>
      <c r="E819" s="22" t="s">
        <v>13</v>
      </c>
      <c r="F819" s="18">
        <f t="shared" ca="1" si="185"/>
        <v>46544</v>
      </c>
      <c r="G819" s="23">
        <f t="shared" ca="1" si="186"/>
        <v>1.34582111111111</v>
      </c>
      <c r="I819" t="s">
        <v>14</v>
      </c>
      <c r="J819" s="18">
        <f t="shared" ca="1" si="187"/>
        <v>46544</v>
      </c>
      <c r="K819" s="23">
        <f t="shared" ca="1" si="188"/>
        <v>0.89821755555555483</v>
      </c>
      <c r="M819" t="s">
        <v>15</v>
      </c>
      <c r="N819" s="18">
        <f t="shared" ca="1" si="189"/>
        <v>46544</v>
      </c>
      <c r="O819" s="23">
        <f t="shared" ca="1" si="190"/>
        <v>0.74088048888888924</v>
      </c>
      <c r="Q819" t="s">
        <v>16</v>
      </c>
      <c r="R819" s="18">
        <f t="shared" ca="1" si="191"/>
        <v>46544</v>
      </c>
      <c r="S819" s="23">
        <f t="shared" ca="1" si="192"/>
        <v>0.99657220000000002</v>
      </c>
      <c r="U819" t="s">
        <v>17</v>
      </c>
      <c r="V819" s="18">
        <f t="shared" ca="1" si="193"/>
        <v>46544</v>
      </c>
      <c r="W819" s="23">
        <f t="shared" ca="1" si="194"/>
        <v>0.89611337777777667</v>
      </c>
    </row>
    <row r="820" spans="1:23">
      <c r="A820" t="s">
        <v>3</v>
      </c>
      <c r="B820" s="18">
        <f t="shared" ca="1" si="183"/>
        <v>46545</v>
      </c>
      <c r="C820" s="23">
        <f t="shared" ca="1" si="184"/>
        <v>1.2093539333333345</v>
      </c>
      <c r="E820" s="22" t="s">
        <v>13</v>
      </c>
      <c r="F820" s="18">
        <f t="shared" ca="1" si="185"/>
        <v>46545</v>
      </c>
      <c r="G820" s="23">
        <f t="shared" ca="1" si="186"/>
        <v>1.3458166666666656</v>
      </c>
      <c r="I820" t="s">
        <v>14</v>
      </c>
      <c r="J820" s="18">
        <f t="shared" ca="1" si="187"/>
        <v>46545</v>
      </c>
      <c r="K820" s="23">
        <f t="shared" ca="1" si="188"/>
        <v>0.89826533333333258</v>
      </c>
      <c r="M820" t="s">
        <v>15</v>
      </c>
      <c r="N820" s="18">
        <f t="shared" ca="1" si="189"/>
        <v>46545</v>
      </c>
      <c r="O820" s="23">
        <f t="shared" ca="1" si="190"/>
        <v>0.74081613333333363</v>
      </c>
      <c r="Q820" t="s">
        <v>16</v>
      </c>
      <c r="R820" s="18">
        <f t="shared" ca="1" si="191"/>
        <v>46545</v>
      </c>
      <c r="S820" s="23">
        <f t="shared" ca="1" si="192"/>
        <v>0.99647160000000001</v>
      </c>
      <c r="U820" t="s">
        <v>17</v>
      </c>
      <c r="V820" s="18">
        <f t="shared" ca="1" si="193"/>
        <v>46545</v>
      </c>
      <c r="W820" s="23">
        <f t="shared" ca="1" si="194"/>
        <v>0.89608046666666552</v>
      </c>
    </row>
    <row r="821" spans="1:23">
      <c r="A821" t="s">
        <v>3</v>
      </c>
      <c r="B821" s="18">
        <f t="shared" ca="1" si="183"/>
        <v>46546</v>
      </c>
      <c r="C821" s="23">
        <f t="shared" ca="1" si="184"/>
        <v>1.2094111111111123</v>
      </c>
      <c r="E821" s="22" t="s">
        <v>13</v>
      </c>
      <c r="F821" s="18">
        <f t="shared" ca="1" si="185"/>
        <v>46546</v>
      </c>
      <c r="G821" s="23">
        <f t="shared" ca="1" si="186"/>
        <v>1.3458122222222211</v>
      </c>
      <c r="I821" t="s">
        <v>14</v>
      </c>
      <c r="J821" s="18">
        <f t="shared" ca="1" si="187"/>
        <v>46546</v>
      </c>
      <c r="K821" s="23">
        <f t="shared" ca="1" si="188"/>
        <v>0.89831311111111034</v>
      </c>
      <c r="M821" t="s">
        <v>15</v>
      </c>
      <c r="N821" s="18">
        <f t="shared" ca="1" si="189"/>
        <v>46546</v>
      </c>
      <c r="O821" s="23">
        <f t="shared" ca="1" si="190"/>
        <v>0.74075177777777812</v>
      </c>
      <c r="Q821" t="s">
        <v>16</v>
      </c>
      <c r="R821" s="18">
        <f t="shared" ca="1" si="191"/>
        <v>46546</v>
      </c>
      <c r="S821" s="23">
        <f t="shared" ca="1" si="192"/>
        <v>0.99637100000000001</v>
      </c>
      <c r="U821" t="s">
        <v>17</v>
      </c>
      <c r="V821" s="18">
        <f t="shared" ca="1" si="193"/>
        <v>46546</v>
      </c>
      <c r="W821" s="23">
        <f t="shared" ca="1" si="194"/>
        <v>0.89604755555555449</v>
      </c>
    </row>
    <row r="822" spans="1:23">
      <c r="A822" t="s">
        <v>3</v>
      </c>
      <c r="B822" s="18">
        <f t="shared" ca="1" si="183"/>
        <v>46547</v>
      </c>
      <c r="C822" s="23">
        <f t="shared" ca="1" si="184"/>
        <v>1.2094682888888901</v>
      </c>
      <c r="E822" s="22" t="s">
        <v>13</v>
      </c>
      <c r="F822" s="18">
        <f t="shared" ca="1" si="185"/>
        <v>46547</v>
      </c>
      <c r="G822" s="23">
        <f t="shared" ca="1" si="186"/>
        <v>1.3458077777777766</v>
      </c>
      <c r="I822" t="s">
        <v>14</v>
      </c>
      <c r="J822" s="18">
        <f t="shared" ca="1" si="187"/>
        <v>46547</v>
      </c>
      <c r="K822" s="23">
        <f t="shared" ca="1" si="188"/>
        <v>0.8983608888888881</v>
      </c>
      <c r="M822" t="s">
        <v>15</v>
      </c>
      <c r="N822" s="18">
        <f t="shared" ca="1" si="189"/>
        <v>46547</v>
      </c>
      <c r="O822" s="23">
        <f t="shared" ca="1" si="190"/>
        <v>0.74068742222222261</v>
      </c>
      <c r="Q822" t="s">
        <v>16</v>
      </c>
      <c r="R822" s="18">
        <f t="shared" ca="1" si="191"/>
        <v>46547</v>
      </c>
      <c r="S822" s="23">
        <f t="shared" ca="1" si="192"/>
        <v>0.9962704</v>
      </c>
      <c r="U822" t="s">
        <v>17</v>
      </c>
      <c r="V822" s="18">
        <f t="shared" ca="1" si="193"/>
        <v>46547</v>
      </c>
      <c r="W822" s="23">
        <f t="shared" ca="1" si="194"/>
        <v>0.89601464444444345</v>
      </c>
    </row>
    <row r="823" spans="1:23">
      <c r="A823" t="s">
        <v>3</v>
      </c>
      <c r="B823" s="18">
        <f t="shared" ca="1" si="183"/>
        <v>46548</v>
      </c>
      <c r="C823" s="23">
        <f t="shared" ca="1" si="184"/>
        <v>1.2095254666666679</v>
      </c>
      <c r="E823" s="22" t="s">
        <v>13</v>
      </c>
      <c r="F823" s="18">
        <f t="shared" ca="1" si="185"/>
        <v>46548</v>
      </c>
      <c r="G823" s="23">
        <f t="shared" ca="1" si="186"/>
        <v>1.3458033333333321</v>
      </c>
      <c r="I823" t="s">
        <v>14</v>
      </c>
      <c r="J823" s="18">
        <f t="shared" ca="1" si="187"/>
        <v>46548</v>
      </c>
      <c r="K823" s="23">
        <f t="shared" ca="1" si="188"/>
        <v>0.89840866666666586</v>
      </c>
      <c r="M823" t="s">
        <v>15</v>
      </c>
      <c r="N823" s="18">
        <f t="shared" ca="1" si="189"/>
        <v>46548</v>
      </c>
      <c r="O823" s="23">
        <f t="shared" ca="1" si="190"/>
        <v>0.740623066666667</v>
      </c>
      <c r="Q823" t="s">
        <v>16</v>
      </c>
      <c r="R823" s="18">
        <f t="shared" ca="1" si="191"/>
        <v>46548</v>
      </c>
      <c r="S823" s="23">
        <f t="shared" ca="1" si="192"/>
        <v>0.99616979999999999</v>
      </c>
      <c r="U823" t="s">
        <v>17</v>
      </c>
      <c r="V823" s="18">
        <f t="shared" ca="1" si="193"/>
        <v>46548</v>
      </c>
      <c r="W823" s="23">
        <f t="shared" ca="1" si="194"/>
        <v>0.89598173333333231</v>
      </c>
    </row>
    <row r="824" spans="1:23">
      <c r="A824" t="s">
        <v>3</v>
      </c>
      <c r="B824" s="18">
        <f t="shared" ca="1" si="183"/>
        <v>46549</v>
      </c>
      <c r="C824" s="23">
        <f t="shared" ca="1" si="184"/>
        <v>1.2095826444444457</v>
      </c>
      <c r="E824" s="22" t="s">
        <v>13</v>
      </c>
      <c r="F824" s="18">
        <f t="shared" ca="1" si="185"/>
        <v>46549</v>
      </c>
      <c r="G824" s="23">
        <f t="shared" ca="1" si="186"/>
        <v>1.3457988888888877</v>
      </c>
      <c r="I824" t="s">
        <v>14</v>
      </c>
      <c r="J824" s="18">
        <f t="shared" ca="1" si="187"/>
        <v>46549</v>
      </c>
      <c r="K824" s="23">
        <f t="shared" ca="1" si="188"/>
        <v>0.89845644444444361</v>
      </c>
      <c r="M824" t="s">
        <v>15</v>
      </c>
      <c r="N824" s="18">
        <f t="shared" ca="1" si="189"/>
        <v>46549</v>
      </c>
      <c r="O824" s="23">
        <f t="shared" ca="1" si="190"/>
        <v>0.74055871111111138</v>
      </c>
      <c r="Q824" t="s">
        <v>16</v>
      </c>
      <c r="R824" s="18">
        <f t="shared" ca="1" si="191"/>
        <v>46549</v>
      </c>
      <c r="S824" s="23">
        <f t="shared" ca="1" si="192"/>
        <v>0.99606919999999999</v>
      </c>
      <c r="U824" t="s">
        <v>17</v>
      </c>
      <c r="V824" s="18">
        <f t="shared" ca="1" si="193"/>
        <v>46549</v>
      </c>
      <c r="W824" s="23">
        <f t="shared" ca="1" si="194"/>
        <v>0.89594882222222116</v>
      </c>
    </row>
    <row r="825" spans="1:23">
      <c r="A825" t="s">
        <v>3</v>
      </c>
      <c r="B825" s="18">
        <f t="shared" ca="1" si="183"/>
        <v>46550</v>
      </c>
      <c r="C825" s="23">
        <f t="shared" ca="1" si="184"/>
        <v>1.2096398222222235</v>
      </c>
      <c r="E825" s="22" t="s">
        <v>13</v>
      </c>
      <c r="F825" s="18">
        <f t="shared" ca="1" si="185"/>
        <v>46550</v>
      </c>
      <c r="G825" s="23">
        <f t="shared" ca="1" si="186"/>
        <v>1.3457944444444432</v>
      </c>
      <c r="I825" t="s">
        <v>14</v>
      </c>
      <c r="J825" s="18">
        <f t="shared" ca="1" si="187"/>
        <v>46550</v>
      </c>
      <c r="K825" s="23">
        <f t="shared" ca="1" si="188"/>
        <v>0.89850422222222137</v>
      </c>
      <c r="M825" t="s">
        <v>15</v>
      </c>
      <c r="N825" s="18">
        <f t="shared" ca="1" si="189"/>
        <v>46550</v>
      </c>
      <c r="O825" s="23">
        <f t="shared" ca="1" si="190"/>
        <v>0.74049435555555587</v>
      </c>
      <c r="Q825" t="s">
        <v>16</v>
      </c>
      <c r="R825" s="18">
        <f t="shared" ca="1" si="191"/>
        <v>46550</v>
      </c>
      <c r="S825" s="23">
        <f t="shared" ca="1" si="192"/>
        <v>0.99596859999999998</v>
      </c>
      <c r="U825" t="s">
        <v>17</v>
      </c>
      <c r="V825" s="18">
        <f t="shared" ca="1" si="193"/>
        <v>46550</v>
      </c>
      <c r="W825" s="23">
        <f t="shared" ca="1" si="194"/>
        <v>0.89591591111111013</v>
      </c>
    </row>
    <row r="826" spans="1:23">
      <c r="A826" t="s">
        <v>3</v>
      </c>
      <c r="B826" s="18">
        <f t="shared" ca="1" si="183"/>
        <v>46551</v>
      </c>
      <c r="C826" s="23">
        <f t="shared" ca="1" si="184"/>
        <v>1.2096970000000014</v>
      </c>
      <c r="E826" s="22" t="s">
        <v>13</v>
      </c>
      <c r="F826" s="18">
        <f t="shared" ca="1" si="185"/>
        <v>46551</v>
      </c>
      <c r="G826" s="23">
        <f t="shared" ca="1" si="186"/>
        <v>1.3457899999999987</v>
      </c>
      <c r="I826" t="s">
        <v>14</v>
      </c>
      <c r="J826" s="18">
        <f t="shared" ca="1" si="187"/>
        <v>46551</v>
      </c>
      <c r="K826" s="23">
        <f t="shared" ca="1" si="188"/>
        <v>0.89855199999999913</v>
      </c>
      <c r="M826" t="s">
        <v>15</v>
      </c>
      <c r="N826" s="18">
        <f t="shared" ca="1" si="189"/>
        <v>46551</v>
      </c>
      <c r="O826" s="23">
        <f t="shared" ca="1" si="190"/>
        <v>0.74043000000000037</v>
      </c>
      <c r="Q826" t="s">
        <v>16</v>
      </c>
      <c r="R826" s="18">
        <f t="shared" ca="1" si="191"/>
        <v>46551</v>
      </c>
      <c r="S826" s="23">
        <f t="shared" ca="1" si="192"/>
        <v>0.99586799999999998</v>
      </c>
      <c r="U826" t="s">
        <v>17</v>
      </c>
      <c r="V826" s="18">
        <f t="shared" ca="1" si="193"/>
        <v>46551</v>
      </c>
      <c r="W826" s="23">
        <f t="shared" ca="1" si="194"/>
        <v>0.8958829999999991</v>
      </c>
    </row>
    <row r="827" spans="1:23">
      <c r="A827" t="s">
        <v>3</v>
      </c>
      <c r="B827" s="18">
        <f t="shared" ca="1" si="183"/>
        <v>46552</v>
      </c>
      <c r="C827" s="23">
        <f t="shared" ca="1" si="184"/>
        <v>1.2097541777777792</v>
      </c>
      <c r="E827" s="22" t="s">
        <v>13</v>
      </c>
      <c r="F827" s="18">
        <f t="shared" ca="1" si="185"/>
        <v>46552</v>
      </c>
      <c r="G827" s="23">
        <f t="shared" ca="1" si="186"/>
        <v>1.3457855555555542</v>
      </c>
      <c r="I827" t="s">
        <v>14</v>
      </c>
      <c r="J827" s="18">
        <f t="shared" ca="1" si="187"/>
        <v>46552</v>
      </c>
      <c r="K827" s="23">
        <f t="shared" ca="1" si="188"/>
        <v>0.89859977777777689</v>
      </c>
      <c r="M827" t="s">
        <v>15</v>
      </c>
      <c r="N827" s="18">
        <f t="shared" ca="1" si="189"/>
        <v>46552</v>
      </c>
      <c r="O827" s="23">
        <f t="shared" ca="1" si="190"/>
        <v>0.74036564444444475</v>
      </c>
      <c r="Q827" t="s">
        <v>16</v>
      </c>
      <c r="R827" s="18">
        <f t="shared" ca="1" si="191"/>
        <v>46552</v>
      </c>
      <c r="S827" s="23">
        <f t="shared" ca="1" si="192"/>
        <v>0.99576739999999997</v>
      </c>
      <c r="U827" t="s">
        <v>17</v>
      </c>
      <c r="V827" s="18">
        <f t="shared" ca="1" si="193"/>
        <v>46552</v>
      </c>
      <c r="W827" s="23">
        <f t="shared" ca="1" si="194"/>
        <v>0.89585008888888795</v>
      </c>
    </row>
    <row r="828" spans="1:23">
      <c r="A828" t="s">
        <v>3</v>
      </c>
      <c r="B828" s="18">
        <f t="shared" ca="1" si="183"/>
        <v>46553</v>
      </c>
      <c r="C828" s="23">
        <f t="shared" ca="1" si="184"/>
        <v>1.209811355555557</v>
      </c>
      <c r="E828" s="22" t="s">
        <v>13</v>
      </c>
      <c r="F828" s="18">
        <f t="shared" ca="1" si="185"/>
        <v>46553</v>
      </c>
      <c r="G828" s="23">
        <f t="shared" ca="1" si="186"/>
        <v>1.3457811111111098</v>
      </c>
      <c r="I828" t="s">
        <v>14</v>
      </c>
      <c r="J828" s="18">
        <f t="shared" ca="1" si="187"/>
        <v>46553</v>
      </c>
      <c r="K828" s="23">
        <f t="shared" ca="1" si="188"/>
        <v>0.89864755555555464</v>
      </c>
      <c r="M828" t="s">
        <v>15</v>
      </c>
      <c r="N828" s="18">
        <f t="shared" ca="1" si="189"/>
        <v>46553</v>
      </c>
      <c r="O828" s="23">
        <f t="shared" ca="1" si="190"/>
        <v>0.74030128888888913</v>
      </c>
      <c r="Q828" t="s">
        <v>16</v>
      </c>
      <c r="R828" s="18">
        <f t="shared" ca="1" si="191"/>
        <v>46553</v>
      </c>
      <c r="S828" s="23">
        <f t="shared" ca="1" si="192"/>
        <v>0.99566679999999996</v>
      </c>
      <c r="U828" t="s">
        <v>17</v>
      </c>
      <c r="V828" s="18">
        <f t="shared" ca="1" si="193"/>
        <v>46553</v>
      </c>
      <c r="W828" s="23">
        <f t="shared" ca="1" si="194"/>
        <v>0.89581717777777681</v>
      </c>
    </row>
    <row r="829" spans="1:23">
      <c r="A829" t="s">
        <v>3</v>
      </c>
      <c r="B829" s="18">
        <f t="shared" ca="1" si="183"/>
        <v>46554</v>
      </c>
      <c r="C829" s="23">
        <f t="shared" ca="1" si="184"/>
        <v>1.2098685333333348</v>
      </c>
      <c r="E829" s="22" t="s">
        <v>13</v>
      </c>
      <c r="F829" s="18">
        <f t="shared" ca="1" si="185"/>
        <v>46554</v>
      </c>
      <c r="G829" s="23">
        <f t="shared" ca="1" si="186"/>
        <v>1.3457766666666653</v>
      </c>
      <c r="I829" t="s">
        <v>14</v>
      </c>
      <c r="J829" s="18">
        <f t="shared" ca="1" si="187"/>
        <v>46554</v>
      </c>
      <c r="K829" s="23">
        <f t="shared" ca="1" si="188"/>
        <v>0.8986953333333324</v>
      </c>
      <c r="M829" t="s">
        <v>15</v>
      </c>
      <c r="N829" s="18">
        <f t="shared" ca="1" si="189"/>
        <v>46554</v>
      </c>
      <c r="O829" s="23">
        <f t="shared" ca="1" si="190"/>
        <v>0.74023693333333362</v>
      </c>
      <c r="Q829" t="s">
        <v>16</v>
      </c>
      <c r="R829" s="18">
        <f t="shared" ca="1" si="191"/>
        <v>46554</v>
      </c>
      <c r="S829" s="23">
        <f t="shared" ca="1" si="192"/>
        <v>0.99556619999999996</v>
      </c>
      <c r="U829" t="s">
        <v>17</v>
      </c>
      <c r="V829" s="18">
        <f t="shared" ca="1" si="193"/>
        <v>46554</v>
      </c>
      <c r="W829" s="23">
        <f t="shared" ca="1" si="194"/>
        <v>0.89578426666666577</v>
      </c>
    </row>
    <row r="830" spans="1:23">
      <c r="A830" t="s">
        <v>3</v>
      </c>
      <c r="B830" s="18">
        <f t="shared" ca="1" si="183"/>
        <v>46555</v>
      </c>
      <c r="C830" s="23">
        <f t="shared" ca="1" si="184"/>
        <v>1.2099257111111126</v>
      </c>
      <c r="E830" s="22" t="s">
        <v>13</v>
      </c>
      <c r="F830" s="18">
        <f t="shared" ca="1" si="185"/>
        <v>46555</v>
      </c>
      <c r="G830" s="23">
        <f t="shared" ca="1" si="186"/>
        <v>1.3457722222222208</v>
      </c>
      <c r="I830" t="s">
        <v>14</v>
      </c>
      <c r="J830" s="18">
        <f t="shared" ca="1" si="187"/>
        <v>46555</v>
      </c>
      <c r="K830" s="23">
        <f t="shared" ca="1" si="188"/>
        <v>0.89874311111111016</v>
      </c>
      <c r="M830" t="s">
        <v>15</v>
      </c>
      <c r="N830" s="18">
        <f t="shared" ca="1" si="189"/>
        <v>46555</v>
      </c>
      <c r="O830" s="23">
        <f t="shared" ca="1" si="190"/>
        <v>0.74017257777777812</v>
      </c>
      <c r="Q830" t="s">
        <v>16</v>
      </c>
      <c r="R830" s="18">
        <f t="shared" ca="1" si="191"/>
        <v>46555</v>
      </c>
      <c r="S830" s="23">
        <f t="shared" ca="1" si="192"/>
        <v>0.99546559999999995</v>
      </c>
      <c r="U830" t="s">
        <v>17</v>
      </c>
      <c r="V830" s="18">
        <f t="shared" ca="1" si="193"/>
        <v>46555</v>
      </c>
      <c r="W830" s="23">
        <f t="shared" ca="1" si="194"/>
        <v>0.89575135555555474</v>
      </c>
    </row>
    <row r="831" spans="1:23">
      <c r="A831" t="s">
        <v>3</v>
      </c>
      <c r="B831" s="18">
        <f t="shared" ca="1" si="183"/>
        <v>46556</v>
      </c>
      <c r="C831" s="23">
        <f t="shared" ca="1" si="184"/>
        <v>1.2099828888888904</v>
      </c>
      <c r="E831" s="22" t="s">
        <v>13</v>
      </c>
      <c r="F831" s="18">
        <f t="shared" ca="1" si="185"/>
        <v>46556</v>
      </c>
      <c r="G831" s="23">
        <f t="shared" ca="1" si="186"/>
        <v>1.3457677777777763</v>
      </c>
      <c r="I831" t="s">
        <v>14</v>
      </c>
      <c r="J831" s="18">
        <f t="shared" ca="1" si="187"/>
        <v>46556</v>
      </c>
      <c r="K831" s="23">
        <f t="shared" ca="1" si="188"/>
        <v>0.89879088888888792</v>
      </c>
      <c r="M831" t="s">
        <v>15</v>
      </c>
      <c r="N831" s="18">
        <f t="shared" ca="1" si="189"/>
        <v>46556</v>
      </c>
      <c r="O831" s="23">
        <f t="shared" ca="1" si="190"/>
        <v>0.7401082222222225</v>
      </c>
      <c r="Q831" t="s">
        <v>16</v>
      </c>
      <c r="R831" s="18">
        <f t="shared" ca="1" si="191"/>
        <v>46556</v>
      </c>
      <c r="S831" s="23">
        <f t="shared" ca="1" si="192"/>
        <v>0.99536499999999994</v>
      </c>
      <c r="U831" t="s">
        <v>17</v>
      </c>
      <c r="V831" s="18">
        <f t="shared" ca="1" si="193"/>
        <v>46556</v>
      </c>
      <c r="W831" s="23">
        <f t="shared" ca="1" si="194"/>
        <v>0.8957184444444436</v>
      </c>
    </row>
    <row r="832" spans="1:23">
      <c r="A832" t="s">
        <v>3</v>
      </c>
      <c r="B832" s="18">
        <f t="shared" ca="1" si="183"/>
        <v>46557</v>
      </c>
      <c r="C832" s="23">
        <f t="shared" ca="1" si="184"/>
        <v>1.2100400666666682</v>
      </c>
      <c r="E832" s="22" t="s">
        <v>13</v>
      </c>
      <c r="F832" s="18">
        <f t="shared" ca="1" si="185"/>
        <v>46557</v>
      </c>
      <c r="G832" s="23">
        <f t="shared" ca="1" si="186"/>
        <v>1.3457633333333319</v>
      </c>
      <c r="I832" t="s">
        <v>14</v>
      </c>
      <c r="J832" s="18">
        <f t="shared" ca="1" si="187"/>
        <v>46557</v>
      </c>
      <c r="K832" s="23">
        <f t="shared" ca="1" si="188"/>
        <v>0.89883866666666568</v>
      </c>
      <c r="M832" t="s">
        <v>15</v>
      </c>
      <c r="N832" s="18">
        <f t="shared" ca="1" si="189"/>
        <v>46557</v>
      </c>
      <c r="O832" s="23">
        <f t="shared" ca="1" si="190"/>
        <v>0.74004386666666688</v>
      </c>
      <c r="Q832" t="s">
        <v>16</v>
      </c>
      <c r="R832" s="18">
        <f t="shared" ca="1" si="191"/>
        <v>46557</v>
      </c>
      <c r="S832" s="23">
        <f t="shared" ca="1" si="192"/>
        <v>0.99526439999999994</v>
      </c>
      <c r="U832" t="s">
        <v>17</v>
      </c>
      <c r="V832" s="18">
        <f t="shared" ca="1" si="193"/>
        <v>46557</v>
      </c>
      <c r="W832" s="23">
        <f t="shared" ca="1" si="194"/>
        <v>0.89568553333333245</v>
      </c>
    </row>
    <row r="833" spans="1:23">
      <c r="A833" t="s">
        <v>3</v>
      </c>
      <c r="B833" s="18">
        <f t="shared" ca="1" si="183"/>
        <v>46558</v>
      </c>
      <c r="C833" s="23">
        <f t="shared" ca="1" si="184"/>
        <v>1.210097244444446</v>
      </c>
      <c r="E833" s="22" t="s">
        <v>13</v>
      </c>
      <c r="F833" s="18">
        <f t="shared" ca="1" si="185"/>
        <v>46558</v>
      </c>
      <c r="G833" s="23">
        <f t="shared" ca="1" si="186"/>
        <v>1.3457588888888874</v>
      </c>
      <c r="I833" t="s">
        <v>14</v>
      </c>
      <c r="J833" s="18">
        <f t="shared" ca="1" si="187"/>
        <v>46558</v>
      </c>
      <c r="K833" s="23">
        <f t="shared" ca="1" si="188"/>
        <v>0.89888644444444343</v>
      </c>
      <c r="M833" t="s">
        <v>15</v>
      </c>
      <c r="N833" s="18">
        <f t="shared" ca="1" si="189"/>
        <v>46558</v>
      </c>
      <c r="O833" s="23">
        <f t="shared" ca="1" si="190"/>
        <v>0.73997951111111138</v>
      </c>
      <c r="Q833" t="s">
        <v>16</v>
      </c>
      <c r="R833" s="18">
        <f t="shared" ca="1" si="191"/>
        <v>46558</v>
      </c>
      <c r="S833" s="23">
        <f t="shared" ca="1" si="192"/>
        <v>0.99516379999999993</v>
      </c>
      <c r="U833" t="s">
        <v>17</v>
      </c>
      <c r="V833" s="18">
        <f t="shared" ca="1" si="193"/>
        <v>46558</v>
      </c>
      <c r="W833" s="23">
        <f t="shared" ca="1" si="194"/>
        <v>0.89565262222222142</v>
      </c>
    </row>
    <row r="834" spans="1:23">
      <c r="A834" t="s">
        <v>3</v>
      </c>
      <c r="B834" s="18">
        <f t="shared" ca="1" si="183"/>
        <v>46559</v>
      </c>
      <c r="C834" s="23">
        <f t="shared" ca="1" si="184"/>
        <v>1.2101544222222238</v>
      </c>
      <c r="E834" s="22" t="s">
        <v>13</v>
      </c>
      <c r="F834" s="18">
        <f t="shared" ca="1" si="185"/>
        <v>46559</v>
      </c>
      <c r="G834" s="23">
        <f t="shared" ca="1" si="186"/>
        <v>1.3457544444444429</v>
      </c>
      <c r="I834" t="s">
        <v>14</v>
      </c>
      <c r="J834" s="18">
        <f t="shared" ca="1" si="187"/>
        <v>46559</v>
      </c>
      <c r="K834" s="23">
        <f t="shared" ca="1" si="188"/>
        <v>0.89893422222222119</v>
      </c>
      <c r="M834" t="s">
        <v>15</v>
      </c>
      <c r="N834" s="18">
        <f t="shared" ca="1" si="189"/>
        <v>46559</v>
      </c>
      <c r="O834" s="23">
        <f t="shared" ca="1" si="190"/>
        <v>0.73991515555555587</v>
      </c>
      <c r="Q834" t="s">
        <v>16</v>
      </c>
      <c r="R834" s="18">
        <f t="shared" ca="1" si="191"/>
        <v>46559</v>
      </c>
      <c r="S834" s="23">
        <f t="shared" ca="1" si="192"/>
        <v>0.99506319999999993</v>
      </c>
      <c r="U834" t="s">
        <v>17</v>
      </c>
      <c r="V834" s="18">
        <f t="shared" ca="1" si="193"/>
        <v>46559</v>
      </c>
      <c r="W834" s="23">
        <f t="shared" ca="1" si="194"/>
        <v>0.89561971111111038</v>
      </c>
    </row>
    <row r="835" spans="1:23">
      <c r="A835" t="s">
        <v>3</v>
      </c>
      <c r="B835" s="18">
        <f t="shared" ca="1" si="183"/>
        <v>46560</v>
      </c>
      <c r="C835" s="23">
        <f t="shared" ca="1" si="184"/>
        <v>1.2102116000000016</v>
      </c>
      <c r="E835" s="22" t="s">
        <v>13</v>
      </c>
      <c r="F835" s="18">
        <f t="shared" ca="1" si="185"/>
        <v>46560</v>
      </c>
      <c r="G835" s="23">
        <f t="shared" ca="1" si="186"/>
        <v>1.3457499999999984</v>
      </c>
      <c r="I835" t="s">
        <v>14</v>
      </c>
      <c r="J835" s="18">
        <f t="shared" ca="1" si="187"/>
        <v>46560</v>
      </c>
      <c r="K835" s="23">
        <f t="shared" ca="1" si="188"/>
        <v>0.89898199999999895</v>
      </c>
      <c r="M835" t="s">
        <v>15</v>
      </c>
      <c r="N835" s="18">
        <f t="shared" ca="1" si="189"/>
        <v>46560</v>
      </c>
      <c r="O835" s="23">
        <f t="shared" ca="1" si="190"/>
        <v>0.73985080000000025</v>
      </c>
      <c r="Q835" t="s">
        <v>16</v>
      </c>
      <c r="R835" s="18">
        <f t="shared" ca="1" si="191"/>
        <v>46560</v>
      </c>
      <c r="S835" s="23">
        <f t="shared" ca="1" si="192"/>
        <v>0.99496259999999992</v>
      </c>
      <c r="U835" t="s">
        <v>17</v>
      </c>
      <c r="V835" s="18">
        <f t="shared" ca="1" si="193"/>
        <v>46560</v>
      </c>
      <c r="W835" s="23">
        <f t="shared" ca="1" si="194"/>
        <v>0.89558679999999924</v>
      </c>
    </row>
    <row r="836" spans="1:23">
      <c r="A836" t="s">
        <v>3</v>
      </c>
      <c r="B836" s="18">
        <f t="shared" ca="1" si="183"/>
        <v>46561</v>
      </c>
      <c r="C836" s="23">
        <f t="shared" ca="1" si="184"/>
        <v>1.2102687777777794</v>
      </c>
      <c r="E836" s="22" t="s">
        <v>13</v>
      </c>
      <c r="F836" s="18">
        <f t="shared" ca="1" si="185"/>
        <v>46561</v>
      </c>
      <c r="G836" s="23">
        <f t="shared" ca="1" si="186"/>
        <v>1.345745555555554</v>
      </c>
      <c r="I836" t="s">
        <v>14</v>
      </c>
      <c r="J836" s="18">
        <f t="shared" ca="1" si="187"/>
        <v>46561</v>
      </c>
      <c r="K836" s="23">
        <f t="shared" ca="1" si="188"/>
        <v>0.89902977777777671</v>
      </c>
      <c r="M836" t="s">
        <v>15</v>
      </c>
      <c r="N836" s="18">
        <f t="shared" ca="1" si="189"/>
        <v>46561</v>
      </c>
      <c r="O836" s="23">
        <f t="shared" ca="1" si="190"/>
        <v>0.73978644444444464</v>
      </c>
      <c r="Q836" t="s">
        <v>16</v>
      </c>
      <c r="R836" s="18">
        <f t="shared" ca="1" si="191"/>
        <v>46561</v>
      </c>
      <c r="S836" s="23">
        <f t="shared" ca="1" si="192"/>
        <v>0.99486199999999991</v>
      </c>
      <c r="U836" t="s">
        <v>17</v>
      </c>
      <c r="V836" s="18">
        <f t="shared" ca="1" si="193"/>
        <v>46561</v>
      </c>
      <c r="W836" s="23">
        <f t="shared" ca="1" si="194"/>
        <v>0.89555388888888809</v>
      </c>
    </row>
    <row r="837" spans="1:23">
      <c r="A837" t="s">
        <v>3</v>
      </c>
      <c r="B837" s="18">
        <f t="shared" ca="1" si="183"/>
        <v>46562</v>
      </c>
      <c r="C837" s="23">
        <f t="shared" ca="1" si="184"/>
        <v>1.2103259555555572</v>
      </c>
      <c r="E837" s="22" t="s">
        <v>13</v>
      </c>
      <c r="F837" s="18">
        <f t="shared" ca="1" si="185"/>
        <v>46562</v>
      </c>
      <c r="G837" s="23">
        <f t="shared" ca="1" si="186"/>
        <v>1.3457411111111095</v>
      </c>
      <c r="I837" t="s">
        <v>14</v>
      </c>
      <c r="J837" s="18">
        <f t="shared" ca="1" si="187"/>
        <v>46562</v>
      </c>
      <c r="K837" s="23">
        <f t="shared" ca="1" si="188"/>
        <v>0.89907755555555446</v>
      </c>
      <c r="M837" t="s">
        <v>15</v>
      </c>
      <c r="N837" s="18">
        <f t="shared" ca="1" si="189"/>
        <v>46562</v>
      </c>
      <c r="O837" s="23">
        <f t="shared" ca="1" si="190"/>
        <v>0.73972208888888913</v>
      </c>
      <c r="Q837" t="s">
        <v>16</v>
      </c>
      <c r="R837" s="18">
        <f t="shared" ca="1" si="191"/>
        <v>46562</v>
      </c>
      <c r="S837" s="23">
        <f t="shared" ca="1" si="192"/>
        <v>0.99476139999999991</v>
      </c>
      <c r="U837" t="s">
        <v>17</v>
      </c>
      <c r="V837" s="18">
        <f t="shared" ca="1" si="193"/>
        <v>46562</v>
      </c>
      <c r="W837" s="23">
        <f t="shared" ca="1" si="194"/>
        <v>0.89552097777777706</v>
      </c>
    </row>
    <row r="838" spans="1:23">
      <c r="A838" t="s">
        <v>3</v>
      </c>
      <c r="B838" s="18">
        <f t="shared" ca="1" si="183"/>
        <v>46563</v>
      </c>
      <c r="C838" s="23">
        <f t="shared" ca="1" si="184"/>
        <v>1.210383133333335</v>
      </c>
      <c r="E838" s="22" t="s">
        <v>13</v>
      </c>
      <c r="F838" s="18">
        <f t="shared" ca="1" si="185"/>
        <v>46563</v>
      </c>
      <c r="G838" s="23">
        <f t="shared" ca="1" si="186"/>
        <v>1.345736666666665</v>
      </c>
      <c r="I838" t="s">
        <v>14</v>
      </c>
      <c r="J838" s="18">
        <f t="shared" ca="1" si="187"/>
        <v>46563</v>
      </c>
      <c r="K838" s="23">
        <f t="shared" ca="1" si="188"/>
        <v>0.89912533333333222</v>
      </c>
      <c r="M838" t="s">
        <v>15</v>
      </c>
      <c r="N838" s="18">
        <f t="shared" ca="1" si="189"/>
        <v>46563</v>
      </c>
      <c r="O838" s="23">
        <f t="shared" ca="1" si="190"/>
        <v>0.73965773333333362</v>
      </c>
      <c r="Q838" t="s">
        <v>16</v>
      </c>
      <c r="R838" s="18">
        <f t="shared" ca="1" si="191"/>
        <v>46563</v>
      </c>
      <c r="S838" s="23">
        <f t="shared" ca="1" si="192"/>
        <v>0.9946607999999999</v>
      </c>
      <c r="U838" t="s">
        <v>17</v>
      </c>
      <c r="V838" s="18">
        <f t="shared" ca="1" si="193"/>
        <v>46563</v>
      </c>
      <c r="W838" s="23">
        <f t="shared" ca="1" si="194"/>
        <v>0.89548806666666603</v>
      </c>
    </row>
    <row r="839" spans="1:23">
      <c r="A839" t="s">
        <v>3</v>
      </c>
      <c r="B839" s="18">
        <f t="shared" ca="1" si="183"/>
        <v>46564</v>
      </c>
      <c r="C839" s="23">
        <f t="shared" ca="1" si="184"/>
        <v>1.2104403111111128</v>
      </c>
      <c r="E839" s="22" t="s">
        <v>13</v>
      </c>
      <c r="F839" s="18">
        <f t="shared" ca="1" si="185"/>
        <v>46564</v>
      </c>
      <c r="G839" s="23">
        <f t="shared" ca="1" si="186"/>
        <v>1.3457322222222206</v>
      </c>
      <c r="I839" t="s">
        <v>14</v>
      </c>
      <c r="J839" s="18">
        <f t="shared" ca="1" si="187"/>
        <v>46564</v>
      </c>
      <c r="K839" s="23">
        <f t="shared" ca="1" si="188"/>
        <v>0.89917311111110998</v>
      </c>
      <c r="M839" t="s">
        <v>15</v>
      </c>
      <c r="N839" s="18">
        <f t="shared" ca="1" si="189"/>
        <v>46564</v>
      </c>
      <c r="O839" s="23">
        <f t="shared" ca="1" si="190"/>
        <v>0.739593377777778</v>
      </c>
      <c r="Q839" t="s">
        <v>16</v>
      </c>
      <c r="R839" s="18">
        <f t="shared" ca="1" si="191"/>
        <v>46564</v>
      </c>
      <c r="S839" s="23">
        <f t="shared" ca="1" si="192"/>
        <v>0.99456019999999989</v>
      </c>
      <c r="U839" t="s">
        <v>17</v>
      </c>
      <c r="V839" s="18">
        <f t="shared" ca="1" si="193"/>
        <v>46564</v>
      </c>
      <c r="W839" s="23">
        <f t="shared" ca="1" si="194"/>
        <v>0.89545515555555488</v>
      </c>
    </row>
    <row r="840" spans="1:23">
      <c r="A840" t="s">
        <v>3</v>
      </c>
      <c r="B840" s="18">
        <f t="shared" ca="1" si="183"/>
        <v>46565</v>
      </c>
      <c r="C840" s="23">
        <f t="shared" ca="1" si="184"/>
        <v>1.2104974888888906</v>
      </c>
      <c r="E840" s="22" t="s">
        <v>13</v>
      </c>
      <c r="F840" s="18">
        <f t="shared" ca="1" si="185"/>
        <v>46565</v>
      </c>
      <c r="G840" s="23">
        <f t="shared" ca="1" si="186"/>
        <v>1.3457277777777761</v>
      </c>
      <c r="I840" t="s">
        <v>14</v>
      </c>
      <c r="J840" s="18">
        <f t="shared" ca="1" si="187"/>
        <v>46565</v>
      </c>
      <c r="K840" s="23">
        <f t="shared" ca="1" si="188"/>
        <v>0.89922088888888774</v>
      </c>
      <c r="M840" t="s">
        <v>15</v>
      </c>
      <c r="N840" s="18">
        <f t="shared" ca="1" si="189"/>
        <v>46565</v>
      </c>
      <c r="O840" s="23">
        <f t="shared" ca="1" si="190"/>
        <v>0.73952902222222239</v>
      </c>
      <c r="Q840" t="s">
        <v>16</v>
      </c>
      <c r="R840" s="18">
        <f t="shared" ca="1" si="191"/>
        <v>46565</v>
      </c>
      <c r="S840" s="23">
        <f t="shared" ca="1" si="192"/>
        <v>0.99445959999999989</v>
      </c>
      <c r="U840" t="s">
        <v>17</v>
      </c>
      <c r="V840" s="18">
        <f t="shared" ca="1" si="193"/>
        <v>46565</v>
      </c>
      <c r="W840" s="23">
        <f t="shared" ca="1" si="194"/>
        <v>0.89542224444444374</v>
      </c>
    </row>
    <row r="841" spans="1:23">
      <c r="A841" t="s">
        <v>3</v>
      </c>
      <c r="B841" s="18">
        <f t="shared" ca="1" si="183"/>
        <v>46566</v>
      </c>
      <c r="C841" s="23">
        <f t="shared" ca="1" si="184"/>
        <v>1.2105546666666684</v>
      </c>
      <c r="E841" s="22" t="s">
        <v>13</v>
      </c>
      <c r="F841" s="18">
        <f t="shared" ca="1" si="185"/>
        <v>46566</v>
      </c>
      <c r="G841" s="23">
        <f t="shared" ca="1" si="186"/>
        <v>1.3457233333333316</v>
      </c>
      <c r="I841" t="s">
        <v>14</v>
      </c>
      <c r="J841" s="18">
        <f t="shared" ca="1" si="187"/>
        <v>46566</v>
      </c>
      <c r="K841" s="23">
        <f t="shared" ca="1" si="188"/>
        <v>0.89926866666666561</v>
      </c>
      <c r="M841" t="s">
        <v>15</v>
      </c>
      <c r="N841" s="18">
        <f t="shared" ca="1" si="189"/>
        <v>46566</v>
      </c>
      <c r="O841" s="23">
        <f t="shared" ca="1" si="190"/>
        <v>0.73946466666666688</v>
      </c>
      <c r="Q841" t="s">
        <v>16</v>
      </c>
      <c r="R841" s="18">
        <f t="shared" ca="1" si="191"/>
        <v>46566</v>
      </c>
      <c r="S841" s="23">
        <f t="shared" ca="1" si="192"/>
        <v>0.99435899999999988</v>
      </c>
      <c r="U841" t="s">
        <v>17</v>
      </c>
      <c r="V841" s="18">
        <f t="shared" ca="1" si="193"/>
        <v>46566</v>
      </c>
      <c r="W841" s="23">
        <f t="shared" ca="1" si="194"/>
        <v>0.8953893333333327</v>
      </c>
    </row>
    <row r="842" spans="1:23">
      <c r="A842" t="s">
        <v>3</v>
      </c>
      <c r="B842" s="18">
        <f t="shared" ca="1" si="183"/>
        <v>46567</v>
      </c>
      <c r="C842" s="23">
        <f t="shared" ca="1" si="184"/>
        <v>1.2106118444444463</v>
      </c>
      <c r="E842" s="22" t="s">
        <v>13</v>
      </c>
      <c r="F842" s="18">
        <f t="shared" ca="1" si="185"/>
        <v>46567</v>
      </c>
      <c r="G842" s="23">
        <f t="shared" ca="1" si="186"/>
        <v>1.3457188888888871</v>
      </c>
      <c r="I842" t="s">
        <v>14</v>
      </c>
      <c r="J842" s="18">
        <f t="shared" ca="1" si="187"/>
        <v>46567</v>
      </c>
      <c r="K842" s="23">
        <f t="shared" ca="1" si="188"/>
        <v>0.89931644444444347</v>
      </c>
      <c r="M842" t="s">
        <v>15</v>
      </c>
      <c r="N842" s="18">
        <f t="shared" ca="1" si="189"/>
        <v>46567</v>
      </c>
      <c r="O842" s="23">
        <f t="shared" ca="1" si="190"/>
        <v>0.73940031111111137</v>
      </c>
      <c r="Q842" t="s">
        <v>16</v>
      </c>
      <c r="R842" s="18">
        <f t="shared" ca="1" si="191"/>
        <v>46567</v>
      </c>
      <c r="S842" s="23">
        <f t="shared" ca="1" si="192"/>
        <v>0.99425839999999988</v>
      </c>
      <c r="U842" t="s">
        <v>17</v>
      </c>
      <c r="V842" s="18">
        <f t="shared" ca="1" si="193"/>
        <v>46567</v>
      </c>
      <c r="W842" s="23">
        <f t="shared" ca="1" si="194"/>
        <v>0.89535642222222167</v>
      </c>
    </row>
    <row r="843" spans="1:23">
      <c r="A843" t="s">
        <v>3</v>
      </c>
      <c r="B843" s="18">
        <f t="shared" ca="1" si="183"/>
        <v>46568</v>
      </c>
      <c r="C843" s="23">
        <f t="shared" ca="1" si="184"/>
        <v>1.2106690222222241</v>
      </c>
      <c r="E843" s="22" t="s">
        <v>13</v>
      </c>
      <c r="F843" s="18">
        <f t="shared" ca="1" si="185"/>
        <v>46568</v>
      </c>
      <c r="G843" s="23">
        <f t="shared" ca="1" si="186"/>
        <v>1.3457144444444427</v>
      </c>
      <c r="I843" t="s">
        <v>14</v>
      </c>
      <c r="J843" s="18">
        <f t="shared" ca="1" si="187"/>
        <v>46568</v>
      </c>
      <c r="K843" s="23">
        <f t="shared" ca="1" si="188"/>
        <v>0.89936422222222123</v>
      </c>
      <c r="M843" t="s">
        <v>15</v>
      </c>
      <c r="N843" s="18">
        <f t="shared" ca="1" si="189"/>
        <v>46568</v>
      </c>
      <c r="O843" s="23">
        <f t="shared" ca="1" si="190"/>
        <v>0.73933595555555576</v>
      </c>
      <c r="Q843" t="s">
        <v>16</v>
      </c>
      <c r="R843" s="18">
        <f t="shared" ca="1" si="191"/>
        <v>46568</v>
      </c>
      <c r="S843" s="23">
        <f t="shared" ca="1" si="192"/>
        <v>0.99415779999999987</v>
      </c>
      <c r="U843" t="s">
        <v>17</v>
      </c>
      <c r="V843" s="18">
        <f t="shared" ca="1" si="193"/>
        <v>46568</v>
      </c>
      <c r="W843" s="23">
        <f t="shared" ca="1" si="194"/>
        <v>0.89532351111111053</v>
      </c>
    </row>
    <row r="844" spans="1:23">
      <c r="A844" t="s">
        <v>3</v>
      </c>
      <c r="B844" s="18">
        <f t="shared" ca="1" si="183"/>
        <v>46569</v>
      </c>
      <c r="C844" s="23">
        <f t="shared" ca="1" si="184"/>
        <v>1.2107262000000019</v>
      </c>
      <c r="E844" s="22" t="s">
        <v>13</v>
      </c>
      <c r="F844" s="18">
        <f t="shared" ca="1" si="185"/>
        <v>46569</v>
      </c>
      <c r="G844" s="23">
        <f t="shared" ca="1" si="186"/>
        <v>1.3457099999999982</v>
      </c>
      <c r="I844" t="s">
        <v>14</v>
      </c>
      <c r="J844" s="18">
        <f t="shared" ca="1" si="187"/>
        <v>46569</v>
      </c>
      <c r="K844" s="23">
        <f t="shared" ca="1" si="188"/>
        <v>0.89941199999999899</v>
      </c>
      <c r="M844" t="s">
        <v>15</v>
      </c>
      <c r="N844" s="18">
        <f t="shared" ca="1" si="189"/>
        <v>46569</v>
      </c>
      <c r="O844" s="23">
        <f t="shared" ca="1" si="190"/>
        <v>0.73927160000000014</v>
      </c>
      <c r="Q844" t="s">
        <v>16</v>
      </c>
      <c r="R844" s="18">
        <f t="shared" ca="1" si="191"/>
        <v>46569</v>
      </c>
      <c r="S844" s="23">
        <f t="shared" ca="1" si="192"/>
        <v>0.99405719999999986</v>
      </c>
      <c r="U844" t="s">
        <v>17</v>
      </c>
      <c r="V844" s="18">
        <f t="shared" ca="1" si="193"/>
        <v>46569</v>
      </c>
      <c r="W844" s="23">
        <f t="shared" ca="1" si="194"/>
        <v>0.89529059999999938</v>
      </c>
    </row>
    <row r="845" spans="1:23">
      <c r="A845" t="s">
        <v>3</v>
      </c>
      <c r="B845" s="18">
        <f t="shared" ca="1" si="183"/>
        <v>46570</v>
      </c>
      <c r="C845" s="23">
        <f t="shared" ca="1" si="184"/>
        <v>1.2107833777777797</v>
      </c>
      <c r="E845" s="22" t="s">
        <v>13</v>
      </c>
      <c r="F845" s="18">
        <f t="shared" ca="1" si="185"/>
        <v>46570</v>
      </c>
      <c r="G845" s="23">
        <f t="shared" ca="1" si="186"/>
        <v>1.3457055555555537</v>
      </c>
      <c r="I845" t="s">
        <v>14</v>
      </c>
      <c r="J845" s="18">
        <f t="shared" ca="1" si="187"/>
        <v>46570</v>
      </c>
      <c r="K845" s="23">
        <f t="shared" ca="1" si="188"/>
        <v>0.89945977777777686</v>
      </c>
      <c r="M845" t="s">
        <v>15</v>
      </c>
      <c r="N845" s="18">
        <f t="shared" ca="1" si="189"/>
        <v>46570</v>
      </c>
      <c r="O845" s="23">
        <f t="shared" ca="1" si="190"/>
        <v>0.73920724444444463</v>
      </c>
      <c r="Q845" t="s">
        <v>16</v>
      </c>
      <c r="R845" s="18">
        <f t="shared" ca="1" si="191"/>
        <v>46570</v>
      </c>
      <c r="S845" s="23">
        <f t="shared" ca="1" si="192"/>
        <v>0.99395659999999986</v>
      </c>
      <c r="U845" t="s">
        <v>17</v>
      </c>
      <c r="V845" s="18">
        <f t="shared" ca="1" si="193"/>
        <v>46570</v>
      </c>
      <c r="W845" s="23">
        <f t="shared" ca="1" si="194"/>
        <v>0.89525768888888835</v>
      </c>
    </row>
    <row r="846" spans="1:23">
      <c r="A846" t="s">
        <v>3</v>
      </c>
      <c r="B846" s="18">
        <f t="shared" ref="B846:B872" ca="1" si="195">+B845+1</f>
        <v>46571</v>
      </c>
      <c r="C846" s="23">
        <f t="shared" ref="C846:C871" ca="1" si="196">C845+(C$872-C845)/(B$872-B846)</f>
        <v>1.2108405555555575</v>
      </c>
      <c r="E846" s="22" t="s">
        <v>13</v>
      </c>
      <c r="F846" s="18">
        <f t="shared" ref="F846:F872" ca="1" si="197">+F845+1</f>
        <v>46571</v>
      </c>
      <c r="G846" s="23">
        <f t="shared" ref="G846:G871" ca="1" si="198">G845+(G$872-G845)/(F$872-F846)</f>
        <v>1.3457011111111092</v>
      </c>
      <c r="I846" t="s">
        <v>14</v>
      </c>
      <c r="J846" s="18">
        <f t="shared" ref="J846:J872" ca="1" si="199">+J845+1</f>
        <v>46571</v>
      </c>
      <c r="K846" s="23">
        <f t="shared" ref="K846:K871" ca="1" si="200">K845+(K$872-K845)/(J$872-J846)</f>
        <v>0.89950755555555473</v>
      </c>
      <c r="M846" t="s">
        <v>15</v>
      </c>
      <c r="N846" s="18">
        <f t="shared" ref="N846:N872" ca="1" si="201">+N845+1</f>
        <v>46571</v>
      </c>
      <c r="O846" s="23">
        <f t="shared" ref="O846:O871" ca="1" si="202">O845+(O$872-O845)/(N$872-N846)</f>
        <v>0.73914288888888913</v>
      </c>
      <c r="Q846" t="s">
        <v>16</v>
      </c>
      <c r="R846" s="18">
        <f t="shared" ref="R846:R872" ca="1" si="203">+R845+1</f>
        <v>46571</v>
      </c>
      <c r="S846" s="23">
        <f t="shared" ref="S846:S871" ca="1" si="204">S845+(S$872-S845)/(R$872-R846)</f>
        <v>0.99385599999999985</v>
      </c>
      <c r="U846" t="s">
        <v>17</v>
      </c>
      <c r="V846" s="18">
        <f t="shared" ref="V846:V872" ca="1" si="205">+V845+1</f>
        <v>46571</v>
      </c>
      <c r="W846" s="23">
        <f t="shared" ref="W846:W871" ca="1" si="206">W845+(W$872-W845)/(V$872-V846)</f>
        <v>0.89522477777777731</v>
      </c>
    </row>
    <row r="847" spans="1:23">
      <c r="A847" t="s">
        <v>3</v>
      </c>
      <c r="B847" s="18">
        <f t="shared" ca="1" si="195"/>
        <v>46572</v>
      </c>
      <c r="C847" s="23">
        <f t="shared" ca="1" si="196"/>
        <v>1.2108977333333353</v>
      </c>
      <c r="E847" s="22" t="s">
        <v>13</v>
      </c>
      <c r="F847" s="18">
        <f t="shared" ca="1" si="197"/>
        <v>46572</v>
      </c>
      <c r="G847" s="23">
        <f t="shared" ca="1" si="198"/>
        <v>1.3456966666666648</v>
      </c>
      <c r="I847" t="s">
        <v>14</v>
      </c>
      <c r="J847" s="18">
        <f t="shared" ca="1" si="199"/>
        <v>46572</v>
      </c>
      <c r="K847" s="23">
        <f t="shared" ca="1" si="200"/>
        <v>0.89955533333333249</v>
      </c>
      <c r="M847" t="s">
        <v>15</v>
      </c>
      <c r="N847" s="18">
        <f t="shared" ca="1" si="201"/>
        <v>46572</v>
      </c>
      <c r="O847" s="23">
        <f t="shared" ca="1" si="202"/>
        <v>0.73907853333333351</v>
      </c>
      <c r="Q847" t="s">
        <v>16</v>
      </c>
      <c r="R847" s="18">
        <f t="shared" ca="1" si="203"/>
        <v>46572</v>
      </c>
      <c r="S847" s="23">
        <f t="shared" ca="1" si="204"/>
        <v>0.99375539999999984</v>
      </c>
      <c r="U847" t="s">
        <v>17</v>
      </c>
      <c r="V847" s="18">
        <f t="shared" ca="1" si="205"/>
        <v>46572</v>
      </c>
      <c r="W847" s="23">
        <f t="shared" ca="1" si="206"/>
        <v>0.89519186666666617</v>
      </c>
    </row>
    <row r="848" spans="1:23">
      <c r="A848" t="s">
        <v>3</v>
      </c>
      <c r="B848" s="18">
        <f t="shared" ca="1" si="195"/>
        <v>46573</v>
      </c>
      <c r="C848" s="23">
        <f t="shared" ca="1" si="196"/>
        <v>1.2109549111111129</v>
      </c>
      <c r="E848" s="22" t="s">
        <v>13</v>
      </c>
      <c r="F848" s="18">
        <f t="shared" ca="1" si="197"/>
        <v>46573</v>
      </c>
      <c r="G848" s="23">
        <f t="shared" ca="1" si="198"/>
        <v>1.3456922222222203</v>
      </c>
      <c r="I848" t="s">
        <v>14</v>
      </c>
      <c r="J848" s="18">
        <f t="shared" ca="1" si="199"/>
        <v>46573</v>
      </c>
      <c r="K848" s="23">
        <f t="shared" ca="1" si="200"/>
        <v>0.89960311111111024</v>
      </c>
      <c r="M848" t="s">
        <v>15</v>
      </c>
      <c r="N848" s="18">
        <f t="shared" ca="1" si="201"/>
        <v>46573</v>
      </c>
      <c r="O848" s="23">
        <f t="shared" ca="1" si="202"/>
        <v>0.73901417777777789</v>
      </c>
      <c r="Q848" t="s">
        <v>16</v>
      </c>
      <c r="R848" s="18">
        <f t="shared" ca="1" si="203"/>
        <v>46573</v>
      </c>
      <c r="S848" s="23">
        <f t="shared" ca="1" si="204"/>
        <v>0.99365479999999984</v>
      </c>
      <c r="U848" t="s">
        <v>17</v>
      </c>
      <c r="V848" s="18">
        <f t="shared" ca="1" si="205"/>
        <v>46573</v>
      </c>
      <c r="W848" s="23">
        <f t="shared" ca="1" si="206"/>
        <v>0.89515895555555502</v>
      </c>
    </row>
    <row r="849" spans="1:23">
      <c r="A849" t="s">
        <v>3</v>
      </c>
      <c r="B849" s="18">
        <f t="shared" ca="1" si="195"/>
        <v>46574</v>
      </c>
      <c r="C849" s="23">
        <f t="shared" ca="1" si="196"/>
        <v>1.2110120888888907</v>
      </c>
      <c r="E849" s="22" t="s">
        <v>13</v>
      </c>
      <c r="F849" s="18">
        <f t="shared" ca="1" si="197"/>
        <v>46574</v>
      </c>
      <c r="G849" s="23">
        <f t="shared" ca="1" si="198"/>
        <v>1.345687777777776</v>
      </c>
      <c r="I849" t="s">
        <v>14</v>
      </c>
      <c r="J849" s="18">
        <f t="shared" ca="1" si="199"/>
        <v>46574</v>
      </c>
      <c r="K849" s="23">
        <f t="shared" ca="1" si="200"/>
        <v>0.89965088888888811</v>
      </c>
      <c r="M849" t="s">
        <v>15</v>
      </c>
      <c r="N849" s="18">
        <f t="shared" ca="1" si="201"/>
        <v>46574</v>
      </c>
      <c r="O849" s="23">
        <f t="shared" ca="1" si="202"/>
        <v>0.73894982222222239</v>
      </c>
      <c r="Q849" t="s">
        <v>16</v>
      </c>
      <c r="R849" s="18">
        <f t="shared" ca="1" si="203"/>
        <v>46574</v>
      </c>
      <c r="S849" s="23">
        <f t="shared" ca="1" si="204"/>
        <v>0.99355419999999983</v>
      </c>
      <c r="U849" t="s">
        <v>17</v>
      </c>
      <c r="V849" s="18">
        <f t="shared" ca="1" si="205"/>
        <v>46574</v>
      </c>
      <c r="W849" s="23">
        <f t="shared" ca="1" si="206"/>
        <v>0.89512604444444399</v>
      </c>
    </row>
    <row r="850" spans="1:23">
      <c r="A850" t="s">
        <v>3</v>
      </c>
      <c r="B850" s="18">
        <f t="shared" ca="1" si="195"/>
        <v>46575</v>
      </c>
      <c r="C850" s="23">
        <f t="shared" ca="1" si="196"/>
        <v>1.2110692666666685</v>
      </c>
      <c r="E850" s="22" t="s">
        <v>13</v>
      </c>
      <c r="F850" s="18">
        <f t="shared" ca="1" si="197"/>
        <v>46575</v>
      </c>
      <c r="G850" s="23">
        <f t="shared" ca="1" si="198"/>
        <v>1.3456833333333318</v>
      </c>
      <c r="I850" t="s">
        <v>14</v>
      </c>
      <c r="J850" s="18">
        <f t="shared" ca="1" si="199"/>
        <v>46575</v>
      </c>
      <c r="K850" s="23">
        <f t="shared" ca="1" si="200"/>
        <v>0.89969866666666598</v>
      </c>
      <c r="M850" t="s">
        <v>15</v>
      </c>
      <c r="N850" s="18">
        <f t="shared" ca="1" si="201"/>
        <v>46575</v>
      </c>
      <c r="O850" s="23">
        <f t="shared" ca="1" si="202"/>
        <v>0.73888546666666688</v>
      </c>
      <c r="Q850" t="s">
        <v>16</v>
      </c>
      <c r="R850" s="18">
        <f t="shared" ca="1" si="203"/>
        <v>46575</v>
      </c>
      <c r="S850" s="23">
        <f t="shared" ca="1" si="204"/>
        <v>0.99345359999999983</v>
      </c>
      <c r="U850" t="s">
        <v>17</v>
      </c>
      <c r="V850" s="18">
        <f t="shared" ca="1" si="205"/>
        <v>46575</v>
      </c>
      <c r="W850" s="23">
        <f t="shared" ca="1" si="206"/>
        <v>0.89509313333333296</v>
      </c>
    </row>
    <row r="851" spans="1:23">
      <c r="A851" t="s">
        <v>3</v>
      </c>
      <c r="B851" s="18">
        <f t="shared" ca="1" si="195"/>
        <v>46576</v>
      </c>
      <c r="C851" s="23">
        <f t="shared" ca="1" si="196"/>
        <v>1.2111264444444461</v>
      </c>
      <c r="E851" s="22" t="s">
        <v>13</v>
      </c>
      <c r="F851" s="18">
        <f t="shared" ca="1" si="197"/>
        <v>46576</v>
      </c>
      <c r="G851" s="23">
        <f t="shared" ca="1" si="198"/>
        <v>1.3456788888888873</v>
      </c>
      <c r="I851" t="s">
        <v>14</v>
      </c>
      <c r="J851" s="18">
        <f t="shared" ca="1" si="199"/>
        <v>46576</v>
      </c>
      <c r="K851" s="23">
        <f t="shared" ca="1" si="200"/>
        <v>0.89974644444444374</v>
      </c>
      <c r="M851" t="s">
        <v>15</v>
      </c>
      <c r="N851" s="18">
        <f t="shared" ca="1" si="201"/>
        <v>46576</v>
      </c>
      <c r="O851" s="23">
        <f t="shared" ca="1" si="202"/>
        <v>0.73882111111111126</v>
      </c>
      <c r="Q851" t="s">
        <v>16</v>
      </c>
      <c r="R851" s="18">
        <f t="shared" ca="1" si="203"/>
        <v>46576</v>
      </c>
      <c r="S851" s="23">
        <f t="shared" ca="1" si="204"/>
        <v>0.99335299999999982</v>
      </c>
      <c r="U851" t="s">
        <v>17</v>
      </c>
      <c r="V851" s="18">
        <f t="shared" ca="1" si="205"/>
        <v>46576</v>
      </c>
      <c r="W851" s="23">
        <f t="shared" ca="1" si="206"/>
        <v>0.89506022222222181</v>
      </c>
    </row>
    <row r="852" spans="1:23">
      <c r="A852" t="s">
        <v>3</v>
      </c>
      <c r="B852" s="18">
        <f t="shared" ca="1" si="195"/>
        <v>46577</v>
      </c>
      <c r="C852" s="23">
        <f t="shared" ca="1" si="196"/>
        <v>1.2111836222222236</v>
      </c>
      <c r="E852" s="22" t="s">
        <v>13</v>
      </c>
      <c r="F852" s="18">
        <f t="shared" ca="1" si="197"/>
        <v>46577</v>
      </c>
      <c r="G852" s="23">
        <f t="shared" ca="1" si="198"/>
        <v>1.3456744444444428</v>
      </c>
      <c r="I852" t="s">
        <v>14</v>
      </c>
      <c r="J852" s="18">
        <f t="shared" ca="1" si="199"/>
        <v>46577</v>
      </c>
      <c r="K852" s="23">
        <f t="shared" ca="1" si="200"/>
        <v>0.8997942222222215</v>
      </c>
      <c r="M852" t="s">
        <v>15</v>
      </c>
      <c r="N852" s="18">
        <f t="shared" ca="1" si="201"/>
        <v>46577</v>
      </c>
      <c r="O852" s="23">
        <f t="shared" ca="1" si="202"/>
        <v>0.73875675555555564</v>
      </c>
      <c r="Q852" t="s">
        <v>16</v>
      </c>
      <c r="R852" s="18">
        <f t="shared" ca="1" si="203"/>
        <v>46577</v>
      </c>
      <c r="S852" s="23">
        <f t="shared" ca="1" si="204"/>
        <v>0.99325239999999981</v>
      </c>
      <c r="U852" t="s">
        <v>17</v>
      </c>
      <c r="V852" s="18">
        <f t="shared" ca="1" si="205"/>
        <v>46577</v>
      </c>
      <c r="W852" s="23">
        <f t="shared" ca="1" si="206"/>
        <v>0.89502731111111067</v>
      </c>
    </row>
    <row r="853" spans="1:23">
      <c r="A853" t="s">
        <v>3</v>
      </c>
      <c r="B853" s="18">
        <f t="shared" ca="1" si="195"/>
        <v>46578</v>
      </c>
      <c r="C853" s="23">
        <f t="shared" ca="1" si="196"/>
        <v>1.2112408000000014</v>
      </c>
      <c r="E853" s="22" t="s">
        <v>13</v>
      </c>
      <c r="F853" s="18">
        <f t="shared" ca="1" si="197"/>
        <v>46578</v>
      </c>
      <c r="G853" s="23">
        <f t="shared" ca="1" si="198"/>
        <v>1.3456699999999986</v>
      </c>
      <c r="I853" t="s">
        <v>14</v>
      </c>
      <c r="J853" s="18">
        <f t="shared" ca="1" si="199"/>
        <v>46578</v>
      </c>
      <c r="K853" s="23">
        <f t="shared" ca="1" si="200"/>
        <v>0.89984199999999936</v>
      </c>
      <c r="M853" t="s">
        <v>15</v>
      </c>
      <c r="N853" s="18">
        <f t="shared" ca="1" si="201"/>
        <v>46578</v>
      </c>
      <c r="O853" s="23">
        <f t="shared" ca="1" si="202"/>
        <v>0.73869240000000014</v>
      </c>
      <c r="Q853" t="s">
        <v>16</v>
      </c>
      <c r="R853" s="18">
        <f t="shared" ca="1" si="203"/>
        <v>46578</v>
      </c>
      <c r="S853" s="23">
        <f t="shared" ca="1" si="204"/>
        <v>0.99315179999999981</v>
      </c>
      <c r="U853" t="s">
        <v>17</v>
      </c>
      <c r="V853" s="18">
        <f t="shared" ca="1" si="205"/>
        <v>46578</v>
      </c>
      <c r="W853" s="23">
        <f t="shared" ca="1" si="206"/>
        <v>0.89499439999999963</v>
      </c>
    </row>
    <row r="854" spans="1:23">
      <c r="A854" t="s">
        <v>3</v>
      </c>
      <c r="B854" s="18">
        <f t="shared" ca="1" si="195"/>
        <v>46579</v>
      </c>
      <c r="C854" s="23">
        <f t="shared" ca="1" si="196"/>
        <v>1.2112979777777793</v>
      </c>
      <c r="E854" s="22" t="s">
        <v>13</v>
      </c>
      <c r="F854" s="18">
        <f t="shared" ca="1" si="197"/>
        <v>46579</v>
      </c>
      <c r="G854" s="23">
        <f t="shared" ca="1" si="198"/>
        <v>1.3456655555555543</v>
      </c>
      <c r="I854" t="s">
        <v>14</v>
      </c>
      <c r="J854" s="18">
        <f t="shared" ca="1" si="199"/>
        <v>46579</v>
      </c>
      <c r="K854" s="23">
        <f t="shared" ca="1" si="200"/>
        <v>0.89988977777777723</v>
      </c>
      <c r="M854" t="s">
        <v>15</v>
      </c>
      <c r="N854" s="18">
        <f t="shared" ca="1" si="201"/>
        <v>46579</v>
      </c>
      <c r="O854" s="23">
        <f t="shared" ca="1" si="202"/>
        <v>0.73862804444444463</v>
      </c>
      <c r="Q854" t="s">
        <v>16</v>
      </c>
      <c r="R854" s="18">
        <f t="shared" ca="1" si="203"/>
        <v>46579</v>
      </c>
      <c r="S854" s="23">
        <f t="shared" ca="1" si="204"/>
        <v>0.9930511999999998</v>
      </c>
      <c r="U854" t="s">
        <v>17</v>
      </c>
      <c r="V854" s="18">
        <f t="shared" ca="1" si="205"/>
        <v>46579</v>
      </c>
      <c r="W854" s="23">
        <f t="shared" ca="1" si="206"/>
        <v>0.8949614888888886</v>
      </c>
    </row>
    <row r="855" spans="1:23">
      <c r="A855" t="s">
        <v>3</v>
      </c>
      <c r="B855" s="18">
        <f t="shared" ca="1" si="195"/>
        <v>46580</v>
      </c>
      <c r="C855" s="23">
        <f t="shared" ca="1" si="196"/>
        <v>1.2113551555555568</v>
      </c>
      <c r="E855" s="22" t="s">
        <v>13</v>
      </c>
      <c r="F855" s="18">
        <f t="shared" ca="1" si="197"/>
        <v>46580</v>
      </c>
      <c r="G855" s="23">
        <f t="shared" ca="1" si="198"/>
        <v>1.3456611111111099</v>
      </c>
      <c r="I855" t="s">
        <v>14</v>
      </c>
      <c r="J855" s="18">
        <f t="shared" ca="1" si="199"/>
        <v>46580</v>
      </c>
      <c r="K855" s="23">
        <f t="shared" ca="1" si="200"/>
        <v>0.89993755555555499</v>
      </c>
      <c r="M855" t="s">
        <v>15</v>
      </c>
      <c r="N855" s="18">
        <f t="shared" ca="1" si="201"/>
        <v>46580</v>
      </c>
      <c r="O855" s="23">
        <f t="shared" ca="1" si="202"/>
        <v>0.73856368888888901</v>
      </c>
      <c r="Q855" t="s">
        <v>16</v>
      </c>
      <c r="R855" s="18">
        <f t="shared" ca="1" si="203"/>
        <v>46580</v>
      </c>
      <c r="S855" s="23">
        <f t="shared" ca="1" si="204"/>
        <v>0.99295059999999979</v>
      </c>
      <c r="U855" t="s">
        <v>17</v>
      </c>
      <c r="V855" s="18">
        <f t="shared" ca="1" si="205"/>
        <v>46580</v>
      </c>
      <c r="W855" s="23">
        <f t="shared" ca="1" si="206"/>
        <v>0.89492857777777746</v>
      </c>
    </row>
    <row r="856" spans="1:23">
      <c r="A856" t="s">
        <v>3</v>
      </c>
      <c r="B856" s="18">
        <f t="shared" ca="1" si="195"/>
        <v>46581</v>
      </c>
      <c r="C856" s="23">
        <f t="shared" ca="1" si="196"/>
        <v>1.2114123333333344</v>
      </c>
      <c r="E856" s="22" t="s">
        <v>13</v>
      </c>
      <c r="F856" s="18">
        <f t="shared" ca="1" si="197"/>
        <v>46581</v>
      </c>
      <c r="G856" s="23">
        <f t="shared" ca="1" si="198"/>
        <v>1.3456566666666654</v>
      </c>
      <c r="I856" t="s">
        <v>14</v>
      </c>
      <c r="J856" s="18">
        <f t="shared" ca="1" si="199"/>
        <v>46581</v>
      </c>
      <c r="K856" s="23">
        <f t="shared" ca="1" si="200"/>
        <v>0.89998533333333275</v>
      </c>
      <c r="M856" t="s">
        <v>15</v>
      </c>
      <c r="N856" s="18">
        <f t="shared" ca="1" si="201"/>
        <v>46581</v>
      </c>
      <c r="O856" s="23">
        <f t="shared" ca="1" si="202"/>
        <v>0.7384993333333334</v>
      </c>
      <c r="Q856" t="s">
        <v>16</v>
      </c>
      <c r="R856" s="18">
        <f t="shared" ca="1" si="203"/>
        <v>46581</v>
      </c>
      <c r="S856" s="23">
        <f t="shared" ca="1" si="204"/>
        <v>0.99284999999999979</v>
      </c>
      <c r="U856" t="s">
        <v>17</v>
      </c>
      <c r="V856" s="18">
        <f t="shared" ca="1" si="205"/>
        <v>46581</v>
      </c>
      <c r="W856" s="23">
        <f t="shared" ca="1" si="206"/>
        <v>0.89489566666666631</v>
      </c>
    </row>
    <row r="857" spans="1:23">
      <c r="A857" t="s">
        <v>3</v>
      </c>
      <c r="B857" s="18">
        <f t="shared" ca="1" si="195"/>
        <v>46582</v>
      </c>
      <c r="C857" s="23">
        <f t="shared" ca="1" si="196"/>
        <v>1.2114695111111122</v>
      </c>
      <c r="E857" s="22" t="s">
        <v>13</v>
      </c>
      <c r="F857" s="18">
        <f t="shared" ca="1" si="197"/>
        <v>46582</v>
      </c>
      <c r="G857" s="23">
        <f t="shared" ca="1" si="198"/>
        <v>1.3456522222222211</v>
      </c>
      <c r="I857" t="s">
        <v>14</v>
      </c>
      <c r="J857" s="18">
        <f t="shared" ca="1" si="199"/>
        <v>46582</v>
      </c>
      <c r="K857" s="23">
        <f t="shared" ca="1" si="200"/>
        <v>0.90003311111111062</v>
      </c>
      <c r="M857" t="s">
        <v>15</v>
      </c>
      <c r="N857" s="18">
        <f t="shared" ca="1" si="201"/>
        <v>46582</v>
      </c>
      <c r="O857" s="23">
        <f t="shared" ca="1" si="202"/>
        <v>0.73843497777777789</v>
      </c>
      <c r="Q857" t="s">
        <v>16</v>
      </c>
      <c r="R857" s="18">
        <f t="shared" ca="1" si="203"/>
        <v>46582</v>
      </c>
      <c r="S857" s="23">
        <f t="shared" ca="1" si="204"/>
        <v>0.99274939999999978</v>
      </c>
      <c r="U857" t="s">
        <v>17</v>
      </c>
      <c r="V857" s="18">
        <f t="shared" ca="1" si="205"/>
        <v>46582</v>
      </c>
      <c r="W857" s="23">
        <f t="shared" ca="1" si="206"/>
        <v>0.89486275555555528</v>
      </c>
    </row>
    <row r="858" spans="1:23">
      <c r="A858" t="s">
        <v>3</v>
      </c>
      <c r="B858" s="18">
        <f t="shared" ca="1" si="195"/>
        <v>46583</v>
      </c>
      <c r="C858" s="23">
        <f t="shared" ca="1" si="196"/>
        <v>1.21152668888889</v>
      </c>
      <c r="E858" s="22" t="s">
        <v>13</v>
      </c>
      <c r="F858" s="18">
        <f t="shared" ca="1" si="197"/>
        <v>46583</v>
      </c>
      <c r="G858" s="23">
        <f t="shared" ca="1" si="198"/>
        <v>1.3456477777777769</v>
      </c>
      <c r="I858" t="s">
        <v>14</v>
      </c>
      <c r="J858" s="18">
        <f t="shared" ca="1" si="199"/>
        <v>46583</v>
      </c>
      <c r="K858" s="23">
        <f t="shared" ca="1" si="200"/>
        <v>0.90008088888888849</v>
      </c>
      <c r="M858" t="s">
        <v>15</v>
      </c>
      <c r="N858" s="18">
        <f t="shared" ca="1" si="201"/>
        <v>46583</v>
      </c>
      <c r="O858" s="23">
        <f t="shared" ca="1" si="202"/>
        <v>0.73837062222222238</v>
      </c>
      <c r="Q858" t="s">
        <v>16</v>
      </c>
      <c r="R858" s="18">
        <f t="shared" ca="1" si="203"/>
        <v>46583</v>
      </c>
      <c r="S858" s="23">
        <f t="shared" ca="1" si="204"/>
        <v>0.99264879999999978</v>
      </c>
      <c r="U858" t="s">
        <v>17</v>
      </c>
      <c r="V858" s="18">
        <f t="shared" ca="1" si="205"/>
        <v>46583</v>
      </c>
      <c r="W858" s="23">
        <f t="shared" ca="1" si="206"/>
        <v>0.89482984444444424</v>
      </c>
    </row>
    <row r="859" spans="1:23">
      <c r="A859" t="s">
        <v>3</v>
      </c>
      <c r="B859" s="18">
        <f t="shared" ca="1" si="195"/>
        <v>46584</v>
      </c>
      <c r="C859" s="23">
        <f t="shared" ca="1" si="196"/>
        <v>1.2115838666666676</v>
      </c>
      <c r="E859" s="22" t="s">
        <v>13</v>
      </c>
      <c r="F859" s="18">
        <f t="shared" ca="1" si="197"/>
        <v>46584</v>
      </c>
      <c r="G859" s="23">
        <f t="shared" ca="1" si="198"/>
        <v>1.3456433333333324</v>
      </c>
      <c r="I859" t="s">
        <v>14</v>
      </c>
      <c r="J859" s="18">
        <f t="shared" ca="1" si="199"/>
        <v>46584</v>
      </c>
      <c r="K859" s="23">
        <f t="shared" ca="1" si="200"/>
        <v>0.90012866666666624</v>
      </c>
      <c r="M859" t="s">
        <v>15</v>
      </c>
      <c r="N859" s="18">
        <f t="shared" ca="1" si="201"/>
        <v>46584</v>
      </c>
      <c r="O859" s="23">
        <f t="shared" ca="1" si="202"/>
        <v>0.73830626666666677</v>
      </c>
      <c r="Q859" t="s">
        <v>16</v>
      </c>
      <c r="R859" s="18">
        <f t="shared" ca="1" si="203"/>
        <v>46584</v>
      </c>
      <c r="S859" s="23">
        <f t="shared" ca="1" si="204"/>
        <v>0.99254819999999977</v>
      </c>
      <c r="U859" t="s">
        <v>17</v>
      </c>
      <c r="V859" s="18">
        <f t="shared" ca="1" si="205"/>
        <v>46584</v>
      </c>
      <c r="W859" s="23">
        <f t="shared" ca="1" si="206"/>
        <v>0.8947969333333331</v>
      </c>
    </row>
    <row r="860" spans="1:23">
      <c r="A860" t="s">
        <v>3</v>
      </c>
      <c r="B860" s="18">
        <f t="shared" ca="1" si="195"/>
        <v>46585</v>
      </c>
      <c r="C860" s="23">
        <f t="shared" ca="1" si="196"/>
        <v>1.2116410444444452</v>
      </c>
      <c r="E860" s="22" t="s">
        <v>13</v>
      </c>
      <c r="F860" s="18">
        <f t="shared" ca="1" si="197"/>
        <v>46585</v>
      </c>
      <c r="G860" s="23">
        <f t="shared" ca="1" si="198"/>
        <v>1.3456388888888879</v>
      </c>
      <c r="I860" t="s">
        <v>14</v>
      </c>
      <c r="J860" s="18">
        <f t="shared" ca="1" si="199"/>
        <v>46585</v>
      </c>
      <c r="K860" s="23">
        <f t="shared" ca="1" si="200"/>
        <v>0.900176444444444</v>
      </c>
      <c r="M860" t="s">
        <v>15</v>
      </c>
      <c r="N860" s="18">
        <f t="shared" ca="1" si="201"/>
        <v>46585</v>
      </c>
      <c r="O860" s="23">
        <f t="shared" ca="1" si="202"/>
        <v>0.73824191111111115</v>
      </c>
      <c r="Q860" t="s">
        <v>16</v>
      </c>
      <c r="R860" s="18">
        <f t="shared" ca="1" si="203"/>
        <v>46585</v>
      </c>
      <c r="S860" s="23">
        <f t="shared" ca="1" si="204"/>
        <v>0.99244759999999976</v>
      </c>
      <c r="U860" t="s">
        <v>17</v>
      </c>
      <c r="V860" s="18">
        <f t="shared" ca="1" si="205"/>
        <v>46585</v>
      </c>
      <c r="W860" s="23">
        <f t="shared" ca="1" si="206"/>
        <v>0.89476402222222196</v>
      </c>
    </row>
    <row r="861" spans="1:23">
      <c r="A861" t="s">
        <v>3</v>
      </c>
      <c r="B861" s="18">
        <f t="shared" ca="1" si="195"/>
        <v>46586</v>
      </c>
      <c r="C861" s="23">
        <f t="shared" ca="1" si="196"/>
        <v>1.211698222222223</v>
      </c>
      <c r="E861" s="22" t="s">
        <v>13</v>
      </c>
      <c r="F861" s="18">
        <f t="shared" ca="1" si="197"/>
        <v>46586</v>
      </c>
      <c r="G861" s="23">
        <f t="shared" ca="1" si="198"/>
        <v>1.3456344444444437</v>
      </c>
      <c r="I861" t="s">
        <v>14</v>
      </c>
      <c r="J861" s="18">
        <f t="shared" ca="1" si="199"/>
        <v>46586</v>
      </c>
      <c r="K861" s="23">
        <f t="shared" ca="1" si="200"/>
        <v>0.90022422222222187</v>
      </c>
      <c r="M861" t="s">
        <v>15</v>
      </c>
      <c r="N861" s="18">
        <f t="shared" ca="1" si="201"/>
        <v>46586</v>
      </c>
      <c r="O861" s="23">
        <f t="shared" ca="1" si="202"/>
        <v>0.73817755555555564</v>
      </c>
      <c r="Q861" t="s">
        <v>16</v>
      </c>
      <c r="R861" s="18">
        <f t="shared" ca="1" si="203"/>
        <v>46586</v>
      </c>
      <c r="S861" s="23">
        <f t="shared" ca="1" si="204"/>
        <v>0.99234699999999976</v>
      </c>
      <c r="U861" t="s">
        <v>17</v>
      </c>
      <c r="V861" s="18">
        <f t="shared" ca="1" si="205"/>
        <v>46586</v>
      </c>
      <c r="W861" s="23">
        <f t="shared" ca="1" si="206"/>
        <v>0.89473111111111092</v>
      </c>
    </row>
    <row r="862" spans="1:23">
      <c r="A862" t="s">
        <v>3</v>
      </c>
      <c r="B862" s="18">
        <f t="shared" ca="1" si="195"/>
        <v>46587</v>
      </c>
      <c r="C862" s="23">
        <f t="shared" ca="1" si="196"/>
        <v>1.2117554000000008</v>
      </c>
      <c r="E862" s="22" t="s">
        <v>13</v>
      </c>
      <c r="F862" s="18">
        <f t="shared" ca="1" si="197"/>
        <v>46587</v>
      </c>
      <c r="G862" s="23">
        <f t="shared" ca="1" si="198"/>
        <v>1.3456299999999994</v>
      </c>
      <c r="I862" t="s">
        <v>14</v>
      </c>
      <c r="J862" s="18">
        <f t="shared" ca="1" si="199"/>
        <v>46587</v>
      </c>
      <c r="K862" s="23">
        <f t="shared" ca="1" si="200"/>
        <v>0.90027199999999974</v>
      </c>
      <c r="M862" t="s">
        <v>15</v>
      </c>
      <c r="N862" s="18">
        <f t="shared" ca="1" si="201"/>
        <v>46587</v>
      </c>
      <c r="O862" s="23">
        <f t="shared" ca="1" si="202"/>
        <v>0.73811320000000014</v>
      </c>
      <c r="Q862" t="s">
        <v>16</v>
      </c>
      <c r="R862" s="18">
        <f t="shared" ca="1" si="203"/>
        <v>46587</v>
      </c>
      <c r="S862" s="23">
        <f t="shared" ca="1" si="204"/>
        <v>0.99224639999999975</v>
      </c>
      <c r="U862" t="s">
        <v>17</v>
      </c>
      <c r="V862" s="18">
        <f t="shared" ca="1" si="205"/>
        <v>46587</v>
      </c>
      <c r="W862" s="23">
        <f t="shared" ca="1" si="206"/>
        <v>0.89469819999999989</v>
      </c>
    </row>
    <row r="863" spans="1:23">
      <c r="A863" t="s">
        <v>3</v>
      </c>
      <c r="B863" s="18">
        <f t="shared" ca="1" si="195"/>
        <v>46588</v>
      </c>
      <c r="C863" s="23">
        <f t="shared" ca="1" si="196"/>
        <v>1.2118125777777784</v>
      </c>
      <c r="E863" s="22" t="s">
        <v>13</v>
      </c>
      <c r="F863" s="18">
        <f t="shared" ca="1" si="197"/>
        <v>46588</v>
      </c>
      <c r="G863" s="23">
        <f t="shared" ca="1" si="198"/>
        <v>1.345625555555555</v>
      </c>
      <c r="I863" t="s">
        <v>14</v>
      </c>
      <c r="J863" s="18">
        <f t="shared" ca="1" si="199"/>
        <v>46588</v>
      </c>
      <c r="K863" s="23">
        <f t="shared" ca="1" si="200"/>
        <v>0.9003197777777775</v>
      </c>
      <c r="M863" t="s">
        <v>15</v>
      </c>
      <c r="N863" s="18">
        <f t="shared" ca="1" si="201"/>
        <v>46588</v>
      </c>
      <c r="O863" s="23">
        <f t="shared" ca="1" si="202"/>
        <v>0.73804884444444452</v>
      </c>
      <c r="Q863" t="s">
        <v>16</v>
      </c>
      <c r="R863" s="18">
        <f t="shared" ca="1" si="203"/>
        <v>46588</v>
      </c>
      <c r="S863" s="23">
        <f t="shared" ca="1" si="204"/>
        <v>0.99214579999999974</v>
      </c>
      <c r="U863" t="s">
        <v>17</v>
      </c>
      <c r="V863" s="18">
        <f t="shared" ca="1" si="205"/>
        <v>46588</v>
      </c>
      <c r="W863" s="23">
        <f t="shared" ca="1" si="206"/>
        <v>0.89466528888888874</v>
      </c>
    </row>
    <row r="864" spans="1:23">
      <c r="A864" t="s">
        <v>3</v>
      </c>
      <c r="B864" s="18">
        <f t="shared" ca="1" si="195"/>
        <v>46589</v>
      </c>
      <c r="C864" s="23">
        <f t="shared" ca="1" si="196"/>
        <v>1.211869755555556</v>
      </c>
      <c r="E864" s="22" t="s">
        <v>13</v>
      </c>
      <c r="F864" s="18">
        <f t="shared" ca="1" si="197"/>
        <v>46589</v>
      </c>
      <c r="G864" s="23">
        <f t="shared" ca="1" si="198"/>
        <v>1.3456211111111105</v>
      </c>
      <c r="I864" t="s">
        <v>14</v>
      </c>
      <c r="J864" s="18">
        <f t="shared" ca="1" si="199"/>
        <v>46589</v>
      </c>
      <c r="K864" s="23">
        <f t="shared" ca="1" si="200"/>
        <v>0.90036755555555525</v>
      </c>
      <c r="M864" t="s">
        <v>15</v>
      </c>
      <c r="N864" s="18">
        <f t="shared" ca="1" si="201"/>
        <v>46589</v>
      </c>
      <c r="O864" s="23">
        <f t="shared" ca="1" si="202"/>
        <v>0.7379844888888889</v>
      </c>
      <c r="Q864" t="s">
        <v>16</v>
      </c>
      <c r="R864" s="18">
        <f t="shared" ca="1" si="203"/>
        <v>46589</v>
      </c>
      <c r="S864" s="23">
        <f t="shared" ca="1" si="204"/>
        <v>0.99204519999999974</v>
      </c>
      <c r="U864" t="s">
        <v>17</v>
      </c>
      <c r="V864" s="18">
        <f t="shared" ca="1" si="205"/>
        <v>46589</v>
      </c>
      <c r="W864" s="23">
        <f t="shared" ca="1" si="206"/>
        <v>0.8946323777777776</v>
      </c>
    </row>
    <row r="865" spans="1:23">
      <c r="A865" t="s">
        <v>3</v>
      </c>
      <c r="B865" s="18">
        <f t="shared" ca="1" si="195"/>
        <v>46590</v>
      </c>
      <c r="C865" s="23">
        <f t="shared" ca="1" si="196"/>
        <v>1.2119269333333338</v>
      </c>
      <c r="E865" s="22" t="s">
        <v>13</v>
      </c>
      <c r="F865" s="18">
        <f t="shared" ca="1" si="197"/>
        <v>46590</v>
      </c>
      <c r="G865" s="23">
        <f t="shared" ca="1" si="198"/>
        <v>1.3456166666666662</v>
      </c>
      <c r="I865" t="s">
        <v>14</v>
      </c>
      <c r="J865" s="18">
        <f t="shared" ca="1" si="199"/>
        <v>46590</v>
      </c>
      <c r="K865" s="23">
        <f t="shared" ca="1" si="200"/>
        <v>0.90041533333333312</v>
      </c>
      <c r="M865" t="s">
        <v>15</v>
      </c>
      <c r="N865" s="18">
        <f t="shared" ca="1" si="201"/>
        <v>46590</v>
      </c>
      <c r="O865" s="23">
        <f t="shared" ca="1" si="202"/>
        <v>0.73792013333333339</v>
      </c>
      <c r="Q865" t="s">
        <v>16</v>
      </c>
      <c r="R865" s="18">
        <f t="shared" ca="1" si="203"/>
        <v>46590</v>
      </c>
      <c r="S865" s="23">
        <f t="shared" ca="1" si="204"/>
        <v>0.99194459999999973</v>
      </c>
      <c r="U865" t="s">
        <v>17</v>
      </c>
      <c r="V865" s="18">
        <f t="shared" ca="1" si="205"/>
        <v>46590</v>
      </c>
      <c r="W865" s="23">
        <f t="shared" ca="1" si="206"/>
        <v>0.89459946666666657</v>
      </c>
    </row>
    <row r="866" spans="1:23">
      <c r="A866" t="s">
        <v>3</v>
      </c>
      <c r="B866" s="18">
        <f t="shared" ca="1" si="195"/>
        <v>46591</v>
      </c>
      <c r="C866" s="23">
        <f t="shared" ca="1" si="196"/>
        <v>1.2119841111111116</v>
      </c>
      <c r="E866" s="22" t="s">
        <v>13</v>
      </c>
      <c r="F866" s="18">
        <f t="shared" ca="1" si="197"/>
        <v>46591</v>
      </c>
      <c r="G866" s="23">
        <f t="shared" ca="1" si="198"/>
        <v>1.345612222222222</v>
      </c>
      <c r="I866" t="s">
        <v>14</v>
      </c>
      <c r="J866" s="18">
        <f t="shared" ca="1" si="199"/>
        <v>46591</v>
      </c>
      <c r="K866" s="23">
        <f t="shared" ca="1" si="200"/>
        <v>0.90046311111111099</v>
      </c>
      <c r="M866" t="s">
        <v>15</v>
      </c>
      <c r="N866" s="18">
        <f t="shared" ca="1" si="201"/>
        <v>46591</v>
      </c>
      <c r="O866" s="23">
        <f t="shared" ca="1" si="202"/>
        <v>0.73785577777777789</v>
      </c>
      <c r="Q866" t="s">
        <v>16</v>
      </c>
      <c r="R866" s="18">
        <f t="shared" ca="1" si="203"/>
        <v>46591</v>
      </c>
      <c r="S866" s="23">
        <f t="shared" ca="1" si="204"/>
        <v>0.99184399999999973</v>
      </c>
      <c r="U866" t="s">
        <v>17</v>
      </c>
      <c r="V866" s="18">
        <f t="shared" ca="1" si="205"/>
        <v>46591</v>
      </c>
      <c r="W866" s="23">
        <f t="shared" ca="1" si="206"/>
        <v>0.89456655555555553</v>
      </c>
    </row>
    <row r="867" spans="1:23">
      <c r="A867" t="s">
        <v>3</v>
      </c>
      <c r="B867" s="18">
        <f t="shared" ca="1" si="195"/>
        <v>46592</v>
      </c>
      <c r="C867" s="23">
        <f t="shared" ca="1" si="196"/>
        <v>1.2120412888888892</v>
      </c>
      <c r="E867" s="22" t="s">
        <v>13</v>
      </c>
      <c r="F867" s="18">
        <f t="shared" ca="1" si="197"/>
        <v>46592</v>
      </c>
      <c r="G867" s="23">
        <f t="shared" ca="1" si="198"/>
        <v>1.3456077777777775</v>
      </c>
      <c r="I867" t="s">
        <v>14</v>
      </c>
      <c r="J867" s="18">
        <f t="shared" ca="1" si="199"/>
        <v>46592</v>
      </c>
      <c r="K867" s="23">
        <f t="shared" ca="1" si="200"/>
        <v>0.90051088888888875</v>
      </c>
      <c r="M867" t="s">
        <v>15</v>
      </c>
      <c r="N867" s="18">
        <f t="shared" ca="1" si="201"/>
        <v>46592</v>
      </c>
      <c r="O867" s="23">
        <f t="shared" ca="1" si="202"/>
        <v>0.73779142222222227</v>
      </c>
      <c r="Q867" t="s">
        <v>16</v>
      </c>
      <c r="R867" s="18">
        <f t="shared" ca="1" si="203"/>
        <v>46592</v>
      </c>
      <c r="S867" s="23">
        <f t="shared" ca="1" si="204"/>
        <v>0.99174339999999983</v>
      </c>
      <c r="U867" t="s">
        <v>17</v>
      </c>
      <c r="V867" s="18">
        <f t="shared" ca="1" si="205"/>
        <v>46592</v>
      </c>
      <c r="W867" s="23">
        <f t="shared" ca="1" si="206"/>
        <v>0.89453364444444439</v>
      </c>
    </row>
    <row r="868" spans="1:23">
      <c r="A868" t="s">
        <v>3</v>
      </c>
      <c r="B868" s="18">
        <f t="shared" ca="1" si="195"/>
        <v>46593</v>
      </c>
      <c r="C868" s="23">
        <f t="shared" ca="1" si="196"/>
        <v>1.2120984666666668</v>
      </c>
      <c r="E868" s="22" t="s">
        <v>13</v>
      </c>
      <c r="F868" s="18">
        <f t="shared" ca="1" si="197"/>
        <v>46593</v>
      </c>
      <c r="G868" s="23">
        <f t="shared" ca="1" si="198"/>
        <v>1.345603333333333</v>
      </c>
      <c r="I868" t="s">
        <v>14</v>
      </c>
      <c r="J868" s="18">
        <f t="shared" ca="1" si="199"/>
        <v>46593</v>
      </c>
      <c r="K868" s="23">
        <f t="shared" ca="1" si="200"/>
        <v>0.90055866666666651</v>
      </c>
      <c r="M868" t="s">
        <v>15</v>
      </c>
      <c r="N868" s="18">
        <f t="shared" ca="1" si="201"/>
        <v>46593</v>
      </c>
      <c r="O868" s="23">
        <f t="shared" ca="1" si="202"/>
        <v>0.73772706666666665</v>
      </c>
      <c r="Q868" t="s">
        <v>16</v>
      </c>
      <c r="R868" s="18">
        <f t="shared" ca="1" si="203"/>
        <v>46593</v>
      </c>
      <c r="S868" s="23">
        <f t="shared" ca="1" si="204"/>
        <v>0.99164279999999994</v>
      </c>
      <c r="U868" t="s">
        <v>17</v>
      </c>
      <c r="V868" s="18">
        <f t="shared" ca="1" si="205"/>
        <v>46593</v>
      </c>
      <c r="W868" s="23">
        <f t="shared" ca="1" si="206"/>
        <v>0.89450073333333324</v>
      </c>
    </row>
    <row r="869" spans="1:23">
      <c r="A869" t="s">
        <v>3</v>
      </c>
      <c r="B869" s="18">
        <f t="shared" ca="1" si="195"/>
        <v>46594</v>
      </c>
      <c r="C869" s="23">
        <f t="shared" ca="1" si="196"/>
        <v>1.2121556444444446</v>
      </c>
      <c r="E869" s="22" t="s">
        <v>13</v>
      </c>
      <c r="F869" s="18">
        <f t="shared" ca="1" si="197"/>
        <v>46594</v>
      </c>
      <c r="G869" s="23">
        <f t="shared" ca="1" si="198"/>
        <v>1.3455988888888888</v>
      </c>
      <c r="I869" t="s">
        <v>14</v>
      </c>
      <c r="J869" s="18">
        <f t="shared" ca="1" si="199"/>
        <v>46594</v>
      </c>
      <c r="K869" s="23">
        <f t="shared" ca="1" si="200"/>
        <v>0.90060644444444438</v>
      </c>
      <c r="M869" t="s">
        <v>15</v>
      </c>
      <c r="N869" s="18">
        <f t="shared" ca="1" si="201"/>
        <v>46594</v>
      </c>
      <c r="O869" s="23">
        <f t="shared" ca="1" si="202"/>
        <v>0.73766271111111115</v>
      </c>
      <c r="Q869" t="s">
        <v>16</v>
      </c>
      <c r="R869" s="18">
        <f t="shared" ca="1" si="203"/>
        <v>46594</v>
      </c>
      <c r="S869" s="23">
        <f t="shared" ca="1" si="204"/>
        <v>0.99154219999999993</v>
      </c>
      <c r="U869" t="s">
        <v>17</v>
      </c>
      <c r="V869" s="18">
        <f t="shared" ca="1" si="205"/>
        <v>46594</v>
      </c>
      <c r="W869" s="23">
        <f t="shared" ca="1" si="206"/>
        <v>0.89446782222222221</v>
      </c>
    </row>
    <row r="870" spans="1:23">
      <c r="A870" t="s">
        <v>3</v>
      </c>
      <c r="B870" s="18">
        <f t="shared" ca="1" si="195"/>
        <v>46595</v>
      </c>
      <c r="C870" s="23">
        <f t="shared" ca="1" si="196"/>
        <v>1.2122128222222224</v>
      </c>
      <c r="E870" s="22" t="s">
        <v>13</v>
      </c>
      <c r="F870" s="18">
        <f t="shared" ca="1" si="197"/>
        <v>46595</v>
      </c>
      <c r="G870" s="23">
        <f t="shared" ca="1" si="198"/>
        <v>1.3455944444444445</v>
      </c>
      <c r="I870" t="s">
        <v>14</v>
      </c>
      <c r="J870" s="18">
        <f t="shared" ca="1" si="199"/>
        <v>46595</v>
      </c>
      <c r="K870" s="23">
        <f t="shared" ca="1" si="200"/>
        <v>0.90065422222222224</v>
      </c>
      <c r="M870" t="s">
        <v>15</v>
      </c>
      <c r="N870" s="18">
        <f t="shared" ca="1" si="201"/>
        <v>46595</v>
      </c>
      <c r="O870" s="23">
        <f t="shared" ca="1" si="202"/>
        <v>0.73759835555555564</v>
      </c>
      <c r="Q870" t="s">
        <v>16</v>
      </c>
      <c r="R870" s="18">
        <f t="shared" ca="1" si="203"/>
        <v>46595</v>
      </c>
      <c r="S870" s="23">
        <f t="shared" ca="1" si="204"/>
        <v>0.99144159999999992</v>
      </c>
      <c r="U870" t="s">
        <v>17</v>
      </c>
      <c r="V870" s="18">
        <f t="shared" ca="1" si="205"/>
        <v>46595</v>
      </c>
      <c r="W870" s="23">
        <f t="shared" ca="1" si="206"/>
        <v>0.89443491111111117</v>
      </c>
    </row>
    <row r="871" spans="1:23">
      <c r="A871" t="s">
        <v>3</v>
      </c>
      <c r="B871" s="18">
        <f t="shared" ca="1" si="195"/>
        <v>46596</v>
      </c>
      <c r="C871" s="23">
        <f t="shared" ca="1" si="196"/>
        <v>1.21227</v>
      </c>
      <c r="E871" s="22" t="s">
        <v>13</v>
      </c>
      <c r="F871" s="18">
        <f t="shared" ca="1" si="197"/>
        <v>46596</v>
      </c>
      <c r="G871" s="23">
        <f t="shared" ca="1" si="198"/>
        <v>1.3455900000000001</v>
      </c>
      <c r="I871" t="s">
        <v>14</v>
      </c>
      <c r="J871" s="18">
        <f t="shared" ca="1" si="199"/>
        <v>46596</v>
      </c>
      <c r="K871" s="23">
        <f t="shared" ca="1" si="200"/>
        <v>0.900702</v>
      </c>
      <c r="M871" t="s">
        <v>15</v>
      </c>
      <c r="N871" s="18">
        <f t="shared" ca="1" si="201"/>
        <v>46596</v>
      </c>
      <c r="O871" s="23">
        <f t="shared" ca="1" si="202"/>
        <v>0.73753400000000002</v>
      </c>
      <c r="Q871" t="s">
        <v>16</v>
      </c>
      <c r="R871" s="18">
        <f t="shared" ca="1" si="203"/>
        <v>46596</v>
      </c>
      <c r="S871" s="23">
        <f t="shared" ca="1" si="204"/>
        <v>0.99134100000000003</v>
      </c>
      <c r="U871" t="s">
        <v>17</v>
      </c>
      <c r="V871" s="18">
        <f t="shared" ca="1" si="205"/>
        <v>46596</v>
      </c>
      <c r="W871" s="23">
        <f t="shared" ca="1" si="206"/>
        <v>0.89440200000000003</v>
      </c>
    </row>
    <row r="872" spans="1:23">
      <c r="A872" t="s">
        <v>3</v>
      </c>
      <c r="B872" s="24">
        <f t="shared" ca="1" si="195"/>
        <v>46597</v>
      </c>
      <c r="C872" s="21">
        <f>C139</f>
        <v>1.21227</v>
      </c>
      <c r="E872" s="22" t="s">
        <v>13</v>
      </c>
      <c r="F872" s="24">
        <f t="shared" ca="1" si="197"/>
        <v>46597</v>
      </c>
      <c r="G872" s="21">
        <f>G139</f>
        <v>1.3455900000000001</v>
      </c>
      <c r="I872" t="s">
        <v>14</v>
      </c>
      <c r="J872" s="24">
        <f t="shared" ca="1" si="199"/>
        <v>46597</v>
      </c>
      <c r="K872" s="21">
        <f>K139</f>
        <v>0.900702</v>
      </c>
      <c r="M872" t="s">
        <v>15</v>
      </c>
      <c r="N872" s="24">
        <f t="shared" ca="1" si="201"/>
        <v>46597</v>
      </c>
      <c r="O872" s="21">
        <f>O139</f>
        <v>0.73753400000000002</v>
      </c>
      <c r="Q872" t="s">
        <v>16</v>
      </c>
      <c r="R872" s="24">
        <f t="shared" ca="1" si="203"/>
        <v>46597</v>
      </c>
      <c r="S872" s="21">
        <f>S139</f>
        <v>0.99134100000000003</v>
      </c>
      <c r="U872" t="s">
        <v>17</v>
      </c>
      <c r="V872" s="24">
        <f t="shared" ca="1" si="205"/>
        <v>46597</v>
      </c>
      <c r="W872" s="21">
        <f>W139</f>
        <v>0.89440200000000003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B7CF-82B3-450C-BCAD-93A64E5DC17D}">
  <sheetPr codeName="Feuil11">
    <tabColor theme="9" tint="0.79998168889431442"/>
  </sheetPr>
  <dimension ref="A1:AC872"/>
  <sheetViews>
    <sheetView workbookViewId="0">
      <selection activeCell="A3" sqref="A3"/>
    </sheetView>
  </sheetViews>
  <sheetFormatPr defaultColWidth="10.625" defaultRowHeight="15.75"/>
  <cols>
    <col min="1" max="1" width="13.5" bestFit="1" customWidth="1"/>
    <col min="2" max="2" width="10.625" bestFit="1" customWidth="1"/>
    <col min="3" max="3" width="9.625" bestFit="1" customWidth="1"/>
    <col min="4" max="4" width="8.625" bestFit="1" customWidth="1"/>
    <col min="5" max="5" width="16.125" bestFit="1" customWidth="1"/>
    <col min="6" max="6" width="10.625" bestFit="1" customWidth="1"/>
    <col min="7" max="7" width="9.625" bestFit="1" customWidth="1"/>
    <col min="8" max="8" width="7" bestFit="1" customWidth="1"/>
    <col min="9" max="9" width="16.125" bestFit="1" customWidth="1"/>
    <col min="10" max="10" width="10.625" bestFit="1" customWidth="1"/>
    <col min="11" max="11" width="11.125" bestFit="1" customWidth="1"/>
    <col min="12" max="12" width="12.25" bestFit="1" customWidth="1"/>
    <col min="13" max="13" width="16" bestFit="1" customWidth="1"/>
    <col min="14" max="14" width="10.625" bestFit="1" customWidth="1"/>
    <col min="15" max="15" width="9.625" bestFit="1" customWidth="1"/>
    <col min="16" max="16" width="8.625" bestFit="1" customWidth="1"/>
    <col min="17" max="17" width="16.125" bestFit="1" customWidth="1"/>
    <col min="18" max="18" width="10.625" bestFit="1" customWidth="1"/>
    <col min="19" max="19" width="9.625" bestFit="1" customWidth="1"/>
    <col min="20" max="20" width="7" bestFit="1" customWidth="1"/>
    <col min="21" max="21" width="16.125" bestFit="1" customWidth="1"/>
    <col min="22" max="22" width="10.625" bestFit="1" customWidth="1"/>
    <col min="23" max="23" width="11.125" bestFit="1" customWidth="1"/>
    <col min="24" max="24" width="12.25" bestFit="1" customWidth="1"/>
    <col min="25" max="25" width="14.625" bestFit="1" customWidth="1"/>
    <col min="26" max="26" width="10.125" bestFit="1" customWidth="1"/>
    <col min="27" max="29" width="9" bestFit="1" customWidth="1"/>
    <col min="30" max="31" width="7.625" bestFit="1" customWidth="1"/>
    <col min="33" max="33" width="19.125" bestFit="1" customWidth="1"/>
    <col min="34" max="34" width="11.125" bestFit="1" customWidth="1"/>
    <col min="35" max="35" width="10.625" bestFit="1" customWidth="1"/>
    <col min="36" max="36" width="11.125" bestFit="1" customWidth="1"/>
    <col min="37" max="39" width="7.625" bestFit="1" customWidth="1"/>
    <col min="41" max="41" width="19" bestFit="1" customWidth="1"/>
    <col min="42" max="42" width="11.125" bestFit="1" customWidth="1"/>
    <col min="43" max="43" width="10.625" bestFit="1" customWidth="1"/>
    <col min="44" max="44" width="11.125" bestFit="1" customWidth="1"/>
    <col min="45" max="47" width="7.625" bestFit="1" customWidth="1"/>
  </cols>
  <sheetData>
    <row r="1" spans="1:29" s="1" customFormat="1">
      <c r="A1" t="str">
        <f>_xll.ICEQuotes(A2:A11,B1:L1)</f>
        <v>Quote Table</v>
      </c>
      <c r="B1" t="s">
        <v>734</v>
      </c>
      <c r="C1" t="s">
        <v>49</v>
      </c>
      <c r="D1" t="s">
        <v>735</v>
      </c>
      <c r="E1" t="s">
        <v>28</v>
      </c>
      <c r="F1" t="s">
        <v>736</v>
      </c>
      <c r="G1" t="s">
        <v>737</v>
      </c>
      <c r="H1" t="s">
        <v>738</v>
      </c>
      <c r="I1" t="s">
        <v>203</v>
      </c>
      <c r="J1" t="s">
        <v>739</v>
      </c>
      <c r="K1" t="s">
        <v>26</v>
      </c>
      <c r="L1" t="s">
        <v>740</v>
      </c>
      <c r="M1" t="str">
        <f>_xll.ICEQuotes(M2:M11,N1:X1)</f>
        <v>Quote Table</v>
      </c>
      <c r="N1" t="s">
        <v>734</v>
      </c>
      <c r="O1" t="s">
        <v>49</v>
      </c>
      <c r="P1" t="s">
        <v>735</v>
      </c>
      <c r="Q1" t="s">
        <v>28</v>
      </c>
      <c r="R1" t="s">
        <v>736</v>
      </c>
      <c r="S1" t="s">
        <v>737</v>
      </c>
      <c r="T1" t="s">
        <v>738</v>
      </c>
      <c r="U1" t="s">
        <v>203</v>
      </c>
      <c r="V1" t="s">
        <v>739</v>
      </c>
      <c r="W1" t="s">
        <v>26</v>
      </c>
      <c r="X1" t="s">
        <v>740</v>
      </c>
      <c r="Y1" s="1" t="s">
        <v>741</v>
      </c>
      <c r="Z1" s="1" t="s">
        <v>13</v>
      </c>
      <c r="AA1" s="1" t="s">
        <v>49</v>
      </c>
      <c r="AB1" s="1" t="s">
        <v>28</v>
      </c>
      <c r="AC1" s="1" t="s">
        <v>736</v>
      </c>
    </row>
    <row r="2" spans="1:29">
      <c r="A2" t="s">
        <v>742</v>
      </c>
      <c r="B2" t="str">
        <f>_xll.ICEQuote($A2,B$1)</f>
        <v>Jul'25</v>
      </c>
      <c r="C2">
        <f>_xll.ICEQuote($A2,C$1)</f>
        <v>5275</v>
      </c>
      <c r="D2">
        <f>_xll.ICEQuote($A2,D$1)</f>
        <v>36</v>
      </c>
      <c r="E2">
        <f>_xll.ICEQuote($A2,E$1)</f>
        <v>5264</v>
      </c>
      <c r="F2">
        <f>_xll.ICEQuote($A2,F$1)</f>
        <v>5284</v>
      </c>
      <c r="G2">
        <f>_xll.ICEQuote($A2,G$1)</f>
        <v>5180</v>
      </c>
      <c r="H2">
        <f>_xll.ICEQuote($A2,H$1)</f>
        <v>5275</v>
      </c>
      <c r="I2">
        <f>_xll.ICEQuote($A2,I$1)</f>
        <v>945</v>
      </c>
      <c r="J2">
        <f>_xll.ICEQuote($A2,J$1)</f>
        <v>5262</v>
      </c>
      <c r="K2">
        <f>_xll.ICEQuote($A2,K$1)</f>
        <v>5239</v>
      </c>
      <c r="L2" s="342">
        <f>_xll.ICEQuote($A2,L$1)</f>
        <v>45854</v>
      </c>
      <c r="M2" t="s">
        <v>743</v>
      </c>
      <c r="N2" t="str">
        <f>_xll.ICEQuote($M2,N$1)</f>
        <v>Jul'25</v>
      </c>
      <c r="O2">
        <f>_xll.ICEQuote($M2,O$1)</f>
        <v>0</v>
      </c>
      <c r="P2">
        <f>_xll.ICEQuote($M2,P$1)</f>
        <v>0</v>
      </c>
      <c r="Q2">
        <f>_xll.ICEQuote($M2,Q$1)</f>
        <v>0</v>
      </c>
      <c r="R2">
        <f>_xll.ICEQuote($M2,R$1)</f>
        <v>9264</v>
      </c>
      <c r="S2">
        <f>_xll.ICEQuote($M2,S$1)</f>
        <v>0</v>
      </c>
      <c r="T2">
        <f>_xll.ICEQuote($M2,T$1)</f>
        <v>0</v>
      </c>
      <c r="U2">
        <f>_xll.ICEQuote($M2,U$1)</f>
        <v>0</v>
      </c>
      <c r="V2">
        <f>_xll.ICEQuote($M2,V$1)</f>
        <v>0</v>
      </c>
      <c r="W2">
        <f>_xll.ICEQuote($M2,W$1)</f>
        <v>8840</v>
      </c>
      <c r="X2" s="342">
        <f>_xll.ICEQuote($M2,X$1)</f>
        <v>45854</v>
      </c>
      <c r="Y2" t="s">
        <v>744</v>
      </c>
      <c r="Z2" s="18">
        <v>45488</v>
      </c>
      <c r="AA2" s="19" t="e">
        <f t="shared" ref="AA2:AA11" ca="1" si="0">IF(OR(C2&lt;&gt;0,O2&lt;&gt;0),C2*VLOOKUP($Z2,GBPUSD,2,FALSE)-O2,$K2*VLOOKUP($Z2,GBPUSD,2,FALSE)-$W2)</f>
        <v>#N/A</v>
      </c>
      <c r="AB2" s="19" t="e">
        <f t="shared" ref="AB2:AB11" ca="1" si="1">IF(OR(E2&lt;&gt;0,R2&lt;&gt;0),E2*VLOOKUP($Z2,GBPUSD,2,FALSE)-R2,$K2*VLOOKUP($Z2,GBPUSD,2,FALSE)-$W2)</f>
        <v>#N/A</v>
      </c>
      <c r="AC2" s="19" t="e">
        <f t="shared" ref="AC2:AC11" ca="1" si="2">IF(OR(F3&lt;&gt;0,Q3&lt;&gt;0),F3*VLOOKUP($Z2,GBPUSD,2,FALSE)-Q3,$K3*VLOOKUP($Z2,GBPUSD,2,FALSE)-$W3)</f>
        <v>#N/A</v>
      </c>
    </row>
    <row r="3" spans="1:29">
      <c r="A3" t="s">
        <v>745</v>
      </c>
      <c r="B3" t="str">
        <f>_xll.ICEQuote($A3,B$1)</f>
        <v>Sep'25</v>
      </c>
      <c r="C3">
        <f>_xll.ICEQuote($A3,C$1)</f>
        <v>5339</v>
      </c>
      <c r="D3">
        <f>_xll.ICEQuote($A3,D$1)</f>
        <v>50</v>
      </c>
      <c r="E3">
        <f>_xll.ICEQuote($A3,E$1)</f>
        <v>5340</v>
      </c>
      <c r="F3">
        <f>_xll.ICEQuote($A3,F$1)</f>
        <v>5342</v>
      </c>
      <c r="G3">
        <f>_xll.ICEQuote($A3,G$1)</f>
        <v>5224</v>
      </c>
      <c r="H3">
        <f>_xll.ICEQuote($A3,H$1)</f>
        <v>5375</v>
      </c>
      <c r="I3">
        <f>_xll.ICEQuote($A3,I$1)</f>
        <v>2814</v>
      </c>
      <c r="J3">
        <f>_xll.ICEQuote($A3,J$1)</f>
        <v>5300</v>
      </c>
      <c r="K3">
        <f>_xll.ICEQuote($A3,K$1)</f>
        <v>5289</v>
      </c>
      <c r="L3" s="342">
        <f>_xll.ICEQuote($A3,L$1)</f>
        <v>45915</v>
      </c>
      <c r="M3" t="s">
        <v>746</v>
      </c>
      <c r="N3" t="str">
        <f>_xll.ICEQuote($M3,N$1)</f>
        <v>Sep'25</v>
      </c>
      <c r="O3">
        <f>_xll.ICEQuote($M3,O$1)</f>
        <v>8260</v>
      </c>
      <c r="P3">
        <f>_xll.ICEQuote($M3,P$1)</f>
        <v>83</v>
      </c>
      <c r="Q3">
        <f>_xll.ICEQuote($M3,Q$1)</f>
        <v>8260</v>
      </c>
      <c r="R3">
        <f>_xll.ICEQuote($M3,R$1)</f>
        <v>8264</v>
      </c>
      <c r="S3">
        <f>_xll.ICEQuote($M3,S$1)</f>
        <v>8100</v>
      </c>
      <c r="T3">
        <f>_xll.ICEQuote($M3,T$1)</f>
        <v>8347</v>
      </c>
      <c r="U3">
        <f>_xll.ICEQuote($M3,U$1)</f>
        <v>8221</v>
      </c>
      <c r="V3">
        <f>_xll.ICEQuote($M3,V$1)</f>
        <v>8155</v>
      </c>
      <c r="W3">
        <f>_xll.ICEQuote($M3,W$1)</f>
        <v>8177</v>
      </c>
      <c r="X3" s="342">
        <f>_xll.ICEQuote($M3,X$1)</f>
        <v>45915</v>
      </c>
      <c r="Y3" t="s">
        <v>747</v>
      </c>
      <c r="Z3" s="18">
        <v>45550</v>
      </c>
      <c r="AA3" s="19" t="e">
        <f t="shared" ca="1" si="0"/>
        <v>#N/A</v>
      </c>
      <c r="AB3" s="19" t="e">
        <f t="shared" ca="1" si="1"/>
        <v>#N/A</v>
      </c>
      <c r="AC3" s="19" t="e">
        <f t="shared" ca="1" si="2"/>
        <v>#N/A</v>
      </c>
    </row>
    <row r="4" spans="1:29">
      <c r="A4" t="s">
        <v>748</v>
      </c>
      <c r="B4" t="str">
        <f>_xll.ICEQuote($A4,B$1)</f>
        <v>Dec'25</v>
      </c>
      <c r="C4">
        <f>_xll.ICEQuote($A4,C$1)</f>
        <v>5285</v>
      </c>
      <c r="D4">
        <f>_xll.ICEQuote($A4,D$1)</f>
        <v>48</v>
      </c>
      <c r="E4">
        <f>_xll.ICEQuote($A4,E$1)</f>
        <v>5283</v>
      </c>
      <c r="F4">
        <f>_xll.ICEQuote($A4,F$1)</f>
        <v>5287</v>
      </c>
      <c r="G4">
        <f>_xll.ICEQuote($A4,G$1)</f>
        <v>5179</v>
      </c>
      <c r="H4">
        <f>_xll.ICEQuote($A4,H$1)</f>
        <v>5301</v>
      </c>
      <c r="I4">
        <f>_xll.ICEQuote($A4,I$1)</f>
        <v>2520</v>
      </c>
      <c r="J4">
        <f>_xll.ICEQuote($A4,J$1)</f>
        <v>5301</v>
      </c>
      <c r="K4">
        <f>_xll.ICEQuote($A4,K$1)</f>
        <v>5237</v>
      </c>
      <c r="L4" s="342">
        <f>_xll.ICEQuote($A4,L$1)</f>
        <v>46002</v>
      </c>
      <c r="M4" t="s">
        <v>749</v>
      </c>
      <c r="N4" t="str">
        <f>_xll.ICEQuote($M4,N$1)</f>
        <v>Dec'25</v>
      </c>
      <c r="O4">
        <f>_xll.ICEQuote($M4,O$1)</f>
        <v>7554</v>
      </c>
      <c r="P4">
        <f>_xll.ICEQuote($M4,P$1)</f>
        <v>103</v>
      </c>
      <c r="Q4">
        <f>_xll.ICEQuote($M4,Q$1)</f>
        <v>7549</v>
      </c>
      <c r="R4">
        <f>_xll.ICEQuote($M4,R$1)</f>
        <v>7555</v>
      </c>
      <c r="S4">
        <f>_xll.ICEQuote($M4,S$1)</f>
        <v>7410</v>
      </c>
      <c r="T4">
        <f>_xll.ICEQuote($M4,T$1)</f>
        <v>7591</v>
      </c>
      <c r="U4">
        <f>_xll.ICEQuote($M4,U$1)</f>
        <v>5681</v>
      </c>
      <c r="V4">
        <f>_xll.ICEQuote($M4,V$1)</f>
        <v>7431</v>
      </c>
      <c r="W4">
        <f>_xll.ICEQuote($M4,W$1)</f>
        <v>7451</v>
      </c>
      <c r="X4" s="342">
        <f>_xll.ICEQuote($M4,X$1)</f>
        <v>46006</v>
      </c>
      <c r="Y4" t="s">
        <v>27</v>
      </c>
      <c r="Z4" s="18">
        <v>45641</v>
      </c>
      <c r="AA4" s="19" t="e">
        <f t="shared" ca="1" si="0"/>
        <v>#N/A</v>
      </c>
      <c r="AB4" s="19" t="e">
        <f t="shared" ca="1" si="1"/>
        <v>#N/A</v>
      </c>
      <c r="AC4" s="19" t="e">
        <f t="shared" ca="1" si="2"/>
        <v>#N/A</v>
      </c>
    </row>
    <row r="5" spans="1:29">
      <c r="A5" t="s">
        <v>750</v>
      </c>
      <c r="B5" t="str">
        <f>_xll.ICEQuote($A5,B$1)</f>
        <v>Mar'26</v>
      </c>
      <c r="C5">
        <f>_xll.ICEQuote($A5,C$1)</f>
        <v>5155</v>
      </c>
      <c r="D5">
        <f>_xll.ICEQuote($A5,D$1)</f>
        <v>49</v>
      </c>
      <c r="E5">
        <f>_xll.ICEQuote($A5,E$1)</f>
        <v>5150</v>
      </c>
      <c r="F5">
        <f>_xll.ICEQuote($A5,F$1)</f>
        <v>5157</v>
      </c>
      <c r="G5">
        <f>_xll.ICEQuote($A5,G$1)</f>
        <v>5061</v>
      </c>
      <c r="H5">
        <f>_xll.ICEQuote($A5,H$1)</f>
        <v>5167</v>
      </c>
      <c r="I5">
        <f>_xll.ICEQuote($A5,I$1)</f>
        <v>1443</v>
      </c>
      <c r="J5">
        <f>_xll.ICEQuote($A5,J$1)</f>
        <v>5148</v>
      </c>
      <c r="K5">
        <f>_xll.ICEQuote($A5,K$1)</f>
        <v>5106</v>
      </c>
      <c r="L5" s="342">
        <f>_xll.ICEQuote($A5,L$1)</f>
        <v>46097</v>
      </c>
      <c r="M5" t="s">
        <v>751</v>
      </c>
      <c r="N5" t="str">
        <f>_xll.ICEQuote($M5,N$1)</f>
        <v>Mar'26</v>
      </c>
      <c r="O5">
        <f>_xll.ICEQuote($M5,O$1)</f>
        <v>7307</v>
      </c>
      <c r="P5">
        <f>_xll.ICEQuote($M5,P$1)</f>
        <v>89</v>
      </c>
      <c r="Q5">
        <f>_xll.ICEQuote($M5,Q$1)</f>
        <v>7305</v>
      </c>
      <c r="R5">
        <f>_xll.ICEQuote($M5,R$1)</f>
        <v>7311</v>
      </c>
      <c r="S5">
        <f>_xll.ICEQuote($M5,S$1)</f>
        <v>7178</v>
      </c>
      <c r="T5">
        <f>_xll.ICEQuote($M5,T$1)</f>
        <v>7340</v>
      </c>
      <c r="U5">
        <f>_xll.ICEQuote($M5,U$1)</f>
        <v>3249</v>
      </c>
      <c r="V5">
        <f>_xll.ICEQuote($M5,V$1)</f>
        <v>7212</v>
      </c>
      <c r="W5">
        <f>_xll.ICEQuote($M5,W$1)</f>
        <v>7218</v>
      </c>
      <c r="X5" s="342">
        <f>_xll.ICEQuote($M5,X$1)</f>
        <v>46097</v>
      </c>
      <c r="Y5" t="s">
        <v>114</v>
      </c>
      <c r="Z5" s="18">
        <v>45731</v>
      </c>
      <c r="AA5" s="19" t="e">
        <f t="shared" ca="1" si="0"/>
        <v>#N/A</v>
      </c>
      <c r="AB5" s="19" t="e">
        <f t="shared" ca="1" si="1"/>
        <v>#N/A</v>
      </c>
      <c r="AC5" s="19" t="e">
        <f t="shared" ca="1" si="2"/>
        <v>#N/A</v>
      </c>
    </row>
    <row r="6" spans="1:29">
      <c r="A6" t="s">
        <v>752</v>
      </c>
      <c r="B6" t="str">
        <f>_xll.ICEQuote($A6,B$1)</f>
        <v>May'26</v>
      </c>
      <c r="C6">
        <f>_xll.ICEQuote($A6,C$1)</f>
        <v>5093</v>
      </c>
      <c r="D6">
        <f>_xll.ICEQuote($A6,D$1)</f>
        <v>42</v>
      </c>
      <c r="E6">
        <f>_xll.ICEQuote($A6,E$1)</f>
        <v>5091</v>
      </c>
      <c r="F6">
        <f>_xll.ICEQuote($A6,F$1)</f>
        <v>5099</v>
      </c>
      <c r="G6">
        <f>_xll.ICEQuote($A6,G$1)</f>
        <v>5012</v>
      </c>
      <c r="H6">
        <f>_xll.ICEQuote($A6,H$1)</f>
        <v>5106</v>
      </c>
      <c r="I6">
        <f>_xll.ICEQuote($A6,I$1)</f>
        <v>853</v>
      </c>
      <c r="J6">
        <f>_xll.ICEQuote($A6,J$1)</f>
        <v>5060</v>
      </c>
      <c r="K6">
        <f>_xll.ICEQuote($A6,K$1)</f>
        <v>5051</v>
      </c>
      <c r="L6" s="342">
        <f>_xll.ICEQuote($A6,L$1)</f>
        <v>46155</v>
      </c>
      <c r="M6" t="s">
        <v>753</v>
      </c>
      <c r="N6" t="str">
        <f>_xll.ICEQuote($M6,N$1)</f>
        <v>May'26</v>
      </c>
      <c r="O6">
        <f>_xll.ICEQuote($M6,O$1)</f>
        <v>7229</v>
      </c>
      <c r="P6">
        <f>_xll.ICEQuote($M6,P$1)</f>
        <v>70</v>
      </c>
      <c r="Q6">
        <f>_xll.ICEQuote($M6,Q$1)</f>
        <v>7227</v>
      </c>
      <c r="R6">
        <f>_xll.ICEQuote($M6,R$1)</f>
        <v>7234</v>
      </c>
      <c r="S6">
        <f>_xll.ICEQuote($M6,S$1)</f>
        <v>7114</v>
      </c>
      <c r="T6">
        <f>_xll.ICEQuote($M6,T$1)</f>
        <v>7261</v>
      </c>
      <c r="U6">
        <f>_xll.ICEQuote($M6,U$1)</f>
        <v>1354</v>
      </c>
      <c r="V6">
        <f>_xll.ICEQuote($M6,V$1)</f>
        <v>7159</v>
      </c>
      <c r="W6">
        <f>_xll.ICEQuote($M6,W$1)</f>
        <v>7159</v>
      </c>
      <c r="X6" s="342">
        <f>_xll.ICEQuote($M6,X$1)</f>
        <v>46155</v>
      </c>
      <c r="Y6" t="s">
        <v>754</v>
      </c>
      <c r="Z6" s="18">
        <v>45792</v>
      </c>
      <c r="AA6" s="19" t="e">
        <f t="shared" ca="1" si="0"/>
        <v>#N/A</v>
      </c>
      <c r="AB6" s="19" t="e">
        <f t="shared" ca="1" si="1"/>
        <v>#N/A</v>
      </c>
      <c r="AC6" s="19" t="e">
        <f t="shared" ca="1" si="2"/>
        <v>#N/A</v>
      </c>
    </row>
    <row r="7" spans="1:29">
      <c r="A7" t="s">
        <v>755</v>
      </c>
      <c r="B7" t="str">
        <f>_xll.ICEQuote($A7,B$1)</f>
        <v>Jul'26</v>
      </c>
      <c r="C7">
        <f>_xll.ICEQuote($A7,C$1)</f>
        <v>5039</v>
      </c>
      <c r="D7">
        <f>_xll.ICEQuote($A7,D$1)</f>
        <v>42</v>
      </c>
      <c r="E7">
        <f>_xll.ICEQuote($A7,E$1)</f>
        <v>5031</v>
      </c>
      <c r="F7">
        <f>_xll.ICEQuote($A7,F$1)</f>
        <v>5041</v>
      </c>
      <c r="G7">
        <f>_xll.ICEQuote($A7,G$1)</f>
        <v>4961</v>
      </c>
      <c r="H7">
        <f>_xll.ICEQuote($A7,H$1)</f>
        <v>5047</v>
      </c>
      <c r="I7">
        <f>_xll.ICEQuote($A7,I$1)</f>
        <v>418</v>
      </c>
      <c r="J7">
        <f>_xll.ICEQuote($A7,J$1)</f>
        <v>5006</v>
      </c>
      <c r="K7">
        <f>_xll.ICEQuote($A7,K$1)</f>
        <v>4997</v>
      </c>
      <c r="L7" s="342">
        <f>_xll.ICEQuote($A7,L$1)</f>
        <v>46219</v>
      </c>
      <c r="M7" t="s">
        <v>756</v>
      </c>
      <c r="N7" t="str">
        <f>_xll.ICEQuote($M7,N$1)</f>
        <v>Jul'26</v>
      </c>
      <c r="O7">
        <f>_xll.ICEQuote($M7,O$1)</f>
        <v>7151</v>
      </c>
      <c r="P7">
        <f>_xll.ICEQuote($M7,P$1)</f>
        <v>52</v>
      </c>
      <c r="Q7">
        <f>_xll.ICEQuote($M7,Q$1)</f>
        <v>7147</v>
      </c>
      <c r="R7">
        <f>_xll.ICEQuote($M7,R$1)</f>
        <v>7156</v>
      </c>
      <c r="S7">
        <f>_xll.ICEQuote($M7,S$1)</f>
        <v>7051</v>
      </c>
      <c r="T7">
        <f>_xll.ICEQuote($M7,T$1)</f>
        <v>7167</v>
      </c>
      <c r="U7">
        <f>_xll.ICEQuote($M7,U$1)</f>
        <v>344</v>
      </c>
      <c r="V7">
        <f>_xll.ICEQuote($M7,V$1)</f>
        <v>7094</v>
      </c>
      <c r="W7">
        <f>_xll.ICEQuote($M7,W$1)</f>
        <v>7099</v>
      </c>
      <c r="X7" s="342">
        <f>_xll.ICEQuote($M7,X$1)</f>
        <v>46219</v>
      </c>
      <c r="Y7" t="s">
        <v>757</v>
      </c>
      <c r="Z7" s="18">
        <v>45853</v>
      </c>
      <c r="AA7" s="19" t="e">
        <f t="shared" ca="1" si="0"/>
        <v>#N/A</v>
      </c>
      <c r="AB7" s="19" t="e">
        <f t="shared" ca="1" si="1"/>
        <v>#N/A</v>
      </c>
      <c r="AC7" s="19" t="e">
        <f t="shared" ca="1" si="2"/>
        <v>#N/A</v>
      </c>
    </row>
    <row r="8" spans="1:29">
      <c r="A8" t="s">
        <v>758</v>
      </c>
      <c r="B8" t="str">
        <f>_xll.ICEQuote($A8,B$1)</f>
        <v>Sep'26</v>
      </c>
      <c r="C8">
        <f>_xll.ICEQuote($A8,C$1)</f>
        <v>4969</v>
      </c>
      <c r="D8">
        <f>_xll.ICEQuote($A8,D$1)</f>
        <v>38</v>
      </c>
      <c r="E8">
        <f>_xll.ICEQuote($A8,E$1)</f>
        <v>4959</v>
      </c>
      <c r="F8">
        <f>_xll.ICEQuote($A8,F$1)</f>
        <v>4972</v>
      </c>
      <c r="G8">
        <f>_xll.ICEQuote($A8,G$1)</f>
        <v>4890</v>
      </c>
      <c r="H8">
        <f>_xll.ICEQuote($A8,H$1)</f>
        <v>4978</v>
      </c>
      <c r="I8">
        <f>_xll.ICEQuote($A8,I$1)</f>
        <v>141</v>
      </c>
      <c r="J8">
        <f>_xll.ICEQuote($A8,J$1)</f>
        <v>4973</v>
      </c>
      <c r="K8">
        <f>_xll.ICEQuote($A8,K$1)</f>
        <v>4931</v>
      </c>
      <c r="L8" s="342">
        <f>_xll.ICEQuote($A8,L$1)</f>
        <v>46280</v>
      </c>
      <c r="M8" t="s">
        <v>759</v>
      </c>
      <c r="N8" t="str">
        <f>_xll.ICEQuote($M8,N$1)</f>
        <v>Sep'26</v>
      </c>
      <c r="O8">
        <f>_xll.ICEQuote($M8,O$1)</f>
        <v>7057</v>
      </c>
      <c r="P8">
        <f>_xll.ICEQuote($M8,P$1)</f>
        <v>35</v>
      </c>
      <c r="Q8">
        <f>_xll.ICEQuote($M8,Q$1)</f>
        <v>7055</v>
      </c>
      <c r="R8">
        <f>_xll.ICEQuote($M8,R$1)</f>
        <v>7065</v>
      </c>
      <c r="S8">
        <f>_xll.ICEQuote($M8,S$1)</f>
        <v>6973</v>
      </c>
      <c r="T8">
        <f>_xll.ICEQuote($M8,T$1)</f>
        <v>7084</v>
      </c>
      <c r="U8">
        <f>_xll.ICEQuote($M8,U$1)</f>
        <v>94</v>
      </c>
      <c r="V8">
        <f>_xll.ICEQuote($M8,V$1)</f>
        <v>7016</v>
      </c>
      <c r="W8">
        <f>_xll.ICEQuote($M8,W$1)</f>
        <v>7022</v>
      </c>
      <c r="X8" s="342">
        <f>_xll.ICEQuote($M8,X$1)</f>
        <v>46280</v>
      </c>
      <c r="Y8" t="s">
        <v>760</v>
      </c>
      <c r="Z8" s="18">
        <v>45915</v>
      </c>
      <c r="AA8" s="19">
        <f t="shared" ca="1" si="0"/>
        <v>-374.87364680000064</v>
      </c>
      <c r="AB8" s="19">
        <f t="shared" ca="1" si="1"/>
        <v>-396.32127480000054</v>
      </c>
      <c r="AC8" s="19">
        <f t="shared" ca="1" si="2"/>
        <v>-319.83372200000122</v>
      </c>
    </row>
    <row r="9" spans="1:29">
      <c r="A9" t="s">
        <v>761</v>
      </c>
      <c r="B9" t="str">
        <f>_xll.ICEQuote($A9,B$1)</f>
        <v>Dec'26</v>
      </c>
      <c r="C9">
        <f>_xll.ICEQuote($A9,C$1)</f>
        <v>4881</v>
      </c>
      <c r="D9">
        <f>_xll.ICEQuote($A9,D$1)</f>
        <v>35</v>
      </c>
      <c r="E9">
        <f>_xll.ICEQuote($A9,E$1)</f>
        <v>4870</v>
      </c>
      <c r="F9">
        <f>_xll.ICEQuote($A9,F$1)</f>
        <v>4885</v>
      </c>
      <c r="G9">
        <f>_xll.ICEQuote($A9,G$1)</f>
        <v>4806</v>
      </c>
      <c r="H9">
        <f>_xll.ICEQuote($A9,H$1)</f>
        <v>4892</v>
      </c>
      <c r="I9">
        <f>_xll.ICEQuote($A9,I$1)</f>
        <v>36</v>
      </c>
      <c r="J9">
        <f>_xll.ICEQuote($A9,J$1)</f>
        <v>4887</v>
      </c>
      <c r="K9">
        <f>_xll.ICEQuote($A9,K$1)</f>
        <v>4846</v>
      </c>
      <c r="L9" s="342">
        <f>_xll.ICEQuote($A9,L$1)</f>
        <v>46370</v>
      </c>
      <c r="M9" t="s">
        <v>762</v>
      </c>
      <c r="N9" t="str">
        <f>_xll.ICEQuote($M9,N$1)</f>
        <v>Dec'26</v>
      </c>
      <c r="O9">
        <f>_xll.ICEQuote($M9,O$1)</f>
        <v>6892</v>
      </c>
      <c r="P9">
        <f>_xll.ICEQuote($M9,P$1)</f>
        <v>9</v>
      </c>
      <c r="Q9">
        <f>_xll.ICEQuote($M9,Q$1)</f>
        <v>6889</v>
      </c>
      <c r="R9">
        <f>_xll.ICEQuote($M9,R$1)</f>
        <v>6904</v>
      </c>
      <c r="S9">
        <f>_xll.ICEQuote($M9,S$1)</f>
        <v>6833</v>
      </c>
      <c r="T9">
        <f>_xll.ICEQuote($M9,T$1)</f>
        <v>6914</v>
      </c>
      <c r="U9">
        <f>_xll.ICEQuote($M9,U$1)</f>
        <v>15</v>
      </c>
      <c r="V9">
        <f>_xll.ICEQuote($M9,V$1)</f>
        <v>6875</v>
      </c>
      <c r="W9">
        <f>_xll.ICEQuote($M9,W$1)</f>
        <v>6883</v>
      </c>
      <c r="X9" s="342">
        <f>_xll.ICEQuote($M9,X$1)</f>
        <v>46371</v>
      </c>
      <c r="Y9" t="s">
        <v>25</v>
      </c>
      <c r="Z9" s="18">
        <v>46006</v>
      </c>
      <c r="AA9" s="19">
        <f t="shared" ca="1" si="0"/>
        <v>-323.29073913792854</v>
      </c>
      <c r="AB9" s="19">
        <f t="shared" ca="1" si="1"/>
        <v>-350.0942224137907</v>
      </c>
      <c r="AC9" s="19">
        <f t="shared" ca="1" si="2"/>
        <v>-266.77581620689398</v>
      </c>
    </row>
    <row r="10" spans="1:29">
      <c r="A10" t="s">
        <v>763</v>
      </c>
      <c r="B10" t="str">
        <f>_xll.ICEQuote($A10,B$1)</f>
        <v>Mar'27</v>
      </c>
      <c r="C10">
        <f>_xll.ICEQuote($A10,C$1)</f>
        <v>4770</v>
      </c>
      <c r="D10">
        <f>_xll.ICEQuote($A10,D$1)</f>
        <v>-32</v>
      </c>
      <c r="E10">
        <f>_xll.ICEQuote($A10,E$1)</f>
        <v>4823</v>
      </c>
      <c r="F10">
        <f>_xll.ICEQuote($A10,F$1)</f>
        <v>4842</v>
      </c>
      <c r="G10">
        <f>_xll.ICEQuote($A10,G$1)</f>
        <v>4770</v>
      </c>
      <c r="H10">
        <f>_xll.ICEQuote($A10,H$1)</f>
        <v>4770</v>
      </c>
      <c r="I10">
        <f>_xll.ICEQuote($A10,I$1)</f>
        <v>6</v>
      </c>
      <c r="J10">
        <f>_xll.ICEQuote($A10,J$1)</f>
        <v>4770</v>
      </c>
      <c r="K10">
        <f>_xll.ICEQuote($A10,K$1)</f>
        <v>4802</v>
      </c>
      <c r="L10" s="342">
        <f>_xll.ICEQuote($A10,L$1)</f>
        <v>46458</v>
      </c>
      <c r="M10" t="s">
        <v>764</v>
      </c>
      <c r="N10" t="str">
        <f>_xll.ICEQuote($M10,N$1)</f>
        <v>Mar'27</v>
      </c>
      <c r="O10">
        <f>_xll.ICEQuote($M10,O$1)</f>
        <v>6749</v>
      </c>
      <c r="P10">
        <f>_xll.ICEQuote($M10,P$1)</f>
        <v>-41</v>
      </c>
      <c r="Q10">
        <f>_xll.ICEQuote($M10,Q$1)</f>
        <v>6783</v>
      </c>
      <c r="R10">
        <f>_xll.ICEQuote($M10,R$1)</f>
        <v>6808</v>
      </c>
      <c r="S10">
        <f>_xll.ICEQuote($M10,S$1)</f>
        <v>6749</v>
      </c>
      <c r="T10">
        <f>_xll.ICEQuote($M10,T$1)</f>
        <v>6749</v>
      </c>
      <c r="U10">
        <f>_xll.ICEQuote($M10,U$1)</f>
        <v>0</v>
      </c>
      <c r="V10">
        <f>_xll.ICEQuote($M10,V$1)</f>
        <v>6749</v>
      </c>
      <c r="W10">
        <f>_xll.ICEQuote($M10,W$1)</f>
        <v>6790</v>
      </c>
      <c r="X10" s="342">
        <f>_xll.ICEQuote($M10,X$1)</f>
        <v>46461</v>
      </c>
      <c r="Y10" t="s">
        <v>765</v>
      </c>
      <c r="Z10" s="18">
        <v>46096</v>
      </c>
      <c r="AA10" s="19">
        <f t="shared" ca="1" si="0"/>
        <v>-325.34784799999761</v>
      </c>
      <c r="AB10" s="19">
        <f t="shared" ca="1" si="1"/>
        <v>-312.97393519999787</v>
      </c>
      <c r="AC10" s="19">
        <f t="shared" ca="1" si="2"/>
        <v>-224.66729039999791</v>
      </c>
    </row>
    <row r="11" spans="1:29">
      <c r="A11" t="s">
        <v>766</v>
      </c>
      <c r="B11" t="str">
        <f>_xll.ICEQuote($A11,B$1)</f>
        <v>May'27</v>
      </c>
      <c r="C11">
        <f>_xll.ICEQuote($A11,C$1)</f>
        <v>0</v>
      </c>
      <c r="D11">
        <f>_xll.ICEQuote($A11,D$1)</f>
        <v>0</v>
      </c>
      <c r="E11">
        <f>_xll.ICEQuote($A11,E$1)</f>
        <v>4800</v>
      </c>
      <c r="F11">
        <f>_xll.ICEQuote($A11,F$1)</f>
        <v>4821</v>
      </c>
      <c r="G11">
        <f>_xll.ICEQuote($A11,G$1)</f>
        <v>0</v>
      </c>
      <c r="H11">
        <f>_xll.ICEQuote($A11,H$1)</f>
        <v>0</v>
      </c>
      <c r="I11">
        <f>_xll.ICEQuote($A11,I$1)</f>
        <v>2</v>
      </c>
      <c r="J11">
        <f>_xll.ICEQuote($A11,J$1)</f>
        <v>0</v>
      </c>
      <c r="K11">
        <f>_xll.ICEQuote($A11,K$1)</f>
        <v>4780</v>
      </c>
      <c r="L11" s="342">
        <f>_xll.ICEQuote($A11,L$1)</f>
        <v>46520</v>
      </c>
      <c r="M11" t="s">
        <v>767</v>
      </c>
      <c r="N11" t="str">
        <f>_xll.ICEQuote($M11,N$1)</f>
        <v>May'27</v>
      </c>
      <c r="O11">
        <f>_xll.ICEQuote($M11,O$1)</f>
        <v>6700</v>
      </c>
      <c r="P11">
        <f>_xll.ICEQuote($M11,P$1)</f>
        <v>-31</v>
      </c>
      <c r="Q11">
        <f>_xll.ICEQuote($M11,Q$1)</f>
        <v>6717</v>
      </c>
      <c r="R11">
        <f>_xll.ICEQuote($M11,R$1)</f>
        <v>6751</v>
      </c>
      <c r="S11">
        <f>_xll.ICEQuote($M11,S$1)</f>
        <v>6700</v>
      </c>
      <c r="T11">
        <f>_xll.ICEQuote($M11,T$1)</f>
        <v>6700</v>
      </c>
      <c r="U11">
        <f>_xll.ICEQuote($M11,U$1)</f>
        <v>0</v>
      </c>
      <c r="V11">
        <f>_xll.ICEQuote($M11,V$1)</f>
        <v>6700</v>
      </c>
      <c r="W11">
        <f>_xll.ICEQuote($M11,W$1)</f>
        <v>6731</v>
      </c>
      <c r="X11" s="342">
        <f>_xll.ICEQuote($M11,X$1)</f>
        <v>46520</v>
      </c>
      <c r="Y11" t="s">
        <v>768</v>
      </c>
      <c r="Z11" s="18">
        <v>46157</v>
      </c>
      <c r="AA11" s="19">
        <f t="shared" ca="1" si="0"/>
        <v>-6700</v>
      </c>
      <c r="AB11" s="19">
        <f t="shared" ca="1" si="1"/>
        <v>-284.57191724137829</v>
      </c>
      <c r="AC11" s="19">
        <f t="shared" ca="1" si="2"/>
        <v>0</v>
      </c>
    </row>
    <row r="13" spans="1:29" s="1" customFormat="1">
      <c r="A13" t="str">
        <f>_xll.ICEQuotes(A14:A35,B13:K13)</f>
        <v>Quote Table</v>
      </c>
      <c r="B13" t="s">
        <v>734</v>
      </c>
      <c r="C13" t="s">
        <v>49</v>
      </c>
      <c r="D13" t="s">
        <v>735</v>
      </c>
      <c r="E13" t="s">
        <v>28</v>
      </c>
      <c r="F13" t="s">
        <v>736</v>
      </c>
      <c r="G13" t="s">
        <v>737</v>
      </c>
      <c r="H13" t="s">
        <v>738</v>
      </c>
      <c r="I13" t="s">
        <v>203</v>
      </c>
      <c r="J13" t="s">
        <v>739</v>
      </c>
      <c r="K13" t="s">
        <v>26</v>
      </c>
      <c r="M13" t="str">
        <f>_xll.ICEQuotes(M14:M35,N13:W13)</f>
        <v>Quote Table</v>
      </c>
      <c r="N13" t="s">
        <v>734</v>
      </c>
      <c r="O13" t="s">
        <v>49</v>
      </c>
      <c r="P13" t="s">
        <v>735</v>
      </c>
      <c r="Q13" t="s">
        <v>28</v>
      </c>
      <c r="R13" t="s">
        <v>736</v>
      </c>
      <c r="S13" t="s">
        <v>737</v>
      </c>
      <c r="T13" t="s">
        <v>738</v>
      </c>
      <c r="U13" t="s">
        <v>203</v>
      </c>
      <c r="V13" t="s">
        <v>739</v>
      </c>
      <c r="W13" t="s">
        <v>26</v>
      </c>
      <c r="Y13" s="1" t="s">
        <v>769</v>
      </c>
      <c r="AC13"/>
    </row>
    <row r="14" spans="1:29">
      <c r="A14" t="s">
        <v>770</v>
      </c>
      <c r="B14" t="str">
        <f>_xll.ICEQuote($A14,B$13)</f>
        <v/>
      </c>
      <c r="C14">
        <f>_xll.ICEQuote($A14,C$13)</f>
        <v>0</v>
      </c>
      <c r="D14">
        <f>_xll.ICEQuote($A14,D$13)</f>
        <v>0</v>
      </c>
      <c r="E14">
        <f>_xll.ICEQuote($A14,E$13)</f>
        <v>0</v>
      </c>
      <c r="F14">
        <f>_xll.ICEQuote($A14,F$13)</f>
        <v>0</v>
      </c>
      <c r="G14">
        <f>_xll.ICEQuote($A14,G$13)</f>
        <v>0</v>
      </c>
      <c r="H14">
        <f>_xll.ICEQuote($A14,H$13)</f>
        <v>0</v>
      </c>
      <c r="I14">
        <f>_xll.ICEQuote($A14,I$13)</f>
        <v>0</v>
      </c>
      <c r="J14">
        <f>_xll.ICEQuote($A14,J$13)</f>
        <v>0</v>
      </c>
      <c r="K14">
        <f>_xll.ICEQuote($A14,K$13)</f>
        <v>0</v>
      </c>
      <c r="M14" t="s">
        <v>771</v>
      </c>
      <c r="N14" t="str">
        <f>_xll.ICEQuote($M14,N$13)</f>
        <v/>
      </c>
      <c r="O14">
        <f>_xll.ICEQuote($M14,O$13)</f>
        <v>0</v>
      </c>
      <c r="P14">
        <f>_xll.ICEQuote($M14,P$13)</f>
        <v>0</v>
      </c>
      <c r="Q14">
        <f>_xll.ICEQuote($M14,Q$13)</f>
        <v>0</v>
      </c>
      <c r="R14">
        <f>_xll.ICEQuote($M14,R$13)</f>
        <v>0</v>
      </c>
      <c r="S14">
        <f>_xll.ICEQuote($M14,S$13)</f>
        <v>0</v>
      </c>
      <c r="T14">
        <f>_xll.ICEQuote($M14,T$13)</f>
        <v>0</v>
      </c>
      <c r="U14">
        <f>_xll.ICEQuote($M14,U$13)</f>
        <v>0</v>
      </c>
      <c r="V14">
        <f>_xll.ICEQuote($M14,V$13)</f>
        <v>0</v>
      </c>
      <c r="W14">
        <f>_xll.ICEQuote($M14,W$13)</f>
        <v>0</v>
      </c>
      <c r="Y14" t="str" cm="1">
        <f t="array" ref="Y14:Y38">A14:A38</f>
        <v>C 24N:C24U-ICE</v>
      </c>
    </row>
    <row r="15" spans="1:29">
      <c r="A15" t="s">
        <v>772</v>
      </c>
      <c r="B15" t="str">
        <f>_xll.ICEQuote($A15,B$13)</f>
        <v/>
      </c>
      <c r="C15">
        <f>_xll.ICEQuote($A15,C$13)</f>
        <v>0</v>
      </c>
      <c r="D15">
        <f>_xll.ICEQuote($A15,D$13)</f>
        <v>0</v>
      </c>
      <c r="E15">
        <f>_xll.ICEQuote($A15,E$13)</f>
        <v>0</v>
      </c>
      <c r="F15">
        <f>_xll.ICEQuote($A15,F$13)</f>
        <v>0</v>
      </c>
      <c r="G15">
        <f>_xll.ICEQuote($A15,G$13)</f>
        <v>0</v>
      </c>
      <c r="H15">
        <f>_xll.ICEQuote($A15,H$13)</f>
        <v>0</v>
      </c>
      <c r="I15">
        <f>_xll.ICEQuote($A15,I$13)</f>
        <v>0</v>
      </c>
      <c r="J15">
        <f>_xll.ICEQuote($A15,J$13)</f>
        <v>0</v>
      </c>
      <c r="K15">
        <f>_xll.ICEQuote($A15,K$13)</f>
        <v>0</v>
      </c>
      <c r="M15" t="s">
        <v>773</v>
      </c>
      <c r="N15" t="str">
        <f>_xll.ICEQuote($M15,N$13)</f>
        <v/>
      </c>
      <c r="O15">
        <f>_xll.ICEQuote($M15,O$13)</f>
        <v>0</v>
      </c>
      <c r="P15">
        <f>_xll.ICEQuote($M15,P$13)</f>
        <v>0</v>
      </c>
      <c r="Q15">
        <f>_xll.ICEQuote($M15,Q$13)</f>
        <v>0</v>
      </c>
      <c r="R15">
        <f>_xll.ICEQuote($M15,R$13)</f>
        <v>0</v>
      </c>
      <c r="S15">
        <f>_xll.ICEQuote($M15,S$13)</f>
        <v>0</v>
      </c>
      <c r="T15">
        <f>_xll.ICEQuote($M15,T$13)</f>
        <v>0</v>
      </c>
      <c r="U15">
        <f>_xll.ICEQuote($M15,U$13)</f>
        <v>0</v>
      </c>
      <c r="V15">
        <f>_xll.ICEQuote($M15,V$13)</f>
        <v>0</v>
      </c>
      <c r="W15">
        <f>_xll.ICEQuote($M15,W$13)</f>
        <v>0</v>
      </c>
      <c r="Y15" t="str">
        <v>C 24N:C24Z-ICE</v>
      </c>
    </row>
    <row r="16" spans="1:29">
      <c r="A16" t="s">
        <v>143</v>
      </c>
      <c r="B16" t="str">
        <f>_xll.ICEQuote($A16,B$13)</f>
        <v/>
      </c>
      <c r="C16">
        <f>_xll.ICEQuote($A16,C$13)</f>
        <v>0</v>
      </c>
      <c r="D16">
        <f>_xll.ICEQuote($A16,D$13)</f>
        <v>0</v>
      </c>
      <c r="E16">
        <f>_xll.ICEQuote($A16,E$13)</f>
        <v>0</v>
      </c>
      <c r="F16">
        <f>_xll.ICEQuote($A16,F$13)</f>
        <v>0</v>
      </c>
      <c r="G16">
        <f>_xll.ICEQuote($A16,G$13)</f>
        <v>0</v>
      </c>
      <c r="H16">
        <f>_xll.ICEQuote($A16,H$13)</f>
        <v>0</v>
      </c>
      <c r="I16">
        <f>_xll.ICEQuote($A16,I$13)</f>
        <v>0</v>
      </c>
      <c r="J16">
        <f>_xll.ICEQuote($A16,J$13)</f>
        <v>0</v>
      </c>
      <c r="K16">
        <f>_xll.ICEQuote($A16,K$13)</f>
        <v>0</v>
      </c>
      <c r="M16" t="s">
        <v>774</v>
      </c>
      <c r="N16" t="str">
        <f>_xll.ICEQuote($M16,N$13)</f>
        <v/>
      </c>
      <c r="O16">
        <f>_xll.ICEQuote($M16,O$13)</f>
        <v>0</v>
      </c>
      <c r="P16">
        <f>_xll.ICEQuote($M16,P$13)</f>
        <v>0</v>
      </c>
      <c r="Q16">
        <f>_xll.ICEQuote($M16,Q$13)</f>
        <v>0</v>
      </c>
      <c r="R16">
        <f>_xll.ICEQuote($M16,R$13)</f>
        <v>0</v>
      </c>
      <c r="S16">
        <f>_xll.ICEQuote($M16,S$13)</f>
        <v>0</v>
      </c>
      <c r="T16">
        <f>_xll.ICEQuote($M16,T$13)</f>
        <v>0</v>
      </c>
      <c r="U16">
        <f>_xll.ICEQuote($M16,U$13)</f>
        <v>0</v>
      </c>
      <c r="V16">
        <f>_xll.ICEQuote($M16,V$13)</f>
        <v>0</v>
      </c>
      <c r="W16">
        <f>_xll.ICEQuote($M16,W$13)</f>
        <v>0</v>
      </c>
      <c r="Y16" t="str">
        <v>C 24N:C25H-ICE</v>
      </c>
    </row>
    <row r="17" spans="1:25">
      <c r="A17" t="s">
        <v>775</v>
      </c>
      <c r="B17" t="str">
        <f>_xll.ICEQuote($A17,B$13)</f>
        <v/>
      </c>
      <c r="C17">
        <f>_xll.ICEQuote($A17,C$13)</f>
        <v>0</v>
      </c>
      <c r="D17">
        <f>_xll.ICEQuote($A17,D$13)</f>
        <v>0</v>
      </c>
      <c r="E17">
        <f>_xll.ICEQuote($A17,E$13)</f>
        <v>0</v>
      </c>
      <c r="F17">
        <f>_xll.ICEQuote($A17,F$13)</f>
        <v>0</v>
      </c>
      <c r="G17">
        <f>_xll.ICEQuote($A17,G$13)</f>
        <v>0</v>
      </c>
      <c r="H17">
        <f>_xll.ICEQuote($A17,H$13)</f>
        <v>0</v>
      </c>
      <c r="I17">
        <f>_xll.ICEQuote($A17,I$13)</f>
        <v>0</v>
      </c>
      <c r="J17">
        <f>_xll.ICEQuote($A17,J$13)</f>
        <v>0</v>
      </c>
      <c r="K17">
        <f>_xll.ICEQuote($A17,K$13)</f>
        <v>0</v>
      </c>
      <c r="M17" t="s">
        <v>776</v>
      </c>
      <c r="N17" t="str">
        <f>_xll.ICEQuote($M17,N$13)</f>
        <v/>
      </c>
      <c r="O17">
        <f>_xll.ICEQuote($M17,O$13)</f>
        <v>0</v>
      </c>
      <c r="P17">
        <f>_xll.ICEQuote($M17,P$13)</f>
        <v>0</v>
      </c>
      <c r="Q17">
        <f>_xll.ICEQuote($M17,Q$13)</f>
        <v>0</v>
      </c>
      <c r="R17">
        <f>_xll.ICEQuote($M17,R$13)</f>
        <v>0</v>
      </c>
      <c r="S17">
        <f>_xll.ICEQuote($M17,S$13)</f>
        <v>0</v>
      </c>
      <c r="T17">
        <f>_xll.ICEQuote($M17,T$13)</f>
        <v>0</v>
      </c>
      <c r="U17">
        <f>_xll.ICEQuote($M17,U$13)</f>
        <v>0</v>
      </c>
      <c r="V17">
        <f>_xll.ICEQuote($M17,V$13)</f>
        <v>0</v>
      </c>
      <c r="W17">
        <f>_xll.ICEQuote($M17,W$13)</f>
        <v>0</v>
      </c>
      <c r="Y17" t="str">
        <v>C 24N:C25K-ICE</v>
      </c>
    </row>
    <row r="18" spans="1:25">
      <c r="A18" t="s">
        <v>777</v>
      </c>
      <c r="B18" t="str">
        <f>_xll.ICEQuote($A18,B$13)</f>
        <v/>
      </c>
      <c r="C18">
        <f>_xll.ICEQuote($A18,C$13)</f>
        <v>0</v>
      </c>
      <c r="D18">
        <f>_xll.ICEQuote($A18,D$13)</f>
        <v>0</v>
      </c>
      <c r="E18">
        <f>_xll.ICEQuote($A18,E$13)</f>
        <v>0</v>
      </c>
      <c r="F18">
        <f>_xll.ICEQuote($A18,F$13)</f>
        <v>0</v>
      </c>
      <c r="G18">
        <f>_xll.ICEQuote($A18,G$13)</f>
        <v>0</v>
      </c>
      <c r="H18">
        <f>_xll.ICEQuote($A18,H$13)</f>
        <v>0</v>
      </c>
      <c r="I18">
        <f>_xll.ICEQuote($A18,I$13)</f>
        <v>0</v>
      </c>
      <c r="J18">
        <f>_xll.ICEQuote($A18,J$13)</f>
        <v>0</v>
      </c>
      <c r="K18">
        <f>_xll.ICEQuote($A18,K$13)</f>
        <v>0</v>
      </c>
      <c r="M18" t="s">
        <v>778</v>
      </c>
      <c r="N18" t="str">
        <f>_xll.ICEQuote($M18,N$13)</f>
        <v/>
      </c>
      <c r="O18">
        <f>_xll.ICEQuote($M18,O$13)</f>
        <v>0</v>
      </c>
      <c r="P18">
        <f>_xll.ICEQuote($M18,P$13)</f>
        <v>0</v>
      </c>
      <c r="Q18">
        <f>_xll.ICEQuote($M18,Q$13)</f>
        <v>0</v>
      </c>
      <c r="R18">
        <f>_xll.ICEQuote($M18,R$13)</f>
        <v>0</v>
      </c>
      <c r="S18">
        <f>_xll.ICEQuote($M18,S$13)</f>
        <v>0</v>
      </c>
      <c r="T18">
        <f>_xll.ICEQuote($M18,T$13)</f>
        <v>0</v>
      </c>
      <c r="U18">
        <f>_xll.ICEQuote($M18,U$13)</f>
        <v>0</v>
      </c>
      <c r="V18">
        <f>_xll.ICEQuote($M18,V$13)</f>
        <v>0</v>
      </c>
      <c r="W18">
        <f>_xll.ICEQuote($M18,W$13)</f>
        <v>0</v>
      </c>
      <c r="Y18" t="str">
        <v>C 24N:C25N-ICE</v>
      </c>
    </row>
    <row r="19" spans="1:25">
      <c r="A19" t="s">
        <v>779</v>
      </c>
      <c r="B19" t="str">
        <f>_xll.ICEQuote($A19,B$13)</f>
        <v/>
      </c>
      <c r="C19">
        <f>_xll.ICEQuote($A19,C$13)</f>
        <v>0</v>
      </c>
      <c r="D19">
        <f>_xll.ICEQuote($A19,D$13)</f>
        <v>0</v>
      </c>
      <c r="E19">
        <f>_xll.ICEQuote($A19,E$13)</f>
        <v>0</v>
      </c>
      <c r="F19">
        <f>_xll.ICEQuote($A19,F$13)</f>
        <v>0</v>
      </c>
      <c r="G19">
        <f>_xll.ICEQuote($A19,G$13)</f>
        <v>0</v>
      </c>
      <c r="H19">
        <f>_xll.ICEQuote($A19,H$13)</f>
        <v>0</v>
      </c>
      <c r="I19">
        <f>_xll.ICEQuote($A19,I$13)</f>
        <v>0</v>
      </c>
      <c r="J19">
        <f>_xll.ICEQuote($A19,J$13)</f>
        <v>0</v>
      </c>
      <c r="K19">
        <f>_xll.ICEQuote($A19,K$13)</f>
        <v>0</v>
      </c>
      <c r="M19" t="s">
        <v>780</v>
      </c>
      <c r="N19" t="str">
        <f>_xll.ICEQuote($M19,N$13)</f>
        <v/>
      </c>
      <c r="O19">
        <f>_xll.ICEQuote($M19,O$13)</f>
        <v>0</v>
      </c>
      <c r="P19">
        <f>_xll.ICEQuote($M19,P$13)</f>
        <v>0</v>
      </c>
      <c r="Q19">
        <f>_xll.ICEQuote($M19,Q$13)</f>
        <v>0</v>
      </c>
      <c r="R19">
        <f>_xll.ICEQuote($M19,R$13)</f>
        <v>0</v>
      </c>
      <c r="S19">
        <f>_xll.ICEQuote($M19,S$13)</f>
        <v>0</v>
      </c>
      <c r="T19">
        <f>_xll.ICEQuote($M19,T$13)</f>
        <v>0</v>
      </c>
      <c r="U19">
        <f>_xll.ICEQuote($M19,U$13)</f>
        <v>0</v>
      </c>
      <c r="V19">
        <f>_xll.ICEQuote($M19,V$13)</f>
        <v>0</v>
      </c>
      <c r="W19">
        <f>_xll.ICEQuote($M19,W$13)</f>
        <v>0</v>
      </c>
      <c r="Y19" t="str">
        <v>C 24U:C24Z-ICE</v>
      </c>
    </row>
    <row r="20" spans="1:25">
      <c r="A20" t="s">
        <v>781</v>
      </c>
      <c r="B20" t="str">
        <f>_xll.ICEQuote($A20,B$13)</f>
        <v/>
      </c>
      <c r="C20">
        <f>_xll.ICEQuote($A20,C$13)</f>
        <v>0</v>
      </c>
      <c r="D20">
        <f>_xll.ICEQuote($A20,D$13)</f>
        <v>0</v>
      </c>
      <c r="E20">
        <f>_xll.ICEQuote($A20,E$13)</f>
        <v>0</v>
      </c>
      <c r="F20">
        <f>_xll.ICEQuote($A20,F$13)</f>
        <v>0</v>
      </c>
      <c r="G20">
        <f>_xll.ICEQuote($A20,G$13)</f>
        <v>0</v>
      </c>
      <c r="H20">
        <f>_xll.ICEQuote($A20,H$13)</f>
        <v>0</v>
      </c>
      <c r="I20">
        <f>_xll.ICEQuote($A20,I$13)</f>
        <v>0</v>
      </c>
      <c r="J20">
        <f>_xll.ICEQuote($A20,J$13)</f>
        <v>0</v>
      </c>
      <c r="K20">
        <f>_xll.ICEQuote($A20,K$13)</f>
        <v>0</v>
      </c>
      <c r="M20" t="s">
        <v>782</v>
      </c>
      <c r="N20" t="str">
        <f>_xll.ICEQuote($M20,N$13)</f>
        <v/>
      </c>
      <c r="O20">
        <f>_xll.ICEQuote($M20,O$13)</f>
        <v>0</v>
      </c>
      <c r="P20">
        <f>_xll.ICEQuote($M20,P$13)</f>
        <v>0</v>
      </c>
      <c r="Q20">
        <f>_xll.ICEQuote($M20,Q$13)</f>
        <v>0</v>
      </c>
      <c r="R20">
        <f>_xll.ICEQuote($M20,R$13)</f>
        <v>0</v>
      </c>
      <c r="S20">
        <f>_xll.ICEQuote($M20,S$13)</f>
        <v>0</v>
      </c>
      <c r="T20">
        <f>_xll.ICEQuote($M20,T$13)</f>
        <v>0</v>
      </c>
      <c r="U20">
        <f>_xll.ICEQuote($M20,U$13)</f>
        <v>0</v>
      </c>
      <c r="V20">
        <f>_xll.ICEQuote($M20,V$13)</f>
        <v>0</v>
      </c>
      <c r="W20">
        <f>_xll.ICEQuote($M20,W$13)</f>
        <v>0</v>
      </c>
      <c r="Y20" t="str">
        <v>C 24U:C25H-ICE</v>
      </c>
    </row>
    <row r="21" spans="1:25">
      <c r="A21" t="s">
        <v>783</v>
      </c>
      <c r="B21" t="str">
        <f>_xll.ICEQuote($A21,B$13)</f>
        <v/>
      </c>
      <c r="C21">
        <f>_xll.ICEQuote($A21,C$13)</f>
        <v>0</v>
      </c>
      <c r="D21">
        <f>_xll.ICEQuote($A21,D$13)</f>
        <v>0</v>
      </c>
      <c r="E21">
        <f>_xll.ICEQuote($A21,E$13)</f>
        <v>0</v>
      </c>
      <c r="F21">
        <f>_xll.ICEQuote($A21,F$13)</f>
        <v>0</v>
      </c>
      <c r="G21">
        <f>_xll.ICEQuote($A21,G$13)</f>
        <v>0</v>
      </c>
      <c r="H21">
        <f>_xll.ICEQuote($A21,H$13)</f>
        <v>0</v>
      </c>
      <c r="I21">
        <f>_xll.ICEQuote($A21,I$13)</f>
        <v>0</v>
      </c>
      <c r="J21">
        <f>_xll.ICEQuote($A21,J$13)</f>
        <v>0</v>
      </c>
      <c r="K21">
        <f>_xll.ICEQuote($A21,K$13)</f>
        <v>0</v>
      </c>
      <c r="M21" t="s">
        <v>784</v>
      </c>
      <c r="N21" t="str">
        <f>_xll.ICEQuote($M21,N$13)</f>
        <v/>
      </c>
      <c r="O21">
        <f>_xll.ICEQuote($M21,O$13)</f>
        <v>0</v>
      </c>
      <c r="P21">
        <f>_xll.ICEQuote($M21,P$13)</f>
        <v>0</v>
      </c>
      <c r="Q21">
        <f>_xll.ICEQuote($M21,Q$13)</f>
        <v>0</v>
      </c>
      <c r="R21">
        <f>_xll.ICEQuote($M21,R$13)</f>
        <v>0</v>
      </c>
      <c r="S21">
        <f>_xll.ICEQuote($M21,S$13)</f>
        <v>0</v>
      </c>
      <c r="T21">
        <f>_xll.ICEQuote($M21,T$13)</f>
        <v>0</v>
      </c>
      <c r="U21">
        <f>_xll.ICEQuote($M21,U$13)</f>
        <v>0</v>
      </c>
      <c r="V21">
        <f>_xll.ICEQuote($M21,V$13)</f>
        <v>0</v>
      </c>
      <c r="W21">
        <f>_xll.ICEQuote($M21,W$13)</f>
        <v>0</v>
      </c>
      <c r="Y21" t="str">
        <v>C 24U:C25K-ICE</v>
      </c>
    </row>
    <row r="22" spans="1:25">
      <c r="A22" t="s">
        <v>785</v>
      </c>
      <c r="B22" t="str">
        <f>_xll.ICEQuote($A22,B$13)</f>
        <v/>
      </c>
      <c r="C22">
        <f>_xll.ICEQuote($A22,C$13)</f>
        <v>0</v>
      </c>
      <c r="D22">
        <f>_xll.ICEQuote($A22,D$13)</f>
        <v>0</v>
      </c>
      <c r="E22">
        <f>_xll.ICEQuote($A22,E$13)</f>
        <v>0</v>
      </c>
      <c r="F22">
        <f>_xll.ICEQuote($A22,F$13)</f>
        <v>0</v>
      </c>
      <c r="G22">
        <f>_xll.ICEQuote($A22,G$13)</f>
        <v>0</v>
      </c>
      <c r="H22">
        <f>_xll.ICEQuote($A22,H$13)</f>
        <v>0</v>
      </c>
      <c r="I22">
        <f>_xll.ICEQuote($A22,I$13)</f>
        <v>0</v>
      </c>
      <c r="J22">
        <f>_xll.ICEQuote($A22,J$13)</f>
        <v>0</v>
      </c>
      <c r="K22">
        <f>_xll.ICEQuote($A22,K$13)</f>
        <v>0</v>
      </c>
      <c r="M22" t="s">
        <v>786</v>
      </c>
      <c r="N22" t="str">
        <f>_xll.ICEQuote($M22,N$13)</f>
        <v/>
      </c>
      <c r="O22">
        <f>_xll.ICEQuote($M22,O$13)</f>
        <v>0</v>
      </c>
      <c r="P22">
        <f>_xll.ICEQuote($M22,P$13)</f>
        <v>0</v>
      </c>
      <c r="Q22">
        <f>_xll.ICEQuote($M22,Q$13)</f>
        <v>0</v>
      </c>
      <c r="R22">
        <f>_xll.ICEQuote($M22,R$13)</f>
        <v>0</v>
      </c>
      <c r="S22">
        <f>_xll.ICEQuote($M22,S$13)</f>
        <v>0</v>
      </c>
      <c r="T22">
        <f>_xll.ICEQuote($M22,T$13)</f>
        <v>0</v>
      </c>
      <c r="U22">
        <f>_xll.ICEQuote($M22,U$13)</f>
        <v>0</v>
      </c>
      <c r="V22">
        <f>_xll.ICEQuote($M22,V$13)</f>
        <v>0</v>
      </c>
      <c r="W22">
        <f>_xll.ICEQuote($M22,W$13)</f>
        <v>0</v>
      </c>
      <c r="Y22" t="str">
        <v>C 24U:C25N-ICE</v>
      </c>
    </row>
    <row r="23" spans="1:25">
      <c r="A23" t="s">
        <v>787</v>
      </c>
      <c r="B23" t="str">
        <f>_xll.ICEQuote($A23,B$13)</f>
        <v/>
      </c>
      <c r="C23">
        <f>_xll.ICEQuote($A23,C$13)</f>
        <v>0</v>
      </c>
      <c r="D23">
        <f>_xll.ICEQuote($A23,D$13)</f>
        <v>0</v>
      </c>
      <c r="E23">
        <f>_xll.ICEQuote($A23,E$13)</f>
        <v>0</v>
      </c>
      <c r="F23">
        <f>_xll.ICEQuote($A23,F$13)</f>
        <v>0</v>
      </c>
      <c r="G23">
        <f>_xll.ICEQuote($A23,G$13)</f>
        <v>0</v>
      </c>
      <c r="H23">
        <f>_xll.ICEQuote($A23,H$13)</f>
        <v>0</v>
      </c>
      <c r="I23">
        <f>_xll.ICEQuote($A23,I$13)</f>
        <v>0</v>
      </c>
      <c r="J23">
        <f>_xll.ICEQuote($A23,J$13)</f>
        <v>0</v>
      </c>
      <c r="K23">
        <f>_xll.ICEQuote($A23,K$13)</f>
        <v>0</v>
      </c>
      <c r="M23" t="s">
        <v>788</v>
      </c>
      <c r="N23" t="str">
        <f>_xll.ICEQuote($M23,N$13)</f>
        <v/>
      </c>
      <c r="O23">
        <f>_xll.ICEQuote($M23,O$13)</f>
        <v>0</v>
      </c>
      <c r="P23">
        <f>_xll.ICEQuote($M23,P$13)</f>
        <v>0</v>
      </c>
      <c r="Q23">
        <f>_xll.ICEQuote($M23,Q$13)</f>
        <v>0</v>
      </c>
      <c r="R23">
        <f>_xll.ICEQuote($M23,R$13)</f>
        <v>0</v>
      </c>
      <c r="S23">
        <f>_xll.ICEQuote($M23,S$13)</f>
        <v>0</v>
      </c>
      <c r="T23">
        <f>_xll.ICEQuote($M23,T$13)</f>
        <v>0</v>
      </c>
      <c r="U23">
        <f>_xll.ICEQuote($M23,U$13)</f>
        <v>0</v>
      </c>
      <c r="V23">
        <f>_xll.ICEQuote($M23,V$13)</f>
        <v>0</v>
      </c>
      <c r="W23">
        <f>_xll.ICEQuote($M23,W$13)</f>
        <v>0</v>
      </c>
      <c r="Y23" t="str">
        <v>C 24U:C25U-ICE</v>
      </c>
    </row>
    <row r="24" spans="1:25">
      <c r="A24" t="s">
        <v>92</v>
      </c>
      <c r="B24" t="str">
        <f>_xll.ICEQuote($A24,B$13)</f>
        <v/>
      </c>
      <c r="C24">
        <f>_xll.ICEQuote($A24,C$13)</f>
        <v>0</v>
      </c>
      <c r="D24">
        <f>_xll.ICEQuote($A24,D$13)</f>
        <v>0</v>
      </c>
      <c r="E24">
        <f>_xll.ICEQuote($A24,E$13)</f>
        <v>0</v>
      </c>
      <c r="F24">
        <f>_xll.ICEQuote($A24,F$13)</f>
        <v>0</v>
      </c>
      <c r="G24">
        <f>_xll.ICEQuote($A24,G$13)</f>
        <v>0</v>
      </c>
      <c r="H24">
        <f>_xll.ICEQuote($A24,H$13)</f>
        <v>0</v>
      </c>
      <c r="I24">
        <f>_xll.ICEQuote($A24,I$13)</f>
        <v>0</v>
      </c>
      <c r="J24">
        <f>_xll.ICEQuote($A24,J$13)</f>
        <v>0</v>
      </c>
      <c r="K24">
        <f>_xll.ICEQuote($A24,K$13)</f>
        <v>0</v>
      </c>
      <c r="M24" t="s">
        <v>789</v>
      </c>
      <c r="N24" t="str">
        <f>_xll.ICEQuote($M24,N$13)</f>
        <v/>
      </c>
      <c r="O24">
        <f>_xll.ICEQuote($M24,O$13)</f>
        <v>0</v>
      </c>
      <c r="P24">
        <f>_xll.ICEQuote($M24,P$13)</f>
        <v>0</v>
      </c>
      <c r="Q24">
        <f>_xll.ICEQuote($M24,Q$13)</f>
        <v>0</v>
      </c>
      <c r="R24">
        <f>_xll.ICEQuote($M24,R$13)</f>
        <v>0</v>
      </c>
      <c r="S24">
        <f>_xll.ICEQuote($M24,S$13)</f>
        <v>0</v>
      </c>
      <c r="T24">
        <f>_xll.ICEQuote($M24,T$13)</f>
        <v>0</v>
      </c>
      <c r="U24">
        <f>_xll.ICEQuote($M24,U$13)</f>
        <v>0</v>
      </c>
      <c r="V24">
        <f>_xll.ICEQuote($M24,V$13)</f>
        <v>0</v>
      </c>
      <c r="W24">
        <f>_xll.ICEQuote($M24,W$13)</f>
        <v>0</v>
      </c>
      <c r="Y24" t="str">
        <v>C 24Z:C25H-ICE</v>
      </c>
    </row>
    <row r="25" spans="1:25">
      <c r="A25" t="s">
        <v>790</v>
      </c>
      <c r="B25" t="str">
        <f>_xll.ICEQuote($A25,B$13)</f>
        <v/>
      </c>
      <c r="C25">
        <f>_xll.ICEQuote($A25,C$13)</f>
        <v>0</v>
      </c>
      <c r="D25">
        <f>_xll.ICEQuote($A25,D$13)</f>
        <v>0</v>
      </c>
      <c r="E25">
        <f>_xll.ICEQuote($A25,E$13)</f>
        <v>0</v>
      </c>
      <c r="F25">
        <f>_xll.ICEQuote($A25,F$13)</f>
        <v>0</v>
      </c>
      <c r="G25">
        <f>_xll.ICEQuote($A25,G$13)</f>
        <v>0</v>
      </c>
      <c r="H25">
        <f>_xll.ICEQuote($A25,H$13)</f>
        <v>0</v>
      </c>
      <c r="I25">
        <f>_xll.ICEQuote($A25,I$13)</f>
        <v>0</v>
      </c>
      <c r="J25">
        <f>_xll.ICEQuote($A25,J$13)</f>
        <v>0</v>
      </c>
      <c r="K25">
        <f>_xll.ICEQuote($A25,K$13)</f>
        <v>0</v>
      </c>
      <c r="M25" t="s">
        <v>791</v>
      </c>
      <c r="N25" t="str">
        <f>_xll.ICEQuote($M25,N$13)</f>
        <v/>
      </c>
      <c r="O25">
        <f>_xll.ICEQuote($M25,O$13)</f>
        <v>0</v>
      </c>
      <c r="P25">
        <f>_xll.ICEQuote($M25,P$13)</f>
        <v>0</v>
      </c>
      <c r="Q25">
        <f>_xll.ICEQuote($M25,Q$13)</f>
        <v>0</v>
      </c>
      <c r="R25">
        <f>_xll.ICEQuote($M25,R$13)</f>
        <v>0</v>
      </c>
      <c r="S25">
        <f>_xll.ICEQuote($M25,S$13)</f>
        <v>0</v>
      </c>
      <c r="T25">
        <f>_xll.ICEQuote($M25,T$13)</f>
        <v>0</v>
      </c>
      <c r="U25">
        <f>_xll.ICEQuote($M25,U$13)</f>
        <v>0</v>
      </c>
      <c r="V25">
        <f>_xll.ICEQuote($M25,V$13)</f>
        <v>0</v>
      </c>
      <c r="W25">
        <f>_xll.ICEQuote($M25,W$13)</f>
        <v>0</v>
      </c>
      <c r="Y25" t="str">
        <v>C 24Z:C25K-ICE</v>
      </c>
    </row>
    <row r="26" spans="1:25">
      <c r="A26" t="s">
        <v>792</v>
      </c>
      <c r="B26" t="str">
        <f>_xll.ICEQuote($A26,B$13)</f>
        <v/>
      </c>
      <c r="C26">
        <f>_xll.ICEQuote($A26,C$13)</f>
        <v>0</v>
      </c>
      <c r="D26">
        <f>_xll.ICEQuote($A26,D$13)</f>
        <v>0</v>
      </c>
      <c r="E26">
        <f>_xll.ICEQuote($A26,E$13)</f>
        <v>0</v>
      </c>
      <c r="F26">
        <f>_xll.ICEQuote($A26,F$13)</f>
        <v>0</v>
      </c>
      <c r="G26">
        <f>_xll.ICEQuote($A26,G$13)</f>
        <v>0</v>
      </c>
      <c r="H26">
        <f>_xll.ICEQuote($A26,H$13)</f>
        <v>0</v>
      </c>
      <c r="I26">
        <f>_xll.ICEQuote($A26,I$13)</f>
        <v>0</v>
      </c>
      <c r="J26">
        <f>_xll.ICEQuote($A26,J$13)</f>
        <v>0</v>
      </c>
      <c r="K26">
        <f>_xll.ICEQuote($A26,K$13)</f>
        <v>0</v>
      </c>
      <c r="M26" t="s">
        <v>793</v>
      </c>
      <c r="N26" t="str">
        <f>_xll.ICEQuote($M26,N$13)</f>
        <v/>
      </c>
      <c r="O26">
        <f>_xll.ICEQuote($M26,O$13)</f>
        <v>0</v>
      </c>
      <c r="P26">
        <f>_xll.ICEQuote($M26,P$13)</f>
        <v>0</v>
      </c>
      <c r="Q26">
        <f>_xll.ICEQuote($M26,Q$13)</f>
        <v>0</v>
      </c>
      <c r="R26">
        <f>_xll.ICEQuote($M26,R$13)</f>
        <v>0</v>
      </c>
      <c r="S26">
        <f>_xll.ICEQuote($M26,S$13)</f>
        <v>0</v>
      </c>
      <c r="T26">
        <f>_xll.ICEQuote($M26,T$13)</f>
        <v>0</v>
      </c>
      <c r="U26">
        <f>_xll.ICEQuote($M26,U$13)</f>
        <v>0</v>
      </c>
      <c r="V26">
        <f>_xll.ICEQuote($M26,V$13)</f>
        <v>0</v>
      </c>
      <c r="W26">
        <f>_xll.ICEQuote($M26,W$13)</f>
        <v>0</v>
      </c>
      <c r="Y26" t="str">
        <v>C 24Z:C25N-ICE</v>
      </c>
    </row>
    <row r="27" spans="1:25">
      <c r="A27" t="s">
        <v>794</v>
      </c>
      <c r="B27" t="str">
        <f>_xll.ICEQuote($A27,B$13)</f>
        <v/>
      </c>
      <c r="C27">
        <f>_xll.ICEQuote($A27,C$13)</f>
        <v>0</v>
      </c>
      <c r="D27">
        <f>_xll.ICEQuote($A27,D$13)</f>
        <v>0</v>
      </c>
      <c r="E27">
        <f>_xll.ICEQuote($A27,E$13)</f>
        <v>0</v>
      </c>
      <c r="F27">
        <f>_xll.ICEQuote($A27,F$13)</f>
        <v>0</v>
      </c>
      <c r="G27">
        <f>_xll.ICEQuote($A27,G$13)</f>
        <v>0</v>
      </c>
      <c r="H27">
        <f>_xll.ICEQuote($A27,H$13)</f>
        <v>0</v>
      </c>
      <c r="I27">
        <f>_xll.ICEQuote($A27,I$13)</f>
        <v>0</v>
      </c>
      <c r="J27">
        <f>_xll.ICEQuote($A27,J$13)</f>
        <v>0</v>
      </c>
      <c r="K27">
        <f>_xll.ICEQuote($A27,K$13)</f>
        <v>0</v>
      </c>
      <c r="M27" t="s">
        <v>795</v>
      </c>
      <c r="N27" t="str">
        <f>_xll.ICEQuote($M27,N$13)</f>
        <v/>
      </c>
      <c r="O27">
        <f>_xll.ICEQuote($M27,O$13)</f>
        <v>0</v>
      </c>
      <c r="P27">
        <f>_xll.ICEQuote($M27,P$13)</f>
        <v>0</v>
      </c>
      <c r="Q27">
        <f>_xll.ICEQuote($M27,Q$13)</f>
        <v>0</v>
      </c>
      <c r="R27">
        <f>_xll.ICEQuote($M27,R$13)</f>
        <v>0</v>
      </c>
      <c r="S27">
        <f>_xll.ICEQuote($M27,S$13)</f>
        <v>0</v>
      </c>
      <c r="T27">
        <f>_xll.ICEQuote($M27,T$13)</f>
        <v>0</v>
      </c>
      <c r="U27">
        <f>_xll.ICEQuote($M27,U$13)</f>
        <v>0</v>
      </c>
      <c r="V27">
        <f>_xll.ICEQuote($M27,V$13)</f>
        <v>0</v>
      </c>
      <c r="W27">
        <f>_xll.ICEQuote($M27,W$13)</f>
        <v>0</v>
      </c>
      <c r="Y27" t="str">
        <v>C 24Z:C25U-ICE</v>
      </c>
    </row>
    <row r="28" spans="1:25">
      <c r="A28" t="s">
        <v>796</v>
      </c>
      <c r="B28" t="str">
        <f>_xll.ICEQuote($A28,B$13)</f>
        <v/>
      </c>
      <c r="C28">
        <f>_xll.ICEQuote($A28,C$13)</f>
        <v>0</v>
      </c>
      <c r="D28">
        <f>_xll.ICEQuote($A28,D$13)</f>
        <v>0</v>
      </c>
      <c r="E28">
        <f>_xll.ICEQuote($A28,E$13)</f>
        <v>0</v>
      </c>
      <c r="F28">
        <f>_xll.ICEQuote($A28,F$13)</f>
        <v>0</v>
      </c>
      <c r="G28">
        <f>_xll.ICEQuote($A28,G$13)</f>
        <v>0</v>
      </c>
      <c r="H28">
        <f>_xll.ICEQuote($A28,H$13)</f>
        <v>0</v>
      </c>
      <c r="I28">
        <f>_xll.ICEQuote($A28,I$13)</f>
        <v>0</v>
      </c>
      <c r="J28">
        <f>_xll.ICEQuote($A28,J$13)</f>
        <v>0</v>
      </c>
      <c r="K28">
        <f>_xll.ICEQuote($A28,K$13)</f>
        <v>0</v>
      </c>
      <c r="M28" t="s">
        <v>797</v>
      </c>
      <c r="N28" t="str">
        <f>_xll.ICEQuote($M28,N$13)</f>
        <v/>
      </c>
      <c r="O28">
        <f>_xll.ICEQuote($M28,O$13)</f>
        <v>0</v>
      </c>
      <c r="P28">
        <f>_xll.ICEQuote($M28,P$13)</f>
        <v>0</v>
      </c>
      <c r="Q28">
        <f>_xll.ICEQuote($M28,Q$13)</f>
        <v>0</v>
      </c>
      <c r="R28">
        <f>_xll.ICEQuote($M28,R$13)</f>
        <v>0</v>
      </c>
      <c r="S28">
        <f>_xll.ICEQuote($M28,S$13)</f>
        <v>0</v>
      </c>
      <c r="T28">
        <f>_xll.ICEQuote($M28,T$13)</f>
        <v>0</v>
      </c>
      <c r="U28">
        <f>_xll.ICEQuote($M28,U$13)</f>
        <v>0</v>
      </c>
      <c r="V28">
        <f>_xll.ICEQuote($M28,V$13)</f>
        <v>0</v>
      </c>
      <c r="W28">
        <f>_xll.ICEQuote($M28,W$13)</f>
        <v>0</v>
      </c>
      <c r="Y28" t="str">
        <v>C 24Z:C25Z-ICE</v>
      </c>
    </row>
    <row r="29" spans="1:25">
      <c r="A29" t="s">
        <v>798</v>
      </c>
      <c r="B29" t="str">
        <f>_xll.ICEQuote($A29,B$13)</f>
        <v/>
      </c>
      <c r="C29">
        <f>_xll.ICEQuote($A29,C$13)</f>
        <v>0</v>
      </c>
      <c r="D29">
        <f>_xll.ICEQuote($A29,D$13)</f>
        <v>0</v>
      </c>
      <c r="E29">
        <f>_xll.ICEQuote($A29,E$13)</f>
        <v>0</v>
      </c>
      <c r="F29">
        <f>_xll.ICEQuote($A29,F$13)</f>
        <v>0</v>
      </c>
      <c r="G29">
        <f>_xll.ICEQuote($A29,G$13)</f>
        <v>0</v>
      </c>
      <c r="H29">
        <f>_xll.ICEQuote($A29,H$13)</f>
        <v>0</v>
      </c>
      <c r="I29">
        <f>_xll.ICEQuote($A29,I$13)</f>
        <v>0</v>
      </c>
      <c r="J29">
        <f>_xll.ICEQuote($A29,J$13)</f>
        <v>0</v>
      </c>
      <c r="K29">
        <f>_xll.ICEQuote($A29,K$13)</f>
        <v>0</v>
      </c>
      <c r="M29" t="s">
        <v>799</v>
      </c>
      <c r="N29" t="str">
        <f>_xll.ICEQuote($M29,N$13)</f>
        <v/>
      </c>
      <c r="O29">
        <f>_xll.ICEQuote($M29,O$13)</f>
        <v>0</v>
      </c>
      <c r="P29">
        <f>_xll.ICEQuote($M29,P$13)</f>
        <v>0</v>
      </c>
      <c r="Q29">
        <f>_xll.ICEQuote($M29,Q$13)</f>
        <v>0</v>
      </c>
      <c r="R29">
        <f>_xll.ICEQuote($M29,R$13)</f>
        <v>0</v>
      </c>
      <c r="S29">
        <f>_xll.ICEQuote($M29,S$13)</f>
        <v>0</v>
      </c>
      <c r="T29">
        <f>_xll.ICEQuote($M29,T$13)</f>
        <v>0</v>
      </c>
      <c r="U29">
        <f>_xll.ICEQuote($M29,U$13)</f>
        <v>0</v>
      </c>
      <c r="V29">
        <f>_xll.ICEQuote($M29,V$13)</f>
        <v>0</v>
      </c>
      <c r="W29">
        <f>_xll.ICEQuote($M29,W$13)</f>
        <v>0</v>
      </c>
      <c r="Y29" t="str">
        <v>C 25H:C25K-ICE</v>
      </c>
    </row>
    <row r="30" spans="1:25">
      <c r="A30" t="s">
        <v>800</v>
      </c>
      <c r="B30" t="str">
        <f>_xll.ICEQuote($A30,B$13)</f>
        <v/>
      </c>
      <c r="C30">
        <f>_xll.ICEQuote($A30,C$13)</f>
        <v>0</v>
      </c>
      <c r="D30">
        <f>_xll.ICEQuote($A30,D$13)</f>
        <v>0</v>
      </c>
      <c r="E30">
        <f>_xll.ICEQuote($A30,E$13)</f>
        <v>0</v>
      </c>
      <c r="F30">
        <f>_xll.ICEQuote($A30,F$13)</f>
        <v>0</v>
      </c>
      <c r="G30">
        <f>_xll.ICEQuote($A30,G$13)</f>
        <v>0</v>
      </c>
      <c r="H30">
        <f>_xll.ICEQuote($A30,H$13)</f>
        <v>0</v>
      </c>
      <c r="I30">
        <f>_xll.ICEQuote($A30,I$13)</f>
        <v>0</v>
      </c>
      <c r="J30">
        <f>_xll.ICEQuote($A30,J$13)</f>
        <v>0</v>
      </c>
      <c r="K30">
        <f>_xll.ICEQuote($A30,K$13)</f>
        <v>0</v>
      </c>
      <c r="M30" t="s">
        <v>801</v>
      </c>
      <c r="N30" t="str">
        <f>_xll.ICEQuote($M30,N$13)</f>
        <v/>
      </c>
      <c r="O30">
        <f>_xll.ICEQuote($M30,O$13)</f>
        <v>0</v>
      </c>
      <c r="P30">
        <f>_xll.ICEQuote($M30,P$13)</f>
        <v>0</v>
      </c>
      <c r="Q30">
        <f>_xll.ICEQuote($M30,Q$13)</f>
        <v>0</v>
      </c>
      <c r="R30">
        <f>_xll.ICEQuote($M30,R$13)</f>
        <v>0</v>
      </c>
      <c r="S30">
        <f>_xll.ICEQuote($M30,S$13)</f>
        <v>0</v>
      </c>
      <c r="T30">
        <f>_xll.ICEQuote($M30,T$13)</f>
        <v>0</v>
      </c>
      <c r="U30">
        <f>_xll.ICEQuote($M30,U$13)</f>
        <v>0</v>
      </c>
      <c r="V30">
        <f>_xll.ICEQuote($M30,V$13)</f>
        <v>0</v>
      </c>
      <c r="W30">
        <f>_xll.ICEQuote($M30,W$13)</f>
        <v>0</v>
      </c>
      <c r="Y30" t="str">
        <v>C 25H:C25N-ICE</v>
      </c>
    </row>
    <row r="31" spans="1:25">
      <c r="A31" t="s">
        <v>802</v>
      </c>
      <c r="B31" t="str">
        <f>_xll.ICEQuote($A31,B$13)</f>
        <v/>
      </c>
      <c r="C31">
        <f>_xll.ICEQuote($A31,C$13)</f>
        <v>0</v>
      </c>
      <c r="D31">
        <f>_xll.ICEQuote($A31,D$13)</f>
        <v>0</v>
      </c>
      <c r="E31">
        <f>_xll.ICEQuote($A31,E$13)</f>
        <v>0</v>
      </c>
      <c r="F31">
        <f>_xll.ICEQuote($A31,F$13)</f>
        <v>0</v>
      </c>
      <c r="G31">
        <f>_xll.ICEQuote($A31,G$13)</f>
        <v>0</v>
      </c>
      <c r="H31">
        <f>_xll.ICEQuote($A31,H$13)</f>
        <v>0</v>
      </c>
      <c r="I31">
        <f>_xll.ICEQuote($A31,I$13)</f>
        <v>0</v>
      </c>
      <c r="J31">
        <f>_xll.ICEQuote($A31,J$13)</f>
        <v>0</v>
      </c>
      <c r="K31">
        <f>_xll.ICEQuote($A31,K$13)</f>
        <v>0</v>
      </c>
      <c r="M31" t="s">
        <v>803</v>
      </c>
      <c r="N31" t="str">
        <f>_xll.ICEQuote($M31,N$13)</f>
        <v/>
      </c>
      <c r="O31">
        <f>_xll.ICEQuote($M31,O$13)</f>
        <v>0</v>
      </c>
      <c r="P31">
        <f>_xll.ICEQuote($M31,P$13)</f>
        <v>0</v>
      </c>
      <c r="Q31">
        <f>_xll.ICEQuote($M31,Q$13)</f>
        <v>0</v>
      </c>
      <c r="R31">
        <f>_xll.ICEQuote($M31,R$13)</f>
        <v>0</v>
      </c>
      <c r="S31">
        <f>_xll.ICEQuote($M31,S$13)</f>
        <v>0</v>
      </c>
      <c r="T31">
        <f>_xll.ICEQuote($M31,T$13)</f>
        <v>0</v>
      </c>
      <c r="U31">
        <f>_xll.ICEQuote($M31,U$13)</f>
        <v>0</v>
      </c>
      <c r="V31">
        <f>_xll.ICEQuote($M31,V$13)</f>
        <v>0</v>
      </c>
      <c r="W31">
        <f>_xll.ICEQuote($M31,W$13)</f>
        <v>0</v>
      </c>
      <c r="Y31" t="str">
        <v>C 25H:C25U-ICE</v>
      </c>
    </row>
    <row r="32" spans="1:25">
      <c r="A32" t="s">
        <v>804</v>
      </c>
      <c r="B32" t="str">
        <f>_xll.ICEQuote($A32,B$13)</f>
        <v/>
      </c>
      <c r="C32">
        <f>_xll.ICEQuote($A32,C$13)</f>
        <v>0</v>
      </c>
      <c r="D32">
        <f>_xll.ICEQuote($A32,D$13)</f>
        <v>0</v>
      </c>
      <c r="E32">
        <f>_xll.ICEQuote($A32,E$13)</f>
        <v>0</v>
      </c>
      <c r="F32">
        <f>_xll.ICEQuote($A32,F$13)</f>
        <v>0</v>
      </c>
      <c r="G32">
        <f>_xll.ICEQuote($A32,G$13)</f>
        <v>0</v>
      </c>
      <c r="H32">
        <f>_xll.ICEQuote($A32,H$13)</f>
        <v>0</v>
      </c>
      <c r="I32">
        <f>_xll.ICEQuote($A32,I$13)</f>
        <v>0</v>
      </c>
      <c r="J32">
        <f>_xll.ICEQuote($A32,J$13)</f>
        <v>0</v>
      </c>
      <c r="K32">
        <f>_xll.ICEQuote($A32,K$13)</f>
        <v>0</v>
      </c>
      <c r="M32" t="s">
        <v>805</v>
      </c>
      <c r="N32" t="str">
        <f>_xll.ICEQuote($M32,N$13)</f>
        <v/>
      </c>
      <c r="O32">
        <f>_xll.ICEQuote($M32,O$13)</f>
        <v>0</v>
      </c>
      <c r="P32">
        <f>_xll.ICEQuote($M32,P$13)</f>
        <v>0</v>
      </c>
      <c r="Q32">
        <f>_xll.ICEQuote($M32,Q$13)</f>
        <v>0</v>
      </c>
      <c r="R32">
        <f>_xll.ICEQuote($M32,R$13)</f>
        <v>0</v>
      </c>
      <c r="S32">
        <f>_xll.ICEQuote($M32,S$13)</f>
        <v>0</v>
      </c>
      <c r="T32">
        <f>_xll.ICEQuote($M32,T$13)</f>
        <v>0</v>
      </c>
      <c r="U32">
        <f>_xll.ICEQuote($M32,U$13)</f>
        <v>0</v>
      </c>
      <c r="V32">
        <f>_xll.ICEQuote($M32,V$13)</f>
        <v>0</v>
      </c>
      <c r="W32">
        <f>_xll.ICEQuote($M32,W$13)</f>
        <v>0</v>
      </c>
      <c r="Y32" t="str">
        <v>C 25H:C25Z-ICE</v>
      </c>
    </row>
    <row r="33" spans="1:25">
      <c r="A33" t="s">
        <v>806</v>
      </c>
      <c r="B33" t="str">
        <f>_xll.ICEQuote($A33,B$13)</f>
        <v/>
      </c>
      <c r="C33">
        <f>_xll.ICEQuote($A33,C$13)</f>
        <v>0</v>
      </c>
      <c r="D33">
        <f>_xll.ICEQuote($A33,D$13)</f>
        <v>0</v>
      </c>
      <c r="E33">
        <f>_xll.ICEQuote($A33,E$13)</f>
        <v>0</v>
      </c>
      <c r="F33">
        <f>_xll.ICEQuote($A33,F$13)</f>
        <v>0</v>
      </c>
      <c r="G33">
        <f>_xll.ICEQuote($A33,G$13)</f>
        <v>0</v>
      </c>
      <c r="H33">
        <f>_xll.ICEQuote($A33,H$13)</f>
        <v>0</v>
      </c>
      <c r="I33">
        <f>_xll.ICEQuote($A33,I$13)</f>
        <v>0</v>
      </c>
      <c r="J33">
        <f>_xll.ICEQuote($A33,J$13)</f>
        <v>0</v>
      </c>
      <c r="K33">
        <f>_xll.ICEQuote($A33,K$13)</f>
        <v>0</v>
      </c>
      <c r="M33" t="s">
        <v>807</v>
      </c>
      <c r="N33" t="str">
        <f>_xll.ICEQuote($M33,N$13)</f>
        <v/>
      </c>
      <c r="O33">
        <f>_xll.ICEQuote($M33,O$13)</f>
        <v>0</v>
      </c>
      <c r="P33">
        <f>_xll.ICEQuote($M33,P$13)</f>
        <v>0</v>
      </c>
      <c r="Q33">
        <f>_xll.ICEQuote($M33,Q$13)</f>
        <v>0</v>
      </c>
      <c r="R33">
        <f>_xll.ICEQuote($M33,R$13)</f>
        <v>0</v>
      </c>
      <c r="S33">
        <f>_xll.ICEQuote($M33,S$13)</f>
        <v>0</v>
      </c>
      <c r="T33">
        <f>_xll.ICEQuote($M33,T$13)</f>
        <v>0</v>
      </c>
      <c r="U33">
        <f>_xll.ICEQuote($M33,U$13)</f>
        <v>0</v>
      </c>
      <c r="V33">
        <f>_xll.ICEQuote($M33,V$13)</f>
        <v>0</v>
      </c>
      <c r="W33">
        <f>_xll.ICEQuote($M33,W$13)</f>
        <v>0</v>
      </c>
      <c r="Y33" t="str">
        <v>C 25K:C25N-ICE</v>
      </c>
    </row>
    <row r="34" spans="1:25">
      <c r="A34" t="s">
        <v>808</v>
      </c>
      <c r="B34" t="str">
        <f>_xll.ICEQuote($A34,B$13)</f>
        <v/>
      </c>
      <c r="C34">
        <f>_xll.ICEQuote($A34,C$13)</f>
        <v>0</v>
      </c>
      <c r="D34">
        <f>_xll.ICEQuote($A34,D$13)</f>
        <v>0</v>
      </c>
      <c r="E34">
        <f>_xll.ICEQuote($A34,E$13)</f>
        <v>0</v>
      </c>
      <c r="F34">
        <f>_xll.ICEQuote($A34,F$13)</f>
        <v>0</v>
      </c>
      <c r="G34">
        <f>_xll.ICEQuote($A34,G$13)</f>
        <v>0</v>
      </c>
      <c r="H34">
        <f>_xll.ICEQuote($A34,H$13)</f>
        <v>0</v>
      </c>
      <c r="I34">
        <f>_xll.ICEQuote($A34,I$13)</f>
        <v>0</v>
      </c>
      <c r="J34">
        <f>_xll.ICEQuote($A34,J$13)</f>
        <v>0</v>
      </c>
      <c r="K34">
        <f>_xll.ICEQuote($A34,K$13)</f>
        <v>0</v>
      </c>
      <c r="M34" t="s">
        <v>809</v>
      </c>
      <c r="N34" t="str">
        <f>_xll.ICEQuote($M34,N$13)</f>
        <v/>
      </c>
      <c r="O34">
        <f>_xll.ICEQuote($M34,O$13)</f>
        <v>0</v>
      </c>
      <c r="P34">
        <f>_xll.ICEQuote($M34,P$13)</f>
        <v>0</v>
      </c>
      <c r="Q34">
        <f>_xll.ICEQuote($M34,Q$13)</f>
        <v>0</v>
      </c>
      <c r="R34">
        <f>_xll.ICEQuote($M34,R$13)</f>
        <v>0</v>
      </c>
      <c r="S34">
        <f>_xll.ICEQuote($M34,S$13)</f>
        <v>0</v>
      </c>
      <c r="T34">
        <f>_xll.ICEQuote($M34,T$13)</f>
        <v>0</v>
      </c>
      <c r="U34">
        <f>_xll.ICEQuote($M34,U$13)</f>
        <v>0</v>
      </c>
      <c r="V34">
        <f>_xll.ICEQuote($M34,V$13)</f>
        <v>0</v>
      </c>
      <c r="W34">
        <f>_xll.ICEQuote($M34,W$13)</f>
        <v>0</v>
      </c>
      <c r="Y34" t="str">
        <v>C 25K-C25U-ICE</v>
      </c>
    </row>
    <row r="35" spans="1:25">
      <c r="A35" t="s">
        <v>810</v>
      </c>
      <c r="B35" t="str">
        <f>_xll.ICEQuote($A35,B$13)</f>
        <v/>
      </c>
      <c r="C35">
        <f>_xll.ICEQuote($A35,C$13)</f>
        <v>0</v>
      </c>
      <c r="D35">
        <f>_xll.ICEQuote($A35,D$13)</f>
        <v>0</v>
      </c>
      <c r="E35">
        <f>_xll.ICEQuote($A35,E$13)</f>
        <v>0</v>
      </c>
      <c r="F35">
        <f>_xll.ICEQuote($A35,F$13)</f>
        <v>0</v>
      </c>
      <c r="G35">
        <f>_xll.ICEQuote($A35,G$13)</f>
        <v>0</v>
      </c>
      <c r="H35">
        <f>_xll.ICEQuote($A35,H$13)</f>
        <v>0</v>
      </c>
      <c r="I35">
        <f>_xll.ICEQuote($A35,I$13)</f>
        <v>0</v>
      </c>
      <c r="J35">
        <f>_xll.ICEQuote($A35,J$13)</f>
        <v>0</v>
      </c>
      <c r="K35">
        <f>_xll.ICEQuote($A35,K$13)</f>
        <v>0</v>
      </c>
      <c r="M35" t="s">
        <v>811</v>
      </c>
      <c r="N35" t="str">
        <f>_xll.ICEQuote($M35,N$13)</f>
        <v/>
      </c>
      <c r="O35">
        <f>_xll.ICEQuote($M35,O$13)</f>
        <v>0</v>
      </c>
      <c r="P35">
        <f>_xll.ICEQuote($M35,P$13)</f>
        <v>0</v>
      </c>
      <c r="Q35">
        <f>_xll.ICEQuote($M35,Q$13)</f>
        <v>0</v>
      </c>
      <c r="R35">
        <f>_xll.ICEQuote($M35,R$13)</f>
        <v>0</v>
      </c>
      <c r="S35">
        <f>_xll.ICEQuote($M35,S$13)</f>
        <v>0</v>
      </c>
      <c r="T35">
        <f>_xll.ICEQuote($M35,T$13)</f>
        <v>0</v>
      </c>
      <c r="U35">
        <f>_xll.ICEQuote($M35,U$13)</f>
        <v>0</v>
      </c>
      <c r="V35">
        <f>_xll.ICEQuote($M35,V$13)</f>
        <v>0</v>
      </c>
      <c r="W35">
        <f>_xll.ICEQuote($M35,W$13)</f>
        <v>0</v>
      </c>
      <c r="Y35" t="str">
        <v>C 25K-C25Z-ICE</v>
      </c>
    </row>
    <row r="36" spans="1:25">
      <c r="A36" t="s">
        <v>792</v>
      </c>
      <c r="B36" t="str">
        <f>_xll.ICEQuote($A36,B$13)</f>
        <v/>
      </c>
      <c r="C36">
        <f>_xll.ICEQuote($A36,C$13)</f>
        <v>0</v>
      </c>
      <c r="D36">
        <f>_xll.ICEQuote($A36,D$13)</f>
        <v>0</v>
      </c>
      <c r="E36">
        <f>_xll.ICEQuote($A36,E$13)</f>
        <v>0</v>
      </c>
      <c r="F36">
        <f>_xll.ICEQuote($A36,F$13)</f>
        <v>0</v>
      </c>
      <c r="G36">
        <f>_xll.ICEQuote($A36,G$13)</f>
        <v>0</v>
      </c>
      <c r="H36">
        <f>_xll.ICEQuote($A36,H$13)</f>
        <v>0</v>
      </c>
      <c r="I36">
        <f>_xll.ICEQuote($A36,I$13)</f>
        <v>0</v>
      </c>
      <c r="J36">
        <f>_xll.ICEQuote($A36,J$13)</f>
        <v>0</v>
      </c>
      <c r="K36">
        <f>_xll.ICEQuote($A36,K$13)</f>
        <v>0</v>
      </c>
      <c r="M36" t="s">
        <v>793</v>
      </c>
      <c r="N36" t="str">
        <f>_xll.ICEQuote($M36,N$13)</f>
        <v/>
      </c>
      <c r="O36">
        <f>_xll.ICEQuote($M36,O$13)</f>
        <v>0</v>
      </c>
      <c r="P36">
        <f>_xll.ICEQuote($M36,P$13)</f>
        <v>0</v>
      </c>
      <c r="Q36">
        <f>_xll.ICEQuote($M36,Q$13)</f>
        <v>0</v>
      </c>
      <c r="R36">
        <f>_xll.ICEQuote($M36,R$13)</f>
        <v>0</v>
      </c>
      <c r="S36">
        <f>_xll.ICEQuote($M36,S$13)</f>
        <v>0</v>
      </c>
      <c r="T36">
        <f>_xll.ICEQuote($M36,T$13)</f>
        <v>0</v>
      </c>
      <c r="U36">
        <f>_xll.ICEQuote($M36,U$13)</f>
        <v>0</v>
      </c>
      <c r="V36">
        <f>_xll.ICEQuote($M36,V$13)</f>
        <v>0</v>
      </c>
      <c r="W36">
        <f>_xll.ICEQuote($M36,W$13)</f>
        <v>0</v>
      </c>
      <c r="Y36" t="str">
        <v>C 24Z:C25N-ICE</v>
      </c>
    </row>
    <row r="37" spans="1:25">
      <c r="A37" t="s">
        <v>794</v>
      </c>
      <c r="B37" t="str">
        <f>_xll.ICEQuote($A37,B$13)</f>
        <v/>
      </c>
      <c r="C37">
        <f>_xll.ICEQuote($A37,C$13)</f>
        <v>0</v>
      </c>
      <c r="D37">
        <f>_xll.ICEQuote($A37,D$13)</f>
        <v>0</v>
      </c>
      <c r="E37">
        <f>_xll.ICEQuote($A37,E$13)</f>
        <v>0</v>
      </c>
      <c r="F37">
        <f>_xll.ICEQuote($A37,F$13)</f>
        <v>0</v>
      </c>
      <c r="G37">
        <f>_xll.ICEQuote($A37,G$13)</f>
        <v>0</v>
      </c>
      <c r="H37">
        <f>_xll.ICEQuote($A37,H$13)</f>
        <v>0</v>
      </c>
      <c r="I37">
        <f>_xll.ICEQuote($A37,I$13)</f>
        <v>0</v>
      </c>
      <c r="J37">
        <f>_xll.ICEQuote($A37,J$13)</f>
        <v>0</v>
      </c>
      <c r="K37">
        <f>_xll.ICEQuote($A37,K$13)</f>
        <v>0</v>
      </c>
      <c r="M37" t="s">
        <v>795</v>
      </c>
      <c r="N37" t="str">
        <f>_xll.ICEQuote($M37,N$13)</f>
        <v/>
      </c>
      <c r="O37">
        <f>_xll.ICEQuote($M37,O$13)</f>
        <v>0</v>
      </c>
      <c r="P37">
        <f>_xll.ICEQuote($M37,P$13)</f>
        <v>0</v>
      </c>
      <c r="Q37">
        <f>_xll.ICEQuote($M37,Q$13)</f>
        <v>0</v>
      </c>
      <c r="R37">
        <f>_xll.ICEQuote($M37,R$13)</f>
        <v>0</v>
      </c>
      <c r="S37">
        <f>_xll.ICEQuote($M37,S$13)</f>
        <v>0</v>
      </c>
      <c r="T37">
        <f>_xll.ICEQuote($M37,T$13)</f>
        <v>0</v>
      </c>
      <c r="U37">
        <f>_xll.ICEQuote($M37,U$13)</f>
        <v>0</v>
      </c>
      <c r="V37">
        <f>_xll.ICEQuote($M37,V$13)</f>
        <v>0</v>
      </c>
      <c r="W37">
        <f>_xll.ICEQuote($M37,W$13)</f>
        <v>0</v>
      </c>
      <c r="Y37" t="str">
        <v>C 24Z:C25U-ICE</v>
      </c>
    </row>
    <row r="38" spans="1:25">
      <c r="A38" t="s">
        <v>796</v>
      </c>
      <c r="B38" t="str">
        <f>_xll.ICEQuote($A38,B$13)</f>
        <v/>
      </c>
      <c r="C38">
        <f>_xll.ICEQuote($A38,C$13)</f>
        <v>0</v>
      </c>
      <c r="D38">
        <f>_xll.ICEQuote($A38,D$13)</f>
        <v>0</v>
      </c>
      <c r="E38">
        <f>_xll.ICEQuote($A38,E$13)</f>
        <v>0</v>
      </c>
      <c r="F38">
        <f>_xll.ICEQuote($A38,F$13)</f>
        <v>0</v>
      </c>
      <c r="G38">
        <f>_xll.ICEQuote($A38,G$13)</f>
        <v>0</v>
      </c>
      <c r="H38">
        <f>_xll.ICEQuote($A38,H$13)</f>
        <v>0</v>
      </c>
      <c r="I38">
        <f>_xll.ICEQuote($A38,I$13)</f>
        <v>0</v>
      </c>
      <c r="J38">
        <f>_xll.ICEQuote($A38,J$13)</f>
        <v>0</v>
      </c>
      <c r="K38">
        <f>_xll.ICEQuote($A38,K$13)</f>
        <v>0</v>
      </c>
      <c r="M38" t="s">
        <v>797</v>
      </c>
      <c r="N38" t="str">
        <f>_xll.ICEQuote($M38,N$13)</f>
        <v/>
      </c>
      <c r="O38">
        <f>_xll.ICEQuote($M38,O$13)</f>
        <v>0</v>
      </c>
      <c r="P38">
        <f>_xll.ICEQuote($M38,P$13)</f>
        <v>0</v>
      </c>
      <c r="Q38">
        <f>_xll.ICEQuote($M38,Q$13)</f>
        <v>0</v>
      </c>
      <c r="R38">
        <f>_xll.ICEQuote($M38,R$13)</f>
        <v>0</v>
      </c>
      <c r="S38">
        <f>_xll.ICEQuote($M38,S$13)</f>
        <v>0</v>
      </c>
      <c r="T38">
        <f>_xll.ICEQuote($M38,T$13)</f>
        <v>0</v>
      </c>
      <c r="U38">
        <f>_xll.ICEQuote($M38,U$13)</f>
        <v>0</v>
      </c>
      <c r="V38">
        <f>_xll.ICEQuote($M38,V$13)</f>
        <v>0</v>
      </c>
      <c r="W38">
        <f>_xll.ICEQuote($M38,W$13)</f>
        <v>0</v>
      </c>
      <c r="Y38" t="str">
        <v>C 24Z:C25Z-ICE</v>
      </c>
    </row>
    <row r="39" spans="1:25">
      <c r="Y39" t="str" cm="1">
        <f t="array" ref="Y39:Y63">M14:M38</f>
        <v>CC N24:CCU24</v>
      </c>
    </row>
    <row r="40" spans="1:25">
      <c r="Y40" t="str">
        <v>CC N24:CCZ24</v>
      </c>
    </row>
    <row r="41" spans="1:25">
      <c r="Y41" t="str">
        <v>CC N24:CCH25</v>
      </c>
    </row>
    <row r="42" spans="1:25">
      <c r="Y42" t="str">
        <v>CC N24:CCK25</v>
      </c>
    </row>
    <row r="43" spans="1:25">
      <c r="Y43" t="str">
        <v>CC N24:CCN25</v>
      </c>
    </row>
    <row r="44" spans="1:25">
      <c r="Y44" t="str">
        <v>CC U24:CCZ24</v>
      </c>
    </row>
    <row r="45" spans="1:25">
      <c r="Y45" t="str">
        <v>CC U24:CCH25</v>
      </c>
    </row>
    <row r="46" spans="1:25">
      <c r="Y46" t="str">
        <v>CC U24:CCK25</v>
      </c>
    </row>
    <row r="47" spans="1:25">
      <c r="Y47" t="str">
        <v>CC U24:CCN25</v>
      </c>
    </row>
    <row r="48" spans="1:25">
      <c r="Y48" t="str">
        <v>CC U24:CCU25</v>
      </c>
    </row>
    <row r="49" spans="25:25">
      <c r="Y49" t="str">
        <v>CC Z24:CCH25</v>
      </c>
    </row>
    <row r="50" spans="25:25">
      <c r="Y50" t="str">
        <v>CC Z24:CCK25</v>
      </c>
    </row>
    <row r="51" spans="25:25">
      <c r="Y51" t="str">
        <v>CC Z24:CCN25</v>
      </c>
    </row>
    <row r="52" spans="25:25">
      <c r="Y52" t="str">
        <v>CC Z24:CCU25</v>
      </c>
    </row>
    <row r="53" spans="25:25">
      <c r="Y53" t="str">
        <v>CC Z24:CCZ25</v>
      </c>
    </row>
    <row r="54" spans="25:25">
      <c r="Y54" t="str">
        <v>CC H25:CCK25</v>
      </c>
    </row>
    <row r="55" spans="25:25">
      <c r="Y55" t="str">
        <v>CC H25:CCN25</v>
      </c>
    </row>
    <row r="56" spans="25:25">
      <c r="Y56" t="str">
        <v>CC H25:CCU25</v>
      </c>
    </row>
    <row r="57" spans="25:25">
      <c r="Y57" t="str">
        <v>CC H25:CCZ25</v>
      </c>
    </row>
    <row r="58" spans="25:25">
      <c r="Y58" t="str">
        <v>CC K25:CCN25</v>
      </c>
    </row>
    <row r="59" spans="25:25">
      <c r="Y59" t="str">
        <v>CC K25:CCU25</v>
      </c>
    </row>
    <row r="60" spans="25:25">
      <c r="Y60" t="str">
        <v>CC K25:CCZ25</v>
      </c>
    </row>
    <row r="61" spans="25:25">
      <c r="Y61" t="str">
        <v>CC Z24:CCN25</v>
      </c>
    </row>
    <row r="62" spans="25:25">
      <c r="Y62" t="str">
        <v>CC Z24:CCU25</v>
      </c>
    </row>
    <row r="63" spans="25:25">
      <c r="Y63" t="str">
        <v>CC Z24:CCZ25</v>
      </c>
    </row>
    <row r="116" spans="1:23">
      <c r="A116" t="str">
        <f>_xll.ICEQuotes(A117:A139,B116:C116)</f>
        <v>Quote Table</v>
      </c>
      <c r="B116" t="s">
        <v>734</v>
      </c>
      <c r="C116" t="s">
        <v>49</v>
      </c>
      <c r="D116" s="1"/>
      <c r="E116" t="str">
        <f>_xll.ICEQuotes(E117:E139,F116:G116)</f>
        <v>Quote Table</v>
      </c>
      <c r="F116" t="s">
        <v>734</v>
      </c>
      <c r="G116" t="s">
        <v>49</v>
      </c>
      <c r="H116" s="1"/>
      <c r="I116" t="str">
        <f>_xll.ICEQuotes(I117:I139,J116:K116)</f>
        <v>Quote Table</v>
      </c>
      <c r="J116" t="s">
        <v>734</v>
      </c>
      <c r="K116" t="s">
        <v>49</v>
      </c>
      <c r="L116" s="1"/>
      <c r="M116" t="str">
        <f>_xll.ICEQuotes(M117:M139,N116:O116)</f>
        <v>Quote Table</v>
      </c>
      <c r="N116" t="s">
        <v>734</v>
      </c>
      <c r="O116" t="s">
        <v>49</v>
      </c>
      <c r="Q116" t="str">
        <f>_xll.ICEQuotes(Q117:Q139,R116:S116)</f>
        <v>Quote Table</v>
      </c>
      <c r="R116" t="s">
        <v>734</v>
      </c>
      <c r="S116" t="s">
        <v>49</v>
      </c>
      <c r="T116" s="1"/>
      <c r="U116" t="str">
        <f>_xll.ICEQuotes(U117:U139,V116:W116)</f>
        <v>Quote Table</v>
      </c>
      <c r="V116" t="s">
        <v>734</v>
      </c>
      <c r="W116" t="s">
        <v>49</v>
      </c>
    </row>
    <row r="117" spans="1:23">
      <c r="A117" t="s">
        <v>812</v>
      </c>
      <c r="B117" t="str">
        <f>_xll.ICEQuote($A117,B$116)</f>
        <v>Spot</v>
      </c>
      <c r="C117">
        <f>_xll.ICEQuote($A117,C$116)</f>
        <v>1.1682999999999999</v>
      </c>
      <c r="D117" s="22"/>
      <c r="E117" t="s">
        <v>813</v>
      </c>
      <c r="F117" t="str">
        <f>_xll.ICEQuote($E117,F$116)</f>
        <v>Spot</v>
      </c>
      <c r="G117">
        <f>_xll.ICEQuote($E117,G$116)</f>
        <v>1.3442000000000001</v>
      </c>
      <c r="I117" t="s">
        <v>814</v>
      </c>
      <c r="J117" t="str">
        <f>_xll.ICEQuote($I117,J$116)</f>
        <v>Spot</v>
      </c>
      <c r="K117">
        <f>_xll.ICEQuote($I117,K$116)</f>
        <v>0.86909000000000003</v>
      </c>
      <c r="M117" t="s">
        <v>815</v>
      </c>
      <c r="N117" t="str">
        <f>_xll.ICEQuote($M117,N$116)</f>
        <v>Spot</v>
      </c>
      <c r="O117">
        <f>_xll.ICEQuote($M117,O$116)</f>
        <v>0.79690000000000005</v>
      </c>
      <c r="Q117" t="s">
        <v>816</v>
      </c>
      <c r="R117" t="str">
        <f>_xll.ICEQuote($Q117,R$116)</f>
        <v>Spot</v>
      </c>
      <c r="S117">
        <f>_xll.ICEQuote($Q117,S$116)</f>
        <v>1.07118</v>
      </c>
      <c r="U117" t="s">
        <v>817</v>
      </c>
      <c r="V117" t="str">
        <f>_xll.ICEQuote($U117,V$116)</f>
        <v>Spot</v>
      </c>
      <c r="W117">
        <f>_xll.ICEQuote($U117,W$116)</f>
        <v>0.93103000000000002</v>
      </c>
    </row>
    <row r="118" spans="1:23">
      <c r="A118" t="s">
        <v>818</v>
      </c>
      <c r="B118" t="str">
        <f>_xll.ICEQuote($A118,B$116)</f>
        <v>1-Day</v>
      </c>
      <c r="C118">
        <f>_xll.ICEQuote($A118,C$116)</f>
        <v>1.1683736001141369</v>
      </c>
      <c r="D118" s="22"/>
      <c r="E118" t="s">
        <v>819</v>
      </c>
      <c r="F118" t="str">
        <f>_xll.ICEQuote($E118,F$116)</f>
        <v>1-Day</v>
      </c>
      <c r="G118">
        <f>_xll.ICEQuote($E118,G$116)</f>
        <v>1.344004</v>
      </c>
      <c r="I118" t="s">
        <v>820</v>
      </c>
      <c r="J118" t="str">
        <f>_xll.ICEQuote($I118,J$116)</f>
        <v>1-Day</v>
      </c>
      <c r="K118">
        <f>_xll.ICEQuote($I118,K$116)</f>
        <v>0.86915099993348122</v>
      </c>
      <c r="M118" t="s">
        <v>821</v>
      </c>
      <c r="N118" t="str">
        <f>_xll.ICEQuote($M118,N$116)</f>
        <v>1-Day</v>
      </c>
      <c r="O118">
        <f>_xll.ICEQuote($M118,O$116)</f>
        <v>0.79678379977121949</v>
      </c>
      <c r="Q118" t="s">
        <v>822</v>
      </c>
      <c r="R118" t="str">
        <f>_xll.ICEQuote($Q118,R$116)</f>
        <v>1-Day</v>
      </c>
      <c r="S118">
        <f>_xll.ICEQuote($Q118,S$116)</f>
        <v>1.071183</v>
      </c>
      <c r="U118" t="s">
        <v>823</v>
      </c>
      <c r="V118" t="str">
        <f>_xll.ICEQuote($U118,V$116)</f>
        <v>1-Day</v>
      </c>
      <c r="W118">
        <f>_xll.ICEQuote($U118,W$116)</f>
        <v>0.93104799999999999</v>
      </c>
    </row>
    <row r="119" spans="1:23">
      <c r="A119" t="s">
        <v>824</v>
      </c>
      <c r="B119" t="str">
        <f>_xll.ICEQuote($A119,B$116)</f>
        <v>2-Day</v>
      </c>
      <c r="C119">
        <f>_xll.ICEQuote($A119,C$116)</f>
        <v>1.1685363</v>
      </c>
      <c r="D119" s="22"/>
      <c r="E119" t="s">
        <v>825</v>
      </c>
      <c r="F119" t="str">
        <f>_xll.ICEQuote($E119,F$116)</f>
        <v>2-Day</v>
      </c>
      <c r="G119">
        <f>_xll.ICEQuote($E119,G$116)</f>
        <v>1.3440049999999999</v>
      </c>
      <c r="I119" t="s">
        <v>826</v>
      </c>
      <c r="J119" t="str">
        <f>_xll.ICEQuote($I119,J$116)</f>
        <v>2-Day</v>
      </c>
      <c r="K119">
        <f>_xll.ICEQuote($I119,K$116)</f>
        <v>0.86919150000000001</v>
      </c>
      <c r="M119" t="s">
        <v>827</v>
      </c>
      <c r="N119" t="str">
        <f>_xll.ICEQuote($M119,N$116)</f>
        <v>2-Day</v>
      </c>
      <c r="O119">
        <f>_xll.ICEQuote($M119,O$116)</f>
        <v>0.79689840000000001</v>
      </c>
      <c r="Q119" t="s">
        <v>828</v>
      </c>
      <c r="R119" t="str">
        <f>_xll.ICEQuote($Q119,R$116)</f>
        <v>2-Day</v>
      </c>
      <c r="S119">
        <f>_xll.ICEQuote($Q119,S$116)</f>
        <v>1.0710899</v>
      </c>
      <c r="U119" t="s">
        <v>829</v>
      </c>
      <c r="V119" t="str">
        <f>_xll.ICEQuote($U119,V$116)</f>
        <v>2-Day</v>
      </c>
      <c r="W119">
        <f>_xll.ICEQuote($U119,W$116)</f>
        <v>0.93091210000000002</v>
      </c>
    </row>
    <row r="120" spans="1:23">
      <c r="A120" t="s">
        <v>830</v>
      </c>
      <c r="B120" t="str">
        <f>_xll.ICEQuote($A120,B$116)</f>
        <v>3-Day</v>
      </c>
      <c r="C120">
        <f>_xll.ICEQuote($A120,C$116)</f>
        <v>1.1682459999999999</v>
      </c>
      <c r="D120" s="22"/>
      <c r="E120" t="s">
        <v>831</v>
      </c>
      <c r="F120" t="str">
        <f>_xll.ICEQuote($E120,F$116)</f>
        <v>3-Day</v>
      </c>
      <c r="G120">
        <f>_xll.ICEQuote($E120,G$116)</f>
        <v>1.3440049999999999</v>
      </c>
      <c r="I120" t="s">
        <v>832</v>
      </c>
      <c r="J120" t="str">
        <f>_xll.ICEQuote($I120,J$116)</f>
        <v>3-Day</v>
      </c>
      <c r="K120">
        <f>_xll.ICEQuote($I120,K$116)</f>
        <v>0.86915100000000001</v>
      </c>
      <c r="M120" t="s">
        <v>833</v>
      </c>
      <c r="N120" t="str">
        <f>_xll.ICEQuote($M120,N$116)</f>
        <v>3-Day</v>
      </c>
      <c r="O120">
        <f>_xll.ICEQuote($M120,O$116)</f>
        <v>0.79679040005430579</v>
      </c>
      <c r="Q120" t="s">
        <v>834</v>
      </c>
      <c r="R120" t="str">
        <f>_xll.ICEQuote($Q120,R$116)</f>
        <v>3-Day</v>
      </c>
      <c r="S120">
        <f>_xll.ICEQuote($Q120,S$116)</f>
        <v>1.071186</v>
      </c>
      <c r="U120" t="s">
        <v>835</v>
      </c>
      <c r="V120" t="str">
        <f>_xll.ICEQuote($U120,V$116)</f>
        <v>3-Day</v>
      </c>
      <c r="W120">
        <f>_xll.ICEQuote($U120,W$116)</f>
        <v>0.93105099999999996</v>
      </c>
    </row>
    <row r="121" spans="1:23">
      <c r="A121" t="s">
        <v>836</v>
      </c>
      <c r="B121" t="str">
        <f>_xll.ICEQuote($A121,B$116)</f>
        <v>1-Month</v>
      </c>
      <c r="C121">
        <f>_xll.ICEQuote($A121,C$116)</f>
        <v>1.1708689999999999</v>
      </c>
      <c r="D121" s="22"/>
      <c r="E121" t="s">
        <v>837</v>
      </c>
      <c r="F121" t="str">
        <f>_xll.ICEQuote($E121,F$116)</f>
        <v>1-Month</v>
      </c>
      <c r="G121">
        <f>_xll.ICEQuote($E121,G$116)</f>
        <v>1.344581</v>
      </c>
      <c r="I121" t="s">
        <v>838</v>
      </c>
      <c r="J121" t="str">
        <f>_xll.ICEQuote($I121,J$116)</f>
        <v>1-Month</v>
      </c>
      <c r="K121">
        <f>_xll.ICEQuote($I121,K$116)</f>
        <v>0.87080599999999997</v>
      </c>
      <c r="M121" t="s">
        <v>839</v>
      </c>
      <c r="N121" t="str">
        <f>_xll.ICEQuote($M121,N$116)</f>
        <v>1-Month</v>
      </c>
      <c r="O121">
        <f>_xll.ICEQuote($M121,O$116)</f>
        <v>0.79359500000000005</v>
      </c>
      <c r="Q121" t="s">
        <v>840</v>
      </c>
      <c r="R121" t="str">
        <f>_xll.ICEQuote($Q121,R$116)</f>
        <v>1-Month</v>
      </c>
      <c r="S121">
        <f>_xll.ICEQuote($Q121,S$116)</f>
        <v>1.0670249999999999</v>
      </c>
      <c r="U121" t="s">
        <v>841</v>
      </c>
      <c r="V121" t="str">
        <f>_xll.ICEQuote($U121,V$116)</f>
        <v>1-Month</v>
      </c>
      <c r="W121">
        <f>_xll.ICEQuote($U121,W$116)</f>
        <v>0.92917000000000005</v>
      </c>
    </row>
    <row r="122" spans="1:23">
      <c r="A122" t="s">
        <v>842</v>
      </c>
      <c r="B122" t="str">
        <f>_xll.ICEQuote($A122,B$116)</f>
        <v>2-Month</v>
      </c>
      <c r="C122">
        <f>_xll.ICEQuote($A122,C$116)</f>
        <v>1.173109</v>
      </c>
      <c r="D122" s="22"/>
      <c r="E122" t="s">
        <v>843</v>
      </c>
      <c r="F122" t="str">
        <f>_xll.ICEQuote($E122,F$116)</f>
        <v>2-Month</v>
      </c>
      <c r="G122">
        <f>_xll.ICEQuote($E122,G$116)</f>
        <v>1.344884</v>
      </c>
      <c r="I122" t="s">
        <v>844</v>
      </c>
      <c r="J122" t="str">
        <f>_xll.ICEQuote($I122,J$116)</f>
        <v>2-Month</v>
      </c>
      <c r="K122">
        <f>_xll.ICEQuote($I122,K$116)</f>
        <v>0.87219000000000002</v>
      </c>
      <c r="M122" t="s">
        <v>845</v>
      </c>
      <c r="N122" t="str">
        <f>_xll.ICEQuote($M122,N$116)</f>
        <v>2-Month</v>
      </c>
      <c r="O122">
        <f>_xll.ICEQuote($M122,O$116)</f>
        <v>0.79070300000000004</v>
      </c>
      <c r="Q122" t="s">
        <v>846</v>
      </c>
      <c r="R122" t="str">
        <f>_xll.ICEQuote($Q122,R$116)</f>
        <v>2-Month</v>
      </c>
      <c r="S122">
        <f>_xll.ICEQuote($Q122,S$116)</f>
        <v>1.063545</v>
      </c>
      <c r="U122" t="s">
        <v>847</v>
      </c>
      <c r="V122" t="str">
        <f>_xll.ICEQuote($U122,V$116)</f>
        <v>2-Month</v>
      </c>
      <c r="W122">
        <f>_xll.ICEQuote($U122,W$116)</f>
        <v>0.92773399999999995</v>
      </c>
    </row>
    <row r="123" spans="1:23">
      <c r="A123" t="s">
        <v>848</v>
      </c>
      <c r="B123" t="str">
        <f>_xll.ICEQuote($A123,B$116)</f>
        <v>3-Month</v>
      </c>
      <c r="C123">
        <f>_xll.ICEQuote($A123,C$116)</f>
        <v>1.1754800000000001</v>
      </c>
      <c r="D123" s="22"/>
      <c r="E123" t="s">
        <v>849</v>
      </c>
      <c r="F123" t="str">
        <f>_xll.ICEQuote($E123,F$116)</f>
        <v>3-Month</v>
      </c>
      <c r="G123">
        <f>_xll.ICEQuote($E123,G$116)</f>
        <v>1.345035</v>
      </c>
      <c r="I123" t="s">
        <v>850</v>
      </c>
      <c r="J123" t="str">
        <f>_xll.ICEQuote($I123,J$116)</f>
        <v>3-Month</v>
      </c>
      <c r="K123">
        <f>_xll.ICEQuote($I123,K$116)</f>
        <v>0.87375999999999998</v>
      </c>
      <c r="M123" t="s">
        <v>851</v>
      </c>
      <c r="N123" t="str">
        <f>_xll.ICEQuote($M123,N$116)</f>
        <v>3-Month</v>
      </c>
      <c r="O123">
        <f>_xll.ICEQuote($M123,O$116)</f>
        <v>0.78779299999999997</v>
      </c>
      <c r="Q123" t="s">
        <v>852</v>
      </c>
      <c r="R123" t="str">
        <f>_xll.ICEQuote($Q123,R$116)</f>
        <v>3-Month</v>
      </c>
      <c r="S123">
        <f>_xll.ICEQuote($Q123,S$116)</f>
        <v>1.0597780000000001</v>
      </c>
      <c r="U123" t="s">
        <v>853</v>
      </c>
      <c r="V123" t="str">
        <f>_xll.ICEQuote($U123,V$116)</f>
        <v>3-Month</v>
      </c>
      <c r="W123">
        <f>_xll.ICEQuote($U123,W$116)</f>
        <v>0.92602300000000004</v>
      </c>
    </row>
    <row r="124" spans="1:23">
      <c r="A124" t="s">
        <v>854</v>
      </c>
      <c r="B124" t="str">
        <f>_xll.ICEQuote($A124,B$116)</f>
        <v>4-Month</v>
      </c>
      <c r="C124">
        <f>_xll.ICEQuote($A124,C$116)</f>
        <v>1.1779059999999999</v>
      </c>
      <c r="D124" s="22"/>
      <c r="E124" t="s">
        <v>855</v>
      </c>
      <c r="F124" t="str">
        <f>_xll.ICEQuote($E124,F$116)</f>
        <v>4-Month</v>
      </c>
      <c r="G124">
        <f>_xll.ICEQuote($E124,G$116)</f>
        <v>1.3455550000000001</v>
      </c>
      <c r="I124" t="s">
        <v>856</v>
      </c>
      <c r="J124" t="str">
        <f>_xll.ICEQuote($I124,J$116)</f>
        <v>4-Month</v>
      </c>
      <c r="K124">
        <f>_xll.ICEQuote($I124,K$116)</f>
        <v>0.87524400000000002</v>
      </c>
      <c r="M124" t="s">
        <v>857</v>
      </c>
      <c r="N124" t="str">
        <f>_xll.ICEQuote($M124,N$116)</f>
        <v>4-Month</v>
      </c>
      <c r="O124">
        <f>_xll.ICEQuote($M124,O$116)</f>
        <v>0.78473000000000004</v>
      </c>
      <c r="Q124" t="s">
        <v>858</v>
      </c>
      <c r="R124" t="str">
        <f>_xll.ICEQuote($Q124,R$116)</f>
        <v>4-Month</v>
      </c>
      <c r="S124">
        <f>_xll.ICEQuote($Q124,S$116)</f>
        <v>1.0559529999999999</v>
      </c>
      <c r="U124" t="s">
        <v>859</v>
      </c>
      <c r="V124" t="str">
        <f>_xll.ICEQuote($U124,V$116)</f>
        <v>4-Month</v>
      </c>
      <c r="W124">
        <f>_xll.ICEQuote($U124,W$116)</f>
        <v>0.92437199999999997</v>
      </c>
    </row>
    <row r="125" spans="1:23">
      <c r="A125" t="s">
        <v>860</v>
      </c>
      <c r="B125" t="str">
        <f>_xll.ICEQuote($A125,B$116)</f>
        <v>5-Month</v>
      </c>
      <c r="C125">
        <f>_xll.ICEQuote($A125,C$116)</f>
        <v>1.18004</v>
      </c>
      <c r="D125" s="22"/>
      <c r="E125" t="s">
        <v>861</v>
      </c>
      <c r="F125" t="str">
        <f>_xll.ICEQuote($E125,F$116)</f>
        <v>5-Month</v>
      </c>
      <c r="G125">
        <f>_xll.ICEQuote($E125,G$116)</f>
        <v>1.345885</v>
      </c>
      <c r="I125" t="s">
        <v>862</v>
      </c>
      <c r="J125" t="str">
        <f>_xll.ICEQuote($I125,J$116)</f>
        <v>5-Month</v>
      </c>
      <c r="K125">
        <f>_xll.ICEQuote($I125,K$116)</f>
        <v>0.87665000000000004</v>
      </c>
      <c r="M125" t="s">
        <v>863</v>
      </c>
      <c r="N125" t="str">
        <f>_xll.ICEQuote($M125,N$116)</f>
        <v>5-Month</v>
      </c>
      <c r="O125">
        <f>_xll.ICEQuote($M125,O$116)</f>
        <v>0.78198999999999996</v>
      </c>
      <c r="Q125" t="s">
        <v>864</v>
      </c>
      <c r="R125" t="str">
        <f>_xll.ICEQuote($Q125,R$116)</f>
        <v>5-Month</v>
      </c>
      <c r="S125">
        <f>_xll.ICEQuote($Q125,S$116)</f>
        <v>1.0526040000000001</v>
      </c>
      <c r="U125" t="s">
        <v>865</v>
      </c>
      <c r="V125" t="str">
        <f>_xll.ICEQuote($U125,V$116)</f>
        <v>5-Month</v>
      </c>
      <c r="W125">
        <f>_xll.ICEQuote($U125,W$116)</f>
        <v>0.92285799999999996</v>
      </c>
    </row>
    <row r="126" spans="1:23">
      <c r="A126" t="s">
        <v>866</v>
      </c>
      <c r="B126" t="str">
        <f>_xll.ICEQuote($A126,B$116)</f>
        <v>6-Month</v>
      </c>
      <c r="C126">
        <f>_xll.ICEQuote($A126,C$116)</f>
        <v>1.1824440000000001</v>
      </c>
      <c r="D126" s="22"/>
      <c r="E126" t="s">
        <v>867</v>
      </c>
      <c r="F126" t="str">
        <f>_xll.ICEQuote($E126,F$116)</f>
        <v>6-Month</v>
      </c>
      <c r="G126">
        <f>_xll.ICEQuote($E126,G$116)</f>
        <v>1.34615</v>
      </c>
      <c r="I126" t="s">
        <v>868</v>
      </c>
      <c r="J126" t="str">
        <f>_xll.ICEQuote($I126,J$116)</f>
        <v>6-Month</v>
      </c>
      <c r="K126">
        <f>_xll.ICEQuote($I126,K$116)</f>
        <v>0.87822599999999995</v>
      </c>
      <c r="M126" t="s">
        <v>869</v>
      </c>
      <c r="N126" t="str">
        <f>_xll.ICEQuote($M126,N$116)</f>
        <v>6-Month</v>
      </c>
      <c r="O126">
        <f>_xll.ICEQuote($M126,O$116)</f>
        <v>0.77907499999999996</v>
      </c>
      <c r="P126" s="1"/>
      <c r="Q126" t="s">
        <v>870</v>
      </c>
      <c r="R126" t="str">
        <f>_xll.ICEQuote($Q126,R$116)</f>
        <v>6-Month</v>
      </c>
      <c r="S126">
        <f>_xll.ICEQuote($Q126,S$116)</f>
        <v>1.0488569999999999</v>
      </c>
      <c r="U126" t="s">
        <v>871</v>
      </c>
      <c r="V126" t="str">
        <f>_xll.ICEQuote($U126,V$116)</f>
        <v>6-Month</v>
      </c>
      <c r="W126">
        <f>_xll.ICEQuote($U126,W$116)</f>
        <v>0.92127999999999999</v>
      </c>
    </row>
    <row r="127" spans="1:23">
      <c r="A127" t="s">
        <v>872</v>
      </c>
      <c r="B127" t="str">
        <f>_xll.ICEQuote($A127,B$116)</f>
        <v>7-Month</v>
      </c>
      <c r="C127">
        <f>_xll.ICEQuote($A127,C$116)</f>
        <v>1.184663</v>
      </c>
      <c r="D127" s="22"/>
      <c r="E127" t="s">
        <v>873</v>
      </c>
      <c r="F127" t="str">
        <f>_xll.ICEQuote($E127,F$116)</f>
        <v>7-Month</v>
      </c>
      <c r="G127">
        <f>_xll.ICEQuote($E127,G$116)</f>
        <v>1.346509</v>
      </c>
      <c r="I127" t="s">
        <v>874</v>
      </c>
      <c r="J127" t="str">
        <f>_xll.ICEQuote($I127,J$116)</f>
        <v>7-Month</v>
      </c>
      <c r="K127">
        <f>_xll.ICEQuote($I127,K$116)</f>
        <v>0.87974200000000002</v>
      </c>
      <c r="M127" t="s">
        <v>875</v>
      </c>
      <c r="N127" t="str">
        <f>_xll.ICEQuote($M127,N$116)</f>
        <v>7-Month</v>
      </c>
      <c r="O127">
        <f>_xll.ICEQuote($M127,O$116)</f>
        <v>0.77629000000000004</v>
      </c>
      <c r="Q127" t="s">
        <v>876</v>
      </c>
      <c r="R127" t="str">
        <f>_xll.ICEQuote($Q127,R$116)</f>
        <v>7-Month</v>
      </c>
      <c r="S127">
        <f>_xll.ICEQuote($Q127,S$116)</f>
        <v>1.045105</v>
      </c>
      <c r="U127" t="s">
        <v>877</v>
      </c>
      <c r="V127" t="str">
        <f>_xll.ICEQuote($U127,V$116)</f>
        <v>7-Month</v>
      </c>
      <c r="W127">
        <f>_xll.ICEQuote($U127,W$116)</f>
        <v>0.91972799999999999</v>
      </c>
    </row>
    <row r="128" spans="1:23">
      <c r="A128" t="s">
        <v>878</v>
      </c>
      <c r="B128" t="str">
        <f>_xll.ICEQuote($A128,B$116)</f>
        <v>8-Month</v>
      </c>
      <c r="C128">
        <f>_xll.ICEQuote($A128,C$116)</f>
        <v>1.1865349999999999</v>
      </c>
      <c r="D128" s="22"/>
      <c r="E128" t="s">
        <v>879</v>
      </c>
      <c r="F128" t="str">
        <f>_xll.ICEQuote($E128,F$116)</f>
        <v>8-Month</v>
      </c>
      <c r="G128">
        <f>_xll.ICEQuote($E128,G$116)</f>
        <v>1.3467899999999999</v>
      </c>
      <c r="I128" t="s">
        <v>880</v>
      </c>
      <c r="J128" t="str">
        <f>_xll.ICEQuote($I128,J$116)</f>
        <v>8-Month</v>
      </c>
      <c r="K128">
        <f>_xll.ICEQuote($I128,K$116)</f>
        <v>0.880965</v>
      </c>
      <c r="M128" t="s">
        <v>881</v>
      </c>
      <c r="N128" t="str">
        <f>_xll.ICEQuote($M128,N$116)</f>
        <v>8-Month</v>
      </c>
      <c r="O128">
        <f>_xll.ICEQuote($M128,O$116)</f>
        <v>0.77376999999999996</v>
      </c>
      <c r="Q128" t="s">
        <v>882</v>
      </c>
      <c r="R128" t="str">
        <f>_xll.ICEQuote($Q128,R$116)</f>
        <v>8-Month</v>
      </c>
      <c r="S128">
        <f>_xll.ICEQuote($Q128,S$116)</f>
        <v>1.0422290000000001</v>
      </c>
      <c r="U128" t="s">
        <v>883</v>
      </c>
      <c r="V128" t="str">
        <f>_xll.ICEQuote($U128,V$116)</f>
        <v>8-Month</v>
      </c>
      <c r="W128">
        <f>_xll.ICEQuote($U128,W$116)</f>
        <v>0.91829700000000003</v>
      </c>
    </row>
    <row r="129" spans="1:23">
      <c r="A129" t="s">
        <v>884</v>
      </c>
      <c r="B129" t="str">
        <f>_xll.ICEQuote($A129,B$116)</f>
        <v>9-Month</v>
      </c>
      <c r="C129">
        <f>_xll.ICEQuote($A129,C$116)</f>
        <v>1.18858</v>
      </c>
      <c r="D129" s="22"/>
      <c r="E129" t="s">
        <v>885</v>
      </c>
      <c r="F129" t="str">
        <f>_xll.ICEQuote($E129,F$116)</f>
        <v>9-Month</v>
      </c>
      <c r="G129">
        <f>_xll.ICEQuote($E129,G$116)</f>
        <v>1.3468629999999999</v>
      </c>
      <c r="I129" t="s">
        <v>886</v>
      </c>
      <c r="J129" t="str">
        <f>_xll.ICEQuote($I129,J$116)</f>
        <v>9-Month</v>
      </c>
      <c r="K129">
        <f>_xll.ICEQuote($I129,K$116)</f>
        <v>0.88219000000000003</v>
      </c>
      <c r="M129" t="s">
        <v>887</v>
      </c>
      <c r="N129" t="str">
        <f>_xll.ICEQuote($M129,N$116)</f>
        <v>9-Month</v>
      </c>
      <c r="O129">
        <f>_xll.ICEQuote($M129,O$116)</f>
        <v>0.77125999999999995</v>
      </c>
      <c r="Q129" t="s">
        <v>888</v>
      </c>
      <c r="R129" t="str">
        <f>_xll.ICEQuote($Q129,R$116)</f>
        <v>9-Month</v>
      </c>
      <c r="S129">
        <f>_xll.ICEQuote($Q129,S$116)</f>
        <v>1.0387839999999999</v>
      </c>
      <c r="U129" t="s">
        <v>889</v>
      </c>
      <c r="V129" t="str">
        <f>_xll.ICEQuote($U129,V$116)</f>
        <v>9-Month</v>
      </c>
      <c r="W129">
        <f>_xll.ICEQuote($U129,W$116)</f>
        <v>0.91670399999999996</v>
      </c>
    </row>
    <row r="130" spans="1:23">
      <c r="A130" t="s">
        <v>890</v>
      </c>
      <c r="B130" t="str">
        <f>_xll.ICEQuote($A130,B$116)</f>
        <v>10-Month</v>
      </c>
      <c r="C130">
        <f>_xll.ICEQuote($A130,C$116)</f>
        <v>1.190669</v>
      </c>
      <c r="D130" s="22"/>
      <c r="E130" t="s">
        <v>891</v>
      </c>
      <c r="F130" t="str">
        <f>_xll.ICEQuote($E130,F$116)</f>
        <v>10-Month</v>
      </c>
      <c r="G130">
        <f>_xll.ICEQuote($E130,G$116)</f>
        <v>1.347391</v>
      </c>
      <c r="I130" t="s">
        <v>892</v>
      </c>
      <c r="J130" t="str">
        <f>_xll.ICEQuote($I130,J$116)</f>
        <v>10-Month</v>
      </c>
      <c r="K130">
        <f>_xll.ICEQuote($I130,K$116)</f>
        <v>0.88375199999999998</v>
      </c>
      <c r="M130" t="s">
        <v>893</v>
      </c>
      <c r="N130" t="str">
        <f>_xll.ICEQuote($M130,N$116)</f>
        <v>10-Month</v>
      </c>
      <c r="O130">
        <f>_xll.ICEQuote($M130,O$116)</f>
        <v>0.76851800000000003</v>
      </c>
      <c r="Q130" t="s">
        <v>894</v>
      </c>
      <c r="R130" t="str">
        <f>_xll.ICEQuote($Q130,R$116)</f>
        <v>10-Month</v>
      </c>
      <c r="S130">
        <f>_xll.ICEQuote($Q130,S$116)</f>
        <v>1.035336</v>
      </c>
      <c r="U130" t="s">
        <v>895</v>
      </c>
      <c r="V130" t="str">
        <f>_xll.ICEQuote($U130,V$116)</f>
        <v>10-Month</v>
      </c>
      <c r="W130">
        <f>_xll.ICEQuote($U130,W$116)</f>
        <v>0.91514099999999998</v>
      </c>
    </row>
    <row r="131" spans="1:23">
      <c r="A131" t="s">
        <v>896</v>
      </c>
      <c r="B131" t="str">
        <f>_xll.ICEQuote($A131,B$116)</f>
        <v>11-Month</v>
      </c>
      <c r="C131">
        <f>_xll.ICEQuote($A131,C$116)</f>
        <v>1.19248</v>
      </c>
      <c r="D131" s="22"/>
      <c r="E131" t="s">
        <v>897</v>
      </c>
      <c r="F131" t="str">
        <f>_xll.ICEQuote($E131,F$116)</f>
        <v>11-Month</v>
      </c>
      <c r="G131">
        <f>_xll.ICEQuote($E131,G$116)</f>
        <v>1.3473200000000001</v>
      </c>
      <c r="I131" t="s">
        <v>898</v>
      </c>
      <c r="J131" t="str">
        <f>_xll.ICEQuote($I131,J$116)</f>
        <v>11-Month</v>
      </c>
      <c r="K131">
        <f>_xll.ICEQuote($I131,K$116)</f>
        <v>0.88498600000000005</v>
      </c>
      <c r="M131" t="s">
        <v>899</v>
      </c>
      <c r="N131" t="str">
        <f>_xll.ICEQuote($M131,N$116)</f>
        <v>11-Month</v>
      </c>
      <c r="O131">
        <f>_xll.ICEQuote($M131,O$116)</f>
        <v>0.76612199999999997</v>
      </c>
      <c r="Q131" t="s">
        <v>900</v>
      </c>
      <c r="R131" t="str">
        <f>_xll.ICEQuote($Q131,R$116)</f>
        <v>11-Month</v>
      </c>
      <c r="S131">
        <f>_xll.ICEQuote($Q131,S$116)</f>
        <v>1.032257</v>
      </c>
      <c r="U131" t="s">
        <v>901</v>
      </c>
      <c r="V131" t="str">
        <f>_xll.ICEQuote($U131,V$116)</f>
        <v>11-Month</v>
      </c>
      <c r="W131">
        <f>_xll.ICEQuote($U131,W$116)</f>
        <v>0.91369400000000001</v>
      </c>
    </row>
    <row r="132" spans="1:23">
      <c r="A132" t="s">
        <v>902</v>
      </c>
      <c r="B132" t="str">
        <f>_xll.ICEQuote($A132,B$116)</f>
        <v>21-Month</v>
      </c>
      <c r="C132">
        <f>_xll.ICEQuote($A132,C$116)</f>
        <v>1.2071240000000001</v>
      </c>
      <c r="D132" s="22"/>
      <c r="E132" t="s">
        <v>903</v>
      </c>
      <c r="F132" t="str">
        <f>_xll.ICEQuote($E132,F$116)</f>
        <v>21-Month</v>
      </c>
      <c r="G132">
        <f>_xll.ICEQuote($E132,G$116)</f>
        <v>1.34599</v>
      </c>
      <c r="I132" t="s">
        <v>904</v>
      </c>
      <c r="J132" t="str">
        <f>_xll.ICEQuote($I132,J$116)</f>
        <v>21-Month</v>
      </c>
      <c r="K132">
        <f>_xll.ICEQuote($I132,K$116)</f>
        <v>0.89640200000000003</v>
      </c>
      <c r="M132" t="s">
        <v>905</v>
      </c>
      <c r="N132" t="str">
        <f>_xll.ICEQuote($M132,N$116)</f>
        <v>21-Month</v>
      </c>
      <c r="O132">
        <f>_xll.ICEQuote($M132,O$116)</f>
        <v>0.74332600000000004</v>
      </c>
      <c r="Q132" t="s">
        <v>906</v>
      </c>
      <c r="R132" t="str">
        <f>_xll.ICEQuote($Q132,R$116)</f>
        <v>21-Month</v>
      </c>
      <c r="S132">
        <f>_xll.ICEQuote($Q132,S$116)</f>
        <v>1.0003949999999999</v>
      </c>
      <c r="U132" t="s">
        <v>907</v>
      </c>
      <c r="V132" t="str">
        <f>_xll.ICEQuote($U132,V$116)</f>
        <v>21-Month</v>
      </c>
      <c r="W132">
        <f>_xll.ICEQuote($U132,W$116)</f>
        <v>0.89736400000000005</v>
      </c>
    </row>
    <row r="133" spans="1:23">
      <c r="A133" t="s">
        <v>908</v>
      </c>
      <c r="B133" t="str">
        <f>_xll.ICEQuote($A133,B$116)</f>
        <v>15-Month</v>
      </c>
      <c r="C133">
        <f>_xll.ICEQuote($A133,C$116)</f>
        <v>1.1991350000000001</v>
      </c>
      <c r="D133" s="22"/>
      <c r="E133" t="s">
        <v>909</v>
      </c>
      <c r="F133" t="str">
        <f>_xll.ICEQuote($E133,F$116)</f>
        <v>15-Month</v>
      </c>
      <c r="G133">
        <f>_xll.ICEQuote($E133,G$116)</f>
        <v>1.347386</v>
      </c>
      <c r="I133" t="s">
        <v>910</v>
      </c>
      <c r="J133" t="str">
        <f>_xll.ICEQuote($I133,J$116)</f>
        <v>15-Month</v>
      </c>
      <c r="K133">
        <f>_xll.ICEQuote($I133,K$116)</f>
        <v>0.890073</v>
      </c>
      <c r="M133" t="s">
        <v>911</v>
      </c>
      <c r="N133" t="str">
        <f>_xll.ICEQuote($M133,N$116)</f>
        <v>15-Month</v>
      </c>
      <c r="O133">
        <f>_xll.ICEQuote($M133,O$116)</f>
        <v>0.75675000000000003</v>
      </c>
      <c r="Q133" t="s">
        <v>912</v>
      </c>
      <c r="R133" t="str">
        <f>_xll.ICEQuote($Q133,R$116)</f>
        <v>15-Month</v>
      </c>
      <c r="S133">
        <f>_xll.ICEQuote($Q133,S$116)</f>
        <v>1.0189490000000001</v>
      </c>
      <c r="U133" t="s">
        <v>913</v>
      </c>
      <c r="V133" t="str">
        <f>_xll.ICEQuote($U133,V$116)</f>
        <v>15-Month</v>
      </c>
      <c r="W133">
        <f>_xll.ICEQuote($U133,W$116)</f>
        <v>0.90715999999999997</v>
      </c>
    </row>
    <row r="134" spans="1:23">
      <c r="A134" t="s">
        <v>914</v>
      </c>
      <c r="B134" t="str">
        <f>_xll.ICEQuote($A134,B$116)</f>
        <v>18-Month</v>
      </c>
      <c r="C134">
        <f>_xll.ICEQuote($A134,C$116)</f>
        <v>1.2042109999999999</v>
      </c>
      <c r="D134" s="22"/>
      <c r="E134" t="s">
        <v>915</v>
      </c>
      <c r="F134" t="str">
        <f>_xll.ICEQuote($E134,F$116)</f>
        <v>18-Month</v>
      </c>
      <c r="G134">
        <f>_xll.ICEQuote($E134,G$116)</f>
        <v>1.3464050000000001</v>
      </c>
      <c r="I134" t="s">
        <v>916</v>
      </c>
      <c r="J134" t="str">
        <f>_xll.ICEQuote($I134,J$116)</f>
        <v>18-Month</v>
      </c>
      <c r="K134">
        <f>_xll.ICEQuote($I134,K$116)</f>
        <v>0.89383599999999996</v>
      </c>
      <c r="M134" t="s">
        <v>917</v>
      </c>
      <c r="N134" t="str">
        <f>_xll.ICEQuote($M134,N$116)</f>
        <v>18-Month</v>
      </c>
      <c r="O134">
        <f>_xll.ICEQuote($M134,O$116)</f>
        <v>0.74988600000000005</v>
      </c>
      <c r="Q134" t="s">
        <v>918</v>
      </c>
      <c r="R134" t="str">
        <f>_xll.ICEQuote($Q134,R$116)</f>
        <v>18-Month</v>
      </c>
      <c r="S134">
        <f>_xll.ICEQuote($Q134,S$116)</f>
        <v>1.00915</v>
      </c>
      <c r="U134" t="s">
        <v>919</v>
      </c>
      <c r="V134" t="str">
        <f>_xll.ICEQuote($U134,V$116)</f>
        <v>18-Month</v>
      </c>
      <c r="W134">
        <f>_xll.ICEQuote($U134,W$116)</f>
        <v>0.90269500000000003</v>
      </c>
    </row>
    <row r="135" spans="1:23">
      <c r="A135" t="s">
        <v>920</v>
      </c>
      <c r="B135" t="str">
        <f>_xll.ICEQuote($A135,B$116)</f>
        <v>1-Week</v>
      </c>
      <c r="C135">
        <f>_xll.ICEQuote($A135,C$116)</f>
        <v>1.1687369999999999</v>
      </c>
      <c r="D135" s="22"/>
      <c r="E135" t="s">
        <v>921</v>
      </c>
      <c r="F135" t="str">
        <f>_xll.ICEQuote($E135,F$116)</f>
        <v>1-Week</v>
      </c>
      <c r="G135">
        <f>_xll.ICEQuote($E135,G$116)</f>
        <v>1.3440380000000001</v>
      </c>
      <c r="I135" t="s">
        <v>922</v>
      </c>
      <c r="J135" t="str">
        <f>_xll.ICEQuote($I135,J$116)</f>
        <v>1-Week</v>
      </c>
      <c r="K135">
        <f>_xll.ICEQuote($I135,K$116)</f>
        <v>0.86950099999999997</v>
      </c>
      <c r="M135" t="s">
        <v>923</v>
      </c>
      <c r="N135" t="str">
        <f>_xll.ICEQuote($M135,N$116)</f>
        <v>1-Week</v>
      </c>
      <c r="O135">
        <f>_xll.ICEQuote($M135,O$116)</f>
        <v>0.796292</v>
      </c>
      <c r="Q135" t="s">
        <v>924</v>
      </c>
      <c r="R135" t="str">
        <f>_xll.ICEQuote($Q135,R$116)</f>
        <v>1-Week</v>
      </c>
      <c r="S135">
        <f>_xll.ICEQuote($Q135,S$116)</f>
        <v>1.0704100000000001</v>
      </c>
      <c r="U135" t="s">
        <v>925</v>
      </c>
      <c r="V135" t="str">
        <f>_xll.ICEQuote($U135,V$116)</f>
        <v>1-Week</v>
      </c>
      <c r="W135">
        <f>_xll.ICEQuote($U135,W$116)</f>
        <v>0.93063600000000002</v>
      </c>
    </row>
    <row r="136" spans="1:23">
      <c r="A136" t="s">
        <v>926</v>
      </c>
      <c r="B136" t="str">
        <f>_xll.ICEQuote($A136,B$116)</f>
        <v>2-Week</v>
      </c>
      <c r="C136">
        <f>_xll.ICEQuote($A136,C$116)</f>
        <v>1.1693720000000001</v>
      </c>
      <c r="D136" s="22"/>
      <c r="E136" t="s">
        <v>927</v>
      </c>
      <c r="F136" t="str">
        <f>_xll.ICEQuote($E136,F$116)</f>
        <v>2-Week</v>
      </c>
      <c r="G136">
        <f>_xll.ICEQuote($E136,G$116)</f>
        <v>1.3440799999999999</v>
      </c>
      <c r="I136" t="s">
        <v>928</v>
      </c>
      <c r="J136" t="str">
        <f>_xll.ICEQuote($I136,J$116)</f>
        <v>2-Week</v>
      </c>
      <c r="K136">
        <f>_xll.ICEQuote($I136,K$116)</f>
        <v>0.86987700000000001</v>
      </c>
      <c r="M136" t="s">
        <v>929</v>
      </c>
      <c r="N136" t="str">
        <f>_xll.ICEQuote($M136,N$116)</f>
        <v>2-Week</v>
      </c>
      <c r="O136">
        <f>_xll.ICEQuote($M136,O$116)</f>
        <v>0.79549099999999995</v>
      </c>
      <c r="Q136" t="s">
        <v>930</v>
      </c>
      <c r="R136" t="str">
        <f>_xll.ICEQuote($Q136,R$116)</f>
        <v>2-Week</v>
      </c>
      <c r="S136">
        <f>_xll.ICEQuote($Q136,S$116)</f>
        <v>1.0693900000000001</v>
      </c>
      <c r="U136" t="s">
        <v>931</v>
      </c>
      <c r="V136" t="str">
        <f>_xll.ICEQuote($U136,V$116)</f>
        <v>2-Week</v>
      </c>
      <c r="W136">
        <f>_xll.ICEQuote($U136,W$116)</f>
        <v>0.93019499999999999</v>
      </c>
    </row>
    <row r="137" spans="1:23">
      <c r="A137" t="s">
        <v>932</v>
      </c>
      <c r="B137" t="str">
        <f>_xll.ICEQuote($A137,B$116)</f>
        <v>3-Week</v>
      </c>
      <c r="C137">
        <f>_xll.ICEQuote($A137,C$116)</f>
        <v>1.1697759999999999</v>
      </c>
      <c r="D137" s="22"/>
      <c r="E137" t="s">
        <v>933</v>
      </c>
      <c r="F137" t="str">
        <f>_xll.ICEQuote($E137,F$116)</f>
        <v>3-Week</v>
      </c>
      <c r="G137">
        <f>_xll.ICEQuote($E137,G$116)</f>
        <v>1.3441129999999999</v>
      </c>
      <c r="I137" t="s">
        <v>934</v>
      </c>
      <c r="J137" t="str">
        <f>_xll.ICEQuote($I137,J$116)</f>
        <v>3-Week</v>
      </c>
      <c r="K137">
        <f>_xll.ICEQuote($I137,K$116)</f>
        <v>0.87022200000000005</v>
      </c>
      <c r="M137" t="s">
        <v>935</v>
      </c>
      <c r="N137" t="str">
        <f>_xll.ICEQuote($M137,N$116)</f>
        <v>3-Week</v>
      </c>
      <c r="O137">
        <f>_xll.ICEQuote($M137,O$116)</f>
        <v>0.79479</v>
      </c>
      <c r="Q137" t="s">
        <v>936</v>
      </c>
      <c r="R137" t="str">
        <f>_xll.ICEQuote($Q137,R$116)</f>
        <v>3-Week</v>
      </c>
      <c r="S137">
        <f>_xll.ICEQuote($Q137,S$116)</f>
        <v>1.068543</v>
      </c>
      <c r="U137" t="s">
        <v>937</v>
      </c>
      <c r="V137" t="str">
        <f>_xll.ICEQuote($U137,V$116)</f>
        <v>3-Week</v>
      </c>
      <c r="W137">
        <f>_xll.ICEQuote($U137,W$116)</f>
        <v>0.92996100000000004</v>
      </c>
    </row>
    <row r="138" spans="1:23">
      <c r="A138" t="s">
        <v>938</v>
      </c>
      <c r="B138" t="str">
        <f>_xll.ICEQuote($A138,B$116)</f>
        <v>1-Year</v>
      </c>
      <c r="C138">
        <f>_xll.ICEQuote($A138,C$116)</f>
        <v>1.1942699999999999</v>
      </c>
      <c r="D138" s="22"/>
      <c r="E138" t="s">
        <v>939</v>
      </c>
      <c r="F138" t="str">
        <f>_xll.ICEQuote($E138,F$116)</f>
        <v>1-Year</v>
      </c>
      <c r="G138">
        <f>_xll.ICEQuote($E138,G$116)</f>
        <v>1.3474109999999999</v>
      </c>
      <c r="I138" t="s">
        <v>940</v>
      </c>
      <c r="J138" t="str">
        <f>_xll.ICEQuote($I138,J$116)</f>
        <v>1-Year</v>
      </c>
      <c r="K138">
        <f>_xll.ICEQuote($I138,K$116)</f>
        <v>0.88602499999999995</v>
      </c>
      <c r="M138" t="s">
        <v>941</v>
      </c>
      <c r="N138" t="str">
        <f>_xll.ICEQuote($M138,N$116)</f>
        <v>1-Year</v>
      </c>
      <c r="O138">
        <f>_xll.ICEQuote($M138,O$116)</f>
        <v>0.76374399999999998</v>
      </c>
      <c r="Q138" t="s">
        <v>942</v>
      </c>
      <c r="R138" t="str">
        <f>_xll.ICEQuote($Q138,R$116)</f>
        <v>1-Year</v>
      </c>
      <c r="S138">
        <f>_xll.ICEQuote($Q138,S$116)</f>
        <v>1.029123</v>
      </c>
      <c r="U138" t="s">
        <v>943</v>
      </c>
      <c r="V138" t="str">
        <f>_xll.ICEQuote($U138,V$116)</f>
        <v>1-Year</v>
      </c>
      <c r="W138">
        <f>_xll.ICEQuote($U138,W$116)</f>
        <v>0.91204099999999999</v>
      </c>
    </row>
    <row r="139" spans="1:23">
      <c r="A139" t="s">
        <v>944</v>
      </c>
      <c r="B139" t="str">
        <f>_xll.ICEQuote($A139,B$116)</f>
        <v>2-Year</v>
      </c>
      <c r="C139">
        <f>_xll.ICEQuote($A139,C$116)</f>
        <v>1.21227</v>
      </c>
      <c r="D139" s="22"/>
      <c r="E139" t="s">
        <v>945</v>
      </c>
      <c r="F139" t="str">
        <f>_xll.ICEQuote($E139,F$116)</f>
        <v>2-Year</v>
      </c>
      <c r="G139">
        <f>_xll.ICEQuote($E139,G$116)</f>
        <v>1.3455900000000001</v>
      </c>
      <c r="I139" t="s">
        <v>946</v>
      </c>
      <c r="J139" t="str">
        <f>_xll.ICEQuote($I139,J$116)</f>
        <v>2-Year</v>
      </c>
      <c r="K139">
        <f>_xll.ICEQuote($I139,K$116)</f>
        <v>0.900702</v>
      </c>
      <c r="M139" t="s">
        <v>947</v>
      </c>
      <c r="N139" t="str">
        <f>_xll.ICEQuote($M139,N$116)</f>
        <v>2-Year</v>
      </c>
      <c r="O139">
        <f>_xll.ICEQuote($M139,O$116)</f>
        <v>0.73753400000000002</v>
      </c>
      <c r="Q139" t="s">
        <v>948</v>
      </c>
      <c r="R139" t="str">
        <f>_xll.ICEQuote($Q139,R$116)</f>
        <v>2-Year</v>
      </c>
      <c r="S139">
        <f>_xll.ICEQuote($Q139,S$116)</f>
        <v>0.99134100000000003</v>
      </c>
      <c r="U139" t="s">
        <v>949</v>
      </c>
      <c r="V139" t="str">
        <f>_xll.ICEQuote($U139,V$116)</f>
        <v>2-Year</v>
      </c>
      <c r="W139">
        <f>_xll.ICEQuote($U139,W$116)</f>
        <v>0.89440200000000003</v>
      </c>
    </row>
    <row r="140" spans="1:23">
      <c r="B140" s="20"/>
      <c r="C140" s="22"/>
      <c r="D140" s="22"/>
      <c r="E140" s="22"/>
      <c r="G140" s="20"/>
    </row>
    <row r="141" spans="1:23">
      <c r="A141" t="s">
        <v>3</v>
      </c>
      <c r="B141" s="24">
        <f ca="1">TODAY()</f>
        <v>45866</v>
      </c>
      <c r="C141" s="25">
        <f>C117</f>
        <v>1.1682999999999999</v>
      </c>
      <c r="E141" s="22" t="s">
        <v>13</v>
      </c>
      <c r="F141" s="24">
        <f ca="1">TODAY()</f>
        <v>45866</v>
      </c>
      <c r="G141" s="25">
        <f>G117</f>
        <v>1.3442000000000001</v>
      </c>
      <c r="I141" t="s">
        <v>14</v>
      </c>
      <c r="J141" s="24">
        <f ca="1">TODAY()</f>
        <v>45866</v>
      </c>
      <c r="K141" s="25">
        <f>K117</f>
        <v>0.86909000000000003</v>
      </c>
      <c r="M141" t="s">
        <v>15</v>
      </c>
      <c r="N141" s="24">
        <f ca="1">TODAY()</f>
        <v>45866</v>
      </c>
      <c r="O141" s="25">
        <f>O117</f>
        <v>0.79690000000000005</v>
      </c>
      <c r="Q141" t="s">
        <v>16</v>
      </c>
      <c r="R141" s="24">
        <f ca="1">TODAY()</f>
        <v>45866</v>
      </c>
      <c r="S141" s="25">
        <f>S117</f>
        <v>1.07118</v>
      </c>
      <c r="U141" t="s">
        <v>17</v>
      </c>
      <c r="V141" s="24">
        <f ca="1">TODAY()</f>
        <v>45866</v>
      </c>
      <c r="W141" s="25">
        <f>W117</f>
        <v>0.93103000000000002</v>
      </c>
    </row>
    <row r="142" spans="1:23">
      <c r="A142" t="s">
        <v>3</v>
      </c>
      <c r="B142" s="24">
        <f t="shared" ref="B142:B205" ca="1" si="3">+B141+1</f>
        <v>45867</v>
      </c>
      <c r="C142" s="25">
        <f>C118</f>
        <v>1.1683736001141369</v>
      </c>
      <c r="E142" s="22" t="s">
        <v>13</v>
      </c>
      <c r="F142" s="24">
        <f t="shared" ref="F142:F205" ca="1" si="4">+F141+1</f>
        <v>45867</v>
      </c>
      <c r="G142" s="25">
        <f>G118</f>
        <v>1.344004</v>
      </c>
      <c r="I142" t="s">
        <v>14</v>
      </c>
      <c r="J142" s="24">
        <f t="shared" ref="J142:J205" ca="1" si="5">+J141+1</f>
        <v>45867</v>
      </c>
      <c r="K142" s="25">
        <f>K118</f>
        <v>0.86915099993348122</v>
      </c>
      <c r="M142" t="s">
        <v>15</v>
      </c>
      <c r="N142" s="24">
        <f t="shared" ref="N142:N205" ca="1" si="6">+N141+1</f>
        <v>45867</v>
      </c>
      <c r="O142" s="25">
        <f>O118</f>
        <v>0.79678379977121949</v>
      </c>
      <c r="Q142" t="s">
        <v>16</v>
      </c>
      <c r="R142" s="24">
        <f t="shared" ref="R142:R205" ca="1" si="7">+R141+1</f>
        <v>45867</v>
      </c>
      <c r="S142" s="25">
        <f>S118</f>
        <v>1.071183</v>
      </c>
      <c r="U142" t="s">
        <v>17</v>
      </c>
      <c r="V142" s="24">
        <f t="shared" ref="V142:V205" ca="1" si="8">+V141+1</f>
        <v>45867</v>
      </c>
      <c r="W142" s="25">
        <f>W118</f>
        <v>0.93104799999999999</v>
      </c>
    </row>
    <row r="143" spans="1:23">
      <c r="A143" t="s">
        <v>3</v>
      </c>
      <c r="B143" s="24">
        <f t="shared" ca="1" si="3"/>
        <v>45868</v>
      </c>
      <c r="C143" s="25">
        <f>C119</f>
        <v>1.1685363</v>
      </c>
      <c r="E143" s="22" t="s">
        <v>13</v>
      </c>
      <c r="F143" s="24">
        <f t="shared" ca="1" si="4"/>
        <v>45868</v>
      </c>
      <c r="G143" s="25">
        <f>G119</f>
        <v>1.3440049999999999</v>
      </c>
      <c r="I143" t="s">
        <v>14</v>
      </c>
      <c r="J143" s="24">
        <f t="shared" ca="1" si="5"/>
        <v>45868</v>
      </c>
      <c r="K143" s="25">
        <f>K119</f>
        <v>0.86919150000000001</v>
      </c>
      <c r="M143" t="s">
        <v>15</v>
      </c>
      <c r="N143" s="24">
        <f t="shared" ca="1" si="6"/>
        <v>45868</v>
      </c>
      <c r="O143" s="25">
        <f>O119</f>
        <v>0.79689840000000001</v>
      </c>
      <c r="Q143" t="s">
        <v>16</v>
      </c>
      <c r="R143" s="24">
        <f t="shared" ca="1" si="7"/>
        <v>45868</v>
      </c>
      <c r="S143" s="25">
        <f>S119</f>
        <v>1.0710899</v>
      </c>
      <c r="U143" t="s">
        <v>17</v>
      </c>
      <c r="V143" s="24">
        <f t="shared" ca="1" si="8"/>
        <v>45868</v>
      </c>
      <c r="W143" s="25">
        <f>W119</f>
        <v>0.93091210000000002</v>
      </c>
    </row>
    <row r="144" spans="1:23">
      <c r="A144" t="s">
        <v>3</v>
      </c>
      <c r="B144" s="24">
        <f t="shared" ca="1" si="3"/>
        <v>45869</v>
      </c>
      <c r="C144" s="25">
        <f>C120</f>
        <v>1.1682459999999999</v>
      </c>
      <c r="E144" s="22" t="s">
        <v>13</v>
      </c>
      <c r="F144" s="24">
        <f t="shared" ca="1" si="4"/>
        <v>45869</v>
      </c>
      <c r="G144" s="25">
        <f>G120</f>
        <v>1.3440049999999999</v>
      </c>
      <c r="I144" t="s">
        <v>14</v>
      </c>
      <c r="J144" s="24">
        <f t="shared" ca="1" si="5"/>
        <v>45869</v>
      </c>
      <c r="K144" s="25">
        <f>K120</f>
        <v>0.86915100000000001</v>
      </c>
      <c r="M144" t="s">
        <v>15</v>
      </c>
      <c r="N144" s="24">
        <f t="shared" ca="1" si="6"/>
        <v>45869</v>
      </c>
      <c r="O144" s="25">
        <f>O120</f>
        <v>0.79679040005430579</v>
      </c>
      <c r="Q144" t="s">
        <v>16</v>
      </c>
      <c r="R144" s="24">
        <f t="shared" ca="1" si="7"/>
        <v>45869</v>
      </c>
      <c r="S144" s="25">
        <f>S120</f>
        <v>1.071186</v>
      </c>
      <c r="U144" t="s">
        <v>17</v>
      </c>
      <c r="V144" s="24">
        <f t="shared" ca="1" si="8"/>
        <v>45869</v>
      </c>
      <c r="W144" s="25">
        <f>W120</f>
        <v>0.93105099999999996</v>
      </c>
    </row>
    <row r="145" spans="1:23">
      <c r="A145" t="s">
        <v>3</v>
      </c>
      <c r="B145" s="18">
        <f t="shared" ca="1" si="3"/>
        <v>45870</v>
      </c>
      <c r="C145" s="23">
        <f ca="1">C144+(C$148-C144)/(B$148-B145)</f>
        <v>1.1684096666666666</v>
      </c>
      <c r="E145" s="22" t="s">
        <v>13</v>
      </c>
      <c r="F145" s="18">
        <f t="shared" ca="1" si="4"/>
        <v>45870</v>
      </c>
      <c r="G145" s="23">
        <f ca="1">G144+(G$148-G144)/(F$148-F145)</f>
        <v>1.3440159999999999</v>
      </c>
      <c r="I145" t="s">
        <v>14</v>
      </c>
      <c r="J145" s="18">
        <f t="shared" ca="1" si="5"/>
        <v>45870</v>
      </c>
      <c r="K145" s="23">
        <f ca="1">K144+(K$148-K144)/(J$148-J145)</f>
        <v>0.86926766666666666</v>
      </c>
      <c r="M145" t="s">
        <v>15</v>
      </c>
      <c r="N145" s="18">
        <f t="shared" ca="1" si="6"/>
        <v>45870</v>
      </c>
      <c r="O145" s="23">
        <f ca="1">O144+(O$148-O144)/(N$148-N145)</f>
        <v>0.79662426670287056</v>
      </c>
      <c r="Q145" t="s">
        <v>16</v>
      </c>
      <c r="R145" s="18">
        <f t="shared" ca="1" si="7"/>
        <v>45870</v>
      </c>
      <c r="S145" s="23">
        <f ca="1">S144+(S$148-S144)/(R$148-R145)</f>
        <v>1.0709273333333333</v>
      </c>
      <c r="U145" t="s">
        <v>17</v>
      </c>
      <c r="V145" s="18">
        <f t="shared" ca="1" si="8"/>
        <v>45870</v>
      </c>
      <c r="W145" s="23">
        <f ca="1">W144+(W$148-W144)/(V$148-V145)</f>
        <v>0.93091266666666661</v>
      </c>
    </row>
    <row r="146" spans="1:23">
      <c r="A146" t="s">
        <v>3</v>
      </c>
      <c r="B146" s="18">
        <f t="shared" ca="1" si="3"/>
        <v>45871</v>
      </c>
      <c r="C146" s="23">
        <f ca="1">C145+(C$148-C145)/(B$148-B146)</f>
        <v>1.1685733333333332</v>
      </c>
      <c r="E146" s="22" t="s">
        <v>13</v>
      </c>
      <c r="F146" s="18">
        <f t="shared" ca="1" si="4"/>
        <v>45871</v>
      </c>
      <c r="G146" s="23">
        <f ca="1">G145+(G$148-G145)/(F$148-F146)</f>
        <v>1.3440270000000001</v>
      </c>
      <c r="I146" t="s">
        <v>14</v>
      </c>
      <c r="J146" s="18">
        <f t="shared" ca="1" si="5"/>
        <v>45871</v>
      </c>
      <c r="K146" s="23">
        <f ca="1">K145+(K$148-K145)/(J$148-J146)</f>
        <v>0.86938433333333331</v>
      </c>
      <c r="M146" t="s">
        <v>15</v>
      </c>
      <c r="N146" s="18">
        <f t="shared" ca="1" si="6"/>
        <v>45871</v>
      </c>
      <c r="O146" s="23">
        <f ca="1">O145+(O$148-O145)/(N$148-N146)</f>
        <v>0.79645813335143534</v>
      </c>
      <c r="Q146" t="s">
        <v>16</v>
      </c>
      <c r="R146" s="18">
        <f t="shared" ca="1" si="7"/>
        <v>45871</v>
      </c>
      <c r="S146" s="23">
        <f ca="1">S145+(S$148-S145)/(R$148-R146)</f>
        <v>1.0706686666666667</v>
      </c>
      <c r="U146" t="s">
        <v>17</v>
      </c>
      <c r="V146" s="18">
        <f t="shared" ca="1" si="8"/>
        <v>45871</v>
      </c>
      <c r="W146" s="23">
        <f ca="1">W145+(W$148-W145)/(V$148-V146)</f>
        <v>0.93077433333333337</v>
      </c>
    </row>
    <row r="147" spans="1:23">
      <c r="A147" t="s">
        <v>3</v>
      </c>
      <c r="B147" s="18">
        <f t="shared" ca="1" si="3"/>
        <v>45872</v>
      </c>
      <c r="C147" s="23">
        <f ca="1">C146+(C$148-C146)/(B$148-B147)</f>
        <v>1.1687369999999999</v>
      </c>
      <c r="E147" s="22" t="s">
        <v>13</v>
      </c>
      <c r="F147" s="18">
        <f t="shared" ca="1" si="4"/>
        <v>45872</v>
      </c>
      <c r="G147" s="23">
        <f ca="1">G146+(G$148-G146)/(F$148-F147)</f>
        <v>1.3440380000000001</v>
      </c>
      <c r="I147" t="s">
        <v>14</v>
      </c>
      <c r="J147" s="18">
        <f t="shared" ca="1" si="5"/>
        <v>45872</v>
      </c>
      <c r="K147" s="23">
        <f ca="1">K146+(K$148-K146)/(J$148-J147)</f>
        <v>0.86950099999999997</v>
      </c>
      <c r="M147" t="s">
        <v>15</v>
      </c>
      <c r="N147" s="18">
        <f t="shared" ca="1" si="6"/>
        <v>45872</v>
      </c>
      <c r="O147" s="23">
        <f ca="1">O146+(O$148-O146)/(N$148-N147)</f>
        <v>0.796292</v>
      </c>
      <c r="Q147" t="s">
        <v>16</v>
      </c>
      <c r="R147" s="18">
        <f t="shared" ca="1" si="7"/>
        <v>45872</v>
      </c>
      <c r="S147" s="23">
        <f ca="1">S146+(S$148-S146)/(R$148-R147)</f>
        <v>1.0704100000000001</v>
      </c>
      <c r="U147" t="s">
        <v>17</v>
      </c>
      <c r="V147" s="18">
        <f t="shared" ca="1" si="8"/>
        <v>45872</v>
      </c>
      <c r="W147" s="23">
        <f ca="1">W146+(W$148-W146)/(V$148-V147)</f>
        <v>0.93063600000000002</v>
      </c>
    </row>
    <row r="148" spans="1:23">
      <c r="A148" t="s">
        <v>3</v>
      </c>
      <c r="B148" s="24">
        <f t="shared" ca="1" si="3"/>
        <v>45873</v>
      </c>
      <c r="C148" s="25">
        <f>C135</f>
        <v>1.1687369999999999</v>
      </c>
      <c r="E148" s="22" t="s">
        <v>13</v>
      </c>
      <c r="F148" s="24">
        <f t="shared" ca="1" si="4"/>
        <v>45873</v>
      </c>
      <c r="G148" s="25">
        <f>G135</f>
        <v>1.3440380000000001</v>
      </c>
      <c r="I148" t="s">
        <v>14</v>
      </c>
      <c r="J148" s="24">
        <f t="shared" ca="1" si="5"/>
        <v>45873</v>
      </c>
      <c r="K148" s="25">
        <f>K135</f>
        <v>0.86950099999999997</v>
      </c>
      <c r="M148" t="s">
        <v>15</v>
      </c>
      <c r="N148" s="24">
        <f t="shared" ca="1" si="6"/>
        <v>45873</v>
      </c>
      <c r="O148" s="25">
        <f>O135</f>
        <v>0.796292</v>
      </c>
      <c r="Q148" t="s">
        <v>16</v>
      </c>
      <c r="R148" s="24">
        <f t="shared" ca="1" si="7"/>
        <v>45873</v>
      </c>
      <c r="S148" s="25">
        <f>S135</f>
        <v>1.0704100000000001</v>
      </c>
      <c r="U148" t="s">
        <v>17</v>
      </c>
      <c r="V148" s="24">
        <f t="shared" ca="1" si="8"/>
        <v>45873</v>
      </c>
      <c r="W148" s="25">
        <f>W135</f>
        <v>0.93063600000000002</v>
      </c>
    </row>
    <row r="149" spans="1:23">
      <c r="A149" t="s">
        <v>3</v>
      </c>
      <c r="B149" s="18">
        <f t="shared" ca="1" si="3"/>
        <v>45874</v>
      </c>
      <c r="C149" s="23">
        <f t="shared" ref="C149:C154" ca="1" si="9">C148+(C$155-C148)/(B$155-B149)</f>
        <v>1.1688428333333332</v>
      </c>
      <c r="E149" s="22" t="s">
        <v>13</v>
      </c>
      <c r="F149" s="18">
        <f t="shared" ca="1" si="4"/>
        <v>45874</v>
      </c>
      <c r="G149" s="23">
        <f t="shared" ref="G149:G154" ca="1" si="10">G148+(G$155-G148)/(F$155-F149)</f>
        <v>1.3440449999999999</v>
      </c>
      <c r="I149" t="s">
        <v>14</v>
      </c>
      <c r="J149" s="18">
        <f t="shared" ca="1" si="5"/>
        <v>45874</v>
      </c>
      <c r="K149" s="23">
        <f t="shared" ref="K149:K154" ca="1" si="11">K148+(K$155-K148)/(J$155-J149)</f>
        <v>0.86956366666666662</v>
      </c>
      <c r="M149" t="s">
        <v>15</v>
      </c>
      <c r="N149" s="18">
        <f t="shared" ca="1" si="6"/>
        <v>45874</v>
      </c>
      <c r="O149" s="23">
        <f t="shared" ref="O149:O154" ca="1" si="12">O148+(O$155-O148)/(N$155-N149)</f>
        <v>0.79615849999999999</v>
      </c>
      <c r="Q149" t="s">
        <v>16</v>
      </c>
      <c r="R149" s="18">
        <f t="shared" ca="1" si="7"/>
        <v>45874</v>
      </c>
      <c r="S149" s="23">
        <f t="shared" ref="S149:S154" ca="1" si="13">S148+(S$155-S148)/(R$155-R149)</f>
        <v>1.0702400000000001</v>
      </c>
      <c r="U149" t="s">
        <v>17</v>
      </c>
      <c r="V149" s="18">
        <f t="shared" ca="1" si="8"/>
        <v>45874</v>
      </c>
      <c r="W149" s="23">
        <f t="shared" ref="W149:W154" ca="1" si="14">W148+(W$155-W148)/(V$155-V149)</f>
        <v>0.93056249999999996</v>
      </c>
    </row>
    <row r="150" spans="1:23">
      <c r="A150" t="s">
        <v>3</v>
      </c>
      <c r="B150" s="18">
        <f t="shared" ca="1" si="3"/>
        <v>45875</v>
      </c>
      <c r="C150" s="23">
        <f t="shared" ca="1" si="9"/>
        <v>1.1689486666666666</v>
      </c>
      <c r="E150" s="22" t="s">
        <v>13</v>
      </c>
      <c r="F150" s="18">
        <f t="shared" ca="1" si="4"/>
        <v>45875</v>
      </c>
      <c r="G150" s="23">
        <f t="shared" ca="1" si="10"/>
        <v>1.344052</v>
      </c>
      <c r="I150" t="s">
        <v>14</v>
      </c>
      <c r="J150" s="18">
        <f t="shared" ca="1" si="5"/>
        <v>45875</v>
      </c>
      <c r="K150" s="23">
        <f t="shared" ca="1" si="11"/>
        <v>0.86962633333333328</v>
      </c>
      <c r="M150" t="s">
        <v>15</v>
      </c>
      <c r="N150" s="18">
        <f t="shared" ca="1" si="6"/>
        <v>45875</v>
      </c>
      <c r="O150" s="23">
        <f t="shared" ca="1" si="12"/>
        <v>0.79602499999999998</v>
      </c>
      <c r="Q150" t="s">
        <v>16</v>
      </c>
      <c r="R150" s="18">
        <f t="shared" ca="1" si="7"/>
        <v>45875</v>
      </c>
      <c r="S150" s="23">
        <f t="shared" ca="1" si="13"/>
        <v>1.0700700000000001</v>
      </c>
      <c r="U150" t="s">
        <v>17</v>
      </c>
      <c r="V150" s="18">
        <f t="shared" ca="1" si="8"/>
        <v>45875</v>
      </c>
      <c r="W150" s="23">
        <f t="shared" ca="1" si="14"/>
        <v>0.93048900000000001</v>
      </c>
    </row>
    <row r="151" spans="1:23">
      <c r="A151" t="s">
        <v>3</v>
      </c>
      <c r="B151" s="18">
        <f t="shared" ca="1" si="3"/>
        <v>45876</v>
      </c>
      <c r="C151" s="23">
        <f t="shared" ca="1" si="9"/>
        <v>1.1690545000000001</v>
      </c>
      <c r="E151" s="22" t="s">
        <v>13</v>
      </c>
      <c r="F151" s="18">
        <f t="shared" ca="1" si="4"/>
        <v>45876</v>
      </c>
      <c r="G151" s="23">
        <f t="shared" ca="1" si="10"/>
        <v>1.3440590000000001</v>
      </c>
      <c r="I151" t="s">
        <v>14</v>
      </c>
      <c r="J151" s="18">
        <f t="shared" ca="1" si="5"/>
        <v>45876</v>
      </c>
      <c r="K151" s="23">
        <f t="shared" ca="1" si="11"/>
        <v>0.86968899999999993</v>
      </c>
      <c r="M151" t="s">
        <v>15</v>
      </c>
      <c r="N151" s="18">
        <f t="shared" ca="1" si="6"/>
        <v>45876</v>
      </c>
      <c r="O151" s="23">
        <f t="shared" ca="1" si="12"/>
        <v>0.79589149999999997</v>
      </c>
      <c r="Q151" t="s">
        <v>16</v>
      </c>
      <c r="R151" s="18">
        <f t="shared" ca="1" si="7"/>
        <v>45876</v>
      </c>
      <c r="S151" s="23">
        <f t="shared" ca="1" si="13"/>
        <v>1.0699000000000001</v>
      </c>
      <c r="U151" t="s">
        <v>17</v>
      </c>
      <c r="V151" s="18">
        <f t="shared" ca="1" si="8"/>
        <v>45876</v>
      </c>
      <c r="W151" s="23">
        <f t="shared" ca="1" si="14"/>
        <v>0.93041550000000006</v>
      </c>
    </row>
    <row r="152" spans="1:23">
      <c r="A152" t="s">
        <v>3</v>
      </c>
      <c r="B152" s="18">
        <f t="shared" ca="1" si="3"/>
        <v>45877</v>
      </c>
      <c r="C152" s="23">
        <f t="shared" ca="1" si="9"/>
        <v>1.1691603333333334</v>
      </c>
      <c r="E152" s="22" t="s">
        <v>13</v>
      </c>
      <c r="F152" s="18">
        <f t="shared" ca="1" si="4"/>
        <v>45877</v>
      </c>
      <c r="G152" s="23">
        <f t="shared" ca="1" si="10"/>
        <v>1.344066</v>
      </c>
      <c r="I152" t="s">
        <v>14</v>
      </c>
      <c r="J152" s="18">
        <f t="shared" ca="1" si="5"/>
        <v>45877</v>
      </c>
      <c r="K152" s="23">
        <f t="shared" ca="1" si="11"/>
        <v>0.86975166666666659</v>
      </c>
      <c r="M152" t="s">
        <v>15</v>
      </c>
      <c r="N152" s="18">
        <f t="shared" ca="1" si="6"/>
        <v>45877</v>
      </c>
      <c r="O152" s="23">
        <f t="shared" ca="1" si="12"/>
        <v>0.79575799999999997</v>
      </c>
      <c r="Q152" t="s">
        <v>16</v>
      </c>
      <c r="R152" s="18">
        <f t="shared" ca="1" si="7"/>
        <v>45877</v>
      </c>
      <c r="S152" s="23">
        <f t="shared" ca="1" si="13"/>
        <v>1.0697300000000001</v>
      </c>
      <c r="U152" t="s">
        <v>17</v>
      </c>
      <c r="V152" s="18">
        <f t="shared" ca="1" si="8"/>
        <v>45877</v>
      </c>
      <c r="W152" s="23">
        <f t="shared" ca="1" si="14"/>
        <v>0.930342</v>
      </c>
    </row>
    <row r="153" spans="1:23">
      <c r="A153" t="s">
        <v>3</v>
      </c>
      <c r="B153" s="18">
        <f t="shared" ca="1" si="3"/>
        <v>45878</v>
      </c>
      <c r="C153" s="23">
        <f t="shared" ca="1" si="9"/>
        <v>1.1692661666666666</v>
      </c>
      <c r="E153" s="22" t="s">
        <v>13</v>
      </c>
      <c r="F153" s="18">
        <f t="shared" ca="1" si="4"/>
        <v>45878</v>
      </c>
      <c r="G153" s="23">
        <f t="shared" ca="1" si="10"/>
        <v>1.3440729999999999</v>
      </c>
      <c r="I153" t="s">
        <v>14</v>
      </c>
      <c r="J153" s="18">
        <f t="shared" ca="1" si="5"/>
        <v>45878</v>
      </c>
      <c r="K153" s="23">
        <f t="shared" ca="1" si="11"/>
        <v>0.86981433333333324</v>
      </c>
      <c r="M153" t="s">
        <v>15</v>
      </c>
      <c r="N153" s="18">
        <f t="shared" ca="1" si="6"/>
        <v>45878</v>
      </c>
      <c r="O153" s="23">
        <f t="shared" ca="1" si="12"/>
        <v>0.79562449999999996</v>
      </c>
      <c r="Q153" t="s">
        <v>16</v>
      </c>
      <c r="R153" s="18">
        <f t="shared" ca="1" si="7"/>
        <v>45878</v>
      </c>
      <c r="S153" s="23">
        <f t="shared" ca="1" si="13"/>
        <v>1.0695600000000001</v>
      </c>
      <c r="U153" t="s">
        <v>17</v>
      </c>
      <c r="V153" s="18">
        <f t="shared" ca="1" si="8"/>
        <v>45878</v>
      </c>
      <c r="W153" s="23">
        <f t="shared" ca="1" si="14"/>
        <v>0.93026849999999994</v>
      </c>
    </row>
    <row r="154" spans="1:23">
      <c r="A154" t="s">
        <v>3</v>
      </c>
      <c r="B154" s="18">
        <f t="shared" ca="1" si="3"/>
        <v>45879</v>
      </c>
      <c r="C154" s="23">
        <f t="shared" ca="1" si="9"/>
        <v>1.1693720000000001</v>
      </c>
      <c r="E154" s="22" t="s">
        <v>13</v>
      </c>
      <c r="F154" s="18">
        <f t="shared" ca="1" si="4"/>
        <v>45879</v>
      </c>
      <c r="G154" s="23">
        <f t="shared" ca="1" si="10"/>
        <v>1.3440799999999999</v>
      </c>
      <c r="I154" t="s">
        <v>14</v>
      </c>
      <c r="J154" s="18">
        <f t="shared" ca="1" si="5"/>
        <v>45879</v>
      </c>
      <c r="K154" s="23">
        <f t="shared" ca="1" si="11"/>
        <v>0.86987700000000001</v>
      </c>
      <c r="M154" t="s">
        <v>15</v>
      </c>
      <c r="N154" s="18">
        <f t="shared" ca="1" si="6"/>
        <v>45879</v>
      </c>
      <c r="O154" s="23">
        <f t="shared" ca="1" si="12"/>
        <v>0.79549099999999995</v>
      </c>
      <c r="Q154" t="s">
        <v>16</v>
      </c>
      <c r="R154" s="18">
        <f t="shared" ca="1" si="7"/>
        <v>45879</v>
      </c>
      <c r="S154" s="23">
        <f t="shared" ca="1" si="13"/>
        <v>1.0693900000000001</v>
      </c>
      <c r="U154" t="s">
        <v>17</v>
      </c>
      <c r="V154" s="18">
        <f t="shared" ca="1" si="8"/>
        <v>45879</v>
      </c>
      <c r="W154" s="23">
        <f t="shared" ca="1" si="14"/>
        <v>0.93019499999999999</v>
      </c>
    </row>
    <row r="155" spans="1:23">
      <c r="A155" t="s">
        <v>3</v>
      </c>
      <c r="B155" s="24">
        <f t="shared" ca="1" si="3"/>
        <v>45880</v>
      </c>
      <c r="C155" s="25">
        <f>C136</f>
        <v>1.1693720000000001</v>
      </c>
      <c r="E155" s="22" t="s">
        <v>13</v>
      </c>
      <c r="F155" s="24">
        <f t="shared" ca="1" si="4"/>
        <v>45880</v>
      </c>
      <c r="G155" s="25">
        <f>G136</f>
        <v>1.3440799999999999</v>
      </c>
      <c r="I155" t="s">
        <v>14</v>
      </c>
      <c r="J155" s="24">
        <f t="shared" ca="1" si="5"/>
        <v>45880</v>
      </c>
      <c r="K155" s="25">
        <f>K136</f>
        <v>0.86987700000000001</v>
      </c>
      <c r="M155" t="s">
        <v>15</v>
      </c>
      <c r="N155" s="24">
        <f t="shared" ca="1" si="6"/>
        <v>45880</v>
      </c>
      <c r="O155" s="25">
        <f>O136</f>
        <v>0.79549099999999995</v>
      </c>
      <c r="Q155" t="s">
        <v>16</v>
      </c>
      <c r="R155" s="24">
        <f t="shared" ca="1" si="7"/>
        <v>45880</v>
      </c>
      <c r="S155" s="25">
        <f>S136</f>
        <v>1.0693900000000001</v>
      </c>
      <c r="U155" t="s">
        <v>17</v>
      </c>
      <c r="V155" s="24">
        <f t="shared" ca="1" si="8"/>
        <v>45880</v>
      </c>
      <c r="W155" s="25">
        <f>W136</f>
        <v>0.93019499999999999</v>
      </c>
    </row>
    <row r="156" spans="1:23">
      <c r="A156" t="s">
        <v>3</v>
      </c>
      <c r="B156" s="18">
        <f t="shared" ca="1" si="3"/>
        <v>45881</v>
      </c>
      <c r="C156" s="23">
        <f t="shared" ref="C156:C161" ca="1" si="15">C155+(C$162-C155)/(B$162-B156)</f>
        <v>1.1694393333333335</v>
      </c>
      <c r="E156" s="22" t="s">
        <v>13</v>
      </c>
      <c r="F156" s="18">
        <f t="shared" ca="1" si="4"/>
        <v>45881</v>
      </c>
      <c r="G156" s="23">
        <f t="shared" ref="G156:G161" ca="1" si="16">G155+(G$162-G155)/(F$162-F156)</f>
        <v>1.3440854999999998</v>
      </c>
      <c r="I156" t="s">
        <v>14</v>
      </c>
      <c r="J156" s="18">
        <f t="shared" ca="1" si="5"/>
        <v>45881</v>
      </c>
      <c r="K156" s="23">
        <f t="shared" ref="K156:K161" ca="1" si="17">K155+(K$162-K155)/(J$162-J156)</f>
        <v>0.86993450000000005</v>
      </c>
      <c r="M156" t="s">
        <v>15</v>
      </c>
      <c r="N156" s="18">
        <f t="shared" ca="1" si="6"/>
        <v>45881</v>
      </c>
      <c r="O156" s="23">
        <f t="shared" ref="O156:O161" ca="1" si="18">O155+(O$162-O155)/(N$162-N156)</f>
        <v>0.7953741666666666</v>
      </c>
      <c r="Q156" t="s">
        <v>16</v>
      </c>
      <c r="R156" s="18">
        <f t="shared" ca="1" si="7"/>
        <v>45881</v>
      </c>
      <c r="S156" s="23">
        <f t="shared" ref="S156:S161" ca="1" si="19">S155+(S$162-S155)/(R$162-R156)</f>
        <v>1.0692488333333334</v>
      </c>
      <c r="U156" t="s">
        <v>17</v>
      </c>
      <c r="V156" s="18">
        <f t="shared" ca="1" si="8"/>
        <v>45881</v>
      </c>
      <c r="W156" s="23">
        <f t="shared" ref="W156:W161" ca="1" si="20">W155+(W$162-W155)/(V$162-V156)</f>
        <v>0.93015599999999998</v>
      </c>
    </row>
    <row r="157" spans="1:23">
      <c r="A157" t="s">
        <v>3</v>
      </c>
      <c r="B157" s="18">
        <f t="shared" ca="1" si="3"/>
        <v>45882</v>
      </c>
      <c r="C157" s="23">
        <f t="shared" ca="1" si="15"/>
        <v>1.1695066666666667</v>
      </c>
      <c r="E157" s="22" t="s">
        <v>13</v>
      </c>
      <c r="F157" s="18">
        <f t="shared" ca="1" si="4"/>
        <v>45882</v>
      </c>
      <c r="G157" s="23">
        <f t="shared" ca="1" si="16"/>
        <v>1.3440909999999999</v>
      </c>
      <c r="I157" t="s">
        <v>14</v>
      </c>
      <c r="J157" s="18">
        <f t="shared" ca="1" si="5"/>
        <v>45882</v>
      </c>
      <c r="K157" s="23">
        <f t="shared" ca="1" si="17"/>
        <v>0.8699920000000001</v>
      </c>
      <c r="M157" t="s">
        <v>15</v>
      </c>
      <c r="N157" s="18">
        <f t="shared" ca="1" si="6"/>
        <v>45882</v>
      </c>
      <c r="O157" s="23">
        <f t="shared" ca="1" si="18"/>
        <v>0.79525733333333326</v>
      </c>
      <c r="Q157" t="s">
        <v>16</v>
      </c>
      <c r="R157" s="18">
        <f t="shared" ca="1" si="7"/>
        <v>45882</v>
      </c>
      <c r="S157" s="23">
        <f t="shared" ca="1" si="19"/>
        <v>1.0691076666666668</v>
      </c>
      <c r="U157" t="s">
        <v>17</v>
      </c>
      <c r="V157" s="18">
        <f t="shared" ca="1" si="8"/>
        <v>45882</v>
      </c>
      <c r="W157" s="23">
        <f t="shared" ca="1" si="20"/>
        <v>0.93011699999999997</v>
      </c>
    </row>
    <row r="158" spans="1:23">
      <c r="A158" t="s">
        <v>3</v>
      </c>
      <c r="B158" s="18">
        <f t="shared" ca="1" si="3"/>
        <v>45883</v>
      </c>
      <c r="C158" s="23">
        <f t="shared" ca="1" si="15"/>
        <v>1.1695739999999999</v>
      </c>
      <c r="E158" s="22" t="s">
        <v>13</v>
      </c>
      <c r="F158" s="18">
        <f t="shared" ca="1" si="4"/>
        <v>45883</v>
      </c>
      <c r="G158" s="23">
        <f t="shared" ca="1" si="16"/>
        <v>1.3440965</v>
      </c>
      <c r="I158" t="s">
        <v>14</v>
      </c>
      <c r="J158" s="18">
        <f t="shared" ca="1" si="5"/>
        <v>45883</v>
      </c>
      <c r="K158" s="23">
        <f t="shared" ca="1" si="17"/>
        <v>0.87004950000000014</v>
      </c>
      <c r="M158" t="s">
        <v>15</v>
      </c>
      <c r="N158" s="18">
        <f t="shared" ca="1" si="6"/>
        <v>45883</v>
      </c>
      <c r="O158" s="23">
        <f t="shared" ca="1" si="18"/>
        <v>0.79514049999999992</v>
      </c>
      <c r="Q158" t="s">
        <v>16</v>
      </c>
      <c r="R158" s="18">
        <f t="shared" ca="1" si="7"/>
        <v>45883</v>
      </c>
      <c r="S158" s="23">
        <f t="shared" ca="1" si="19"/>
        <v>1.0689665000000002</v>
      </c>
      <c r="U158" t="s">
        <v>17</v>
      </c>
      <c r="V158" s="18">
        <f t="shared" ca="1" si="8"/>
        <v>45883</v>
      </c>
      <c r="W158" s="23">
        <f t="shared" ca="1" si="20"/>
        <v>0.93007799999999996</v>
      </c>
    </row>
    <row r="159" spans="1:23">
      <c r="A159" t="s">
        <v>3</v>
      </c>
      <c r="B159" s="18">
        <f t="shared" ca="1" si="3"/>
        <v>45884</v>
      </c>
      <c r="C159" s="23">
        <f t="shared" ca="1" si="15"/>
        <v>1.1696413333333333</v>
      </c>
      <c r="E159" s="22" t="s">
        <v>13</v>
      </c>
      <c r="F159" s="18">
        <f t="shared" ca="1" si="4"/>
        <v>45884</v>
      </c>
      <c r="G159" s="23">
        <f t="shared" ca="1" si="16"/>
        <v>1.3441019999999999</v>
      </c>
      <c r="I159" t="s">
        <v>14</v>
      </c>
      <c r="J159" s="18">
        <f t="shared" ca="1" si="5"/>
        <v>45884</v>
      </c>
      <c r="K159" s="23">
        <f t="shared" ca="1" si="17"/>
        <v>0.87010700000000007</v>
      </c>
      <c r="M159" t="s">
        <v>15</v>
      </c>
      <c r="N159" s="18">
        <f t="shared" ca="1" si="6"/>
        <v>45884</v>
      </c>
      <c r="O159" s="23">
        <f t="shared" ca="1" si="18"/>
        <v>0.79502366666666657</v>
      </c>
      <c r="Q159" t="s">
        <v>16</v>
      </c>
      <c r="R159" s="18">
        <f t="shared" ca="1" si="7"/>
        <v>45884</v>
      </c>
      <c r="S159" s="23">
        <f t="shared" ca="1" si="19"/>
        <v>1.0688253333333335</v>
      </c>
      <c r="U159" t="s">
        <v>17</v>
      </c>
      <c r="V159" s="18">
        <f t="shared" ca="1" si="8"/>
        <v>45884</v>
      </c>
      <c r="W159" s="23">
        <f t="shared" ca="1" si="20"/>
        <v>0.93003899999999995</v>
      </c>
    </row>
    <row r="160" spans="1:23">
      <c r="A160" t="s">
        <v>3</v>
      </c>
      <c r="B160" s="18">
        <f t="shared" ca="1" si="3"/>
        <v>45885</v>
      </c>
      <c r="C160" s="23">
        <f t="shared" ca="1" si="15"/>
        <v>1.1697086666666667</v>
      </c>
      <c r="E160" s="22" t="s">
        <v>13</v>
      </c>
      <c r="F160" s="18">
        <f t="shared" ca="1" si="4"/>
        <v>45885</v>
      </c>
      <c r="G160" s="23">
        <f t="shared" ca="1" si="16"/>
        <v>1.3441074999999998</v>
      </c>
      <c r="I160" t="s">
        <v>14</v>
      </c>
      <c r="J160" s="18">
        <f t="shared" ca="1" si="5"/>
        <v>45885</v>
      </c>
      <c r="K160" s="23">
        <f t="shared" ca="1" si="17"/>
        <v>0.87016450000000001</v>
      </c>
      <c r="M160" t="s">
        <v>15</v>
      </c>
      <c r="N160" s="18">
        <f t="shared" ca="1" si="6"/>
        <v>45885</v>
      </c>
      <c r="O160" s="23">
        <f t="shared" ca="1" si="18"/>
        <v>0.79490683333333334</v>
      </c>
      <c r="Q160" t="s">
        <v>16</v>
      </c>
      <c r="R160" s="18">
        <f t="shared" ca="1" si="7"/>
        <v>45885</v>
      </c>
      <c r="S160" s="23">
        <f t="shared" ca="1" si="19"/>
        <v>1.0686841666666669</v>
      </c>
      <c r="U160" t="s">
        <v>17</v>
      </c>
      <c r="V160" s="18">
        <f t="shared" ca="1" si="8"/>
        <v>45885</v>
      </c>
      <c r="W160" s="23">
        <f t="shared" ca="1" si="20"/>
        <v>0.92999999999999994</v>
      </c>
    </row>
    <row r="161" spans="1:23">
      <c r="A161" t="s">
        <v>3</v>
      </c>
      <c r="B161" s="18">
        <f t="shared" ca="1" si="3"/>
        <v>45886</v>
      </c>
      <c r="C161" s="23">
        <f t="shared" ca="1" si="15"/>
        <v>1.1697759999999999</v>
      </c>
      <c r="E161" s="22" t="s">
        <v>13</v>
      </c>
      <c r="F161" s="18">
        <f t="shared" ca="1" si="4"/>
        <v>45886</v>
      </c>
      <c r="G161" s="23">
        <f t="shared" ca="1" si="16"/>
        <v>1.3441129999999999</v>
      </c>
      <c r="I161" t="s">
        <v>14</v>
      </c>
      <c r="J161" s="18">
        <f t="shared" ca="1" si="5"/>
        <v>45886</v>
      </c>
      <c r="K161" s="23">
        <f t="shared" ca="1" si="17"/>
        <v>0.87022200000000005</v>
      </c>
      <c r="M161" t="s">
        <v>15</v>
      </c>
      <c r="N161" s="18">
        <f t="shared" ca="1" si="6"/>
        <v>45886</v>
      </c>
      <c r="O161" s="23">
        <f t="shared" ca="1" si="18"/>
        <v>0.79479</v>
      </c>
      <c r="Q161" t="s">
        <v>16</v>
      </c>
      <c r="R161" s="18">
        <f t="shared" ca="1" si="7"/>
        <v>45886</v>
      </c>
      <c r="S161" s="23">
        <f t="shared" ca="1" si="19"/>
        <v>1.068543</v>
      </c>
      <c r="U161" t="s">
        <v>17</v>
      </c>
      <c r="V161" s="18">
        <f t="shared" ca="1" si="8"/>
        <v>45886</v>
      </c>
      <c r="W161" s="23">
        <f t="shared" ca="1" si="20"/>
        <v>0.92996100000000004</v>
      </c>
    </row>
    <row r="162" spans="1:23">
      <c r="A162" t="s">
        <v>3</v>
      </c>
      <c r="B162" s="24">
        <f t="shared" ca="1" si="3"/>
        <v>45887</v>
      </c>
      <c r="C162" s="25">
        <f>C137</f>
        <v>1.1697759999999999</v>
      </c>
      <c r="E162" s="22" t="s">
        <v>13</v>
      </c>
      <c r="F162" s="24">
        <f t="shared" ca="1" si="4"/>
        <v>45887</v>
      </c>
      <c r="G162" s="25">
        <f>G137</f>
        <v>1.3441129999999999</v>
      </c>
      <c r="I162" t="s">
        <v>14</v>
      </c>
      <c r="J162" s="24">
        <f t="shared" ca="1" si="5"/>
        <v>45887</v>
      </c>
      <c r="K162" s="25">
        <f>K137</f>
        <v>0.87022200000000005</v>
      </c>
      <c r="M162" t="s">
        <v>15</v>
      </c>
      <c r="N162" s="24">
        <f t="shared" ca="1" si="6"/>
        <v>45887</v>
      </c>
      <c r="O162" s="25">
        <f>O137</f>
        <v>0.79479</v>
      </c>
      <c r="Q162" t="s">
        <v>16</v>
      </c>
      <c r="R162" s="24">
        <f t="shared" ca="1" si="7"/>
        <v>45887</v>
      </c>
      <c r="S162" s="25">
        <f>S137</f>
        <v>1.068543</v>
      </c>
      <c r="U162" t="s">
        <v>17</v>
      </c>
      <c r="V162" s="24">
        <f t="shared" ca="1" si="8"/>
        <v>45887</v>
      </c>
      <c r="W162" s="25">
        <f>W137</f>
        <v>0.92996100000000004</v>
      </c>
    </row>
    <row r="163" spans="1:23">
      <c r="A163" t="s">
        <v>3</v>
      </c>
      <c r="B163" s="18">
        <f t="shared" ca="1" si="3"/>
        <v>45888</v>
      </c>
      <c r="C163" s="23">
        <f t="shared" ref="C163:C171" ca="1" si="21">C162+(C$172-C162)/(B$172-B163)</f>
        <v>1.1698974444444443</v>
      </c>
      <c r="E163" s="22" t="s">
        <v>13</v>
      </c>
      <c r="F163" s="18">
        <f t="shared" ca="1" si="4"/>
        <v>45888</v>
      </c>
      <c r="G163" s="23">
        <f t="shared" ref="G163:G171" ca="1" si="22">G162+(G$172-G162)/(F$172-F163)</f>
        <v>1.3441649999999998</v>
      </c>
      <c r="I163" t="s">
        <v>14</v>
      </c>
      <c r="J163" s="18">
        <f t="shared" ca="1" si="5"/>
        <v>45888</v>
      </c>
      <c r="K163" s="23">
        <f t="shared" ref="K163:K171" ca="1" si="23">K162+(K$172-K162)/(J$172-J163)</f>
        <v>0.87028688888888894</v>
      </c>
      <c r="M163" t="s">
        <v>15</v>
      </c>
      <c r="N163" s="18">
        <f t="shared" ca="1" si="6"/>
        <v>45888</v>
      </c>
      <c r="O163" s="23">
        <f t="shared" ref="O163:O171" ca="1" si="24">O162+(O$172-O162)/(N$172-N163)</f>
        <v>0.79465722222222224</v>
      </c>
      <c r="Q163" t="s">
        <v>16</v>
      </c>
      <c r="R163" s="18">
        <f t="shared" ca="1" si="7"/>
        <v>45888</v>
      </c>
      <c r="S163" s="23">
        <f t="shared" ref="S163:S171" ca="1" si="25">S162+(S$172-S162)/(R$172-R163)</f>
        <v>1.0683743333333333</v>
      </c>
      <c r="U163" t="s">
        <v>17</v>
      </c>
      <c r="V163" s="18">
        <f t="shared" ca="1" si="8"/>
        <v>45888</v>
      </c>
      <c r="W163" s="23">
        <f t="shared" ref="W163:W171" ca="1" si="26">W162+(W$172-W162)/(V$172-V163)</f>
        <v>0.92987311111111115</v>
      </c>
    </row>
    <row r="164" spans="1:23">
      <c r="A164" t="s">
        <v>3</v>
      </c>
      <c r="B164" s="18">
        <f t="shared" ca="1" si="3"/>
        <v>45889</v>
      </c>
      <c r="C164" s="23">
        <f t="shared" ca="1" si="21"/>
        <v>1.1700188888888887</v>
      </c>
      <c r="E164" s="22" t="s">
        <v>13</v>
      </c>
      <c r="F164" s="18">
        <f t="shared" ca="1" si="4"/>
        <v>45889</v>
      </c>
      <c r="G164" s="23">
        <f t="shared" ca="1" si="22"/>
        <v>1.3442169999999998</v>
      </c>
      <c r="I164" t="s">
        <v>14</v>
      </c>
      <c r="J164" s="18">
        <f t="shared" ca="1" si="5"/>
        <v>45889</v>
      </c>
      <c r="K164" s="23">
        <f t="shared" ca="1" si="23"/>
        <v>0.87035177777777784</v>
      </c>
      <c r="M164" t="s">
        <v>15</v>
      </c>
      <c r="N164" s="18">
        <f t="shared" ca="1" si="6"/>
        <v>45889</v>
      </c>
      <c r="O164" s="23">
        <f t="shared" ca="1" si="24"/>
        <v>0.79452444444444448</v>
      </c>
      <c r="Q164" t="s">
        <v>16</v>
      </c>
      <c r="R164" s="18">
        <f t="shared" ca="1" si="7"/>
        <v>45889</v>
      </c>
      <c r="S164" s="23">
        <f t="shared" ca="1" si="25"/>
        <v>1.0682056666666666</v>
      </c>
      <c r="U164" t="s">
        <v>17</v>
      </c>
      <c r="V164" s="18">
        <f t="shared" ca="1" si="8"/>
        <v>45889</v>
      </c>
      <c r="W164" s="23">
        <f t="shared" ca="1" si="26"/>
        <v>0.92978522222222226</v>
      </c>
    </row>
    <row r="165" spans="1:23">
      <c r="A165" t="s">
        <v>3</v>
      </c>
      <c r="B165" s="18">
        <f t="shared" ca="1" si="3"/>
        <v>45890</v>
      </c>
      <c r="C165" s="23">
        <f t="shared" ca="1" si="21"/>
        <v>1.1701403333333331</v>
      </c>
      <c r="E165" s="22" t="s">
        <v>13</v>
      </c>
      <c r="F165" s="18">
        <f t="shared" ca="1" si="4"/>
        <v>45890</v>
      </c>
      <c r="G165" s="23">
        <f t="shared" ca="1" si="22"/>
        <v>1.3442689999999997</v>
      </c>
      <c r="I165" t="s">
        <v>14</v>
      </c>
      <c r="J165" s="18">
        <f t="shared" ca="1" si="5"/>
        <v>45890</v>
      </c>
      <c r="K165" s="23">
        <f t="shared" ca="1" si="23"/>
        <v>0.87041666666666673</v>
      </c>
      <c r="M165" t="s">
        <v>15</v>
      </c>
      <c r="N165" s="18">
        <f t="shared" ca="1" si="6"/>
        <v>45890</v>
      </c>
      <c r="O165" s="23">
        <f t="shared" ca="1" si="24"/>
        <v>0.79439166666666672</v>
      </c>
      <c r="Q165" t="s">
        <v>16</v>
      </c>
      <c r="R165" s="18">
        <f t="shared" ca="1" si="7"/>
        <v>45890</v>
      </c>
      <c r="S165" s="23">
        <f t="shared" ca="1" si="25"/>
        <v>1.0680369999999999</v>
      </c>
      <c r="U165" t="s">
        <v>17</v>
      </c>
      <c r="V165" s="18">
        <f t="shared" ca="1" si="8"/>
        <v>45890</v>
      </c>
      <c r="W165" s="23">
        <f t="shared" ca="1" si="26"/>
        <v>0.92969733333333338</v>
      </c>
    </row>
    <row r="166" spans="1:23">
      <c r="A166" t="s">
        <v>3</v>
      </c>
      <c r="B166" s="18">
        <f t="shared" ca="1" si="3"/>
        <v>45891</v>
      </c>
      <c r="C166" s="23">
        <f t="shared" ca="1" si="21"/>
        <v>1.1702617777777775</v>
      </c>
      <c r="E166" s="22" t="s">
        <v>13</v>
      </c>
      <c r="F166" s="18">
        <f t="shared" ca="1" si="4"/>
        <v>45891</v>
      </c>
      <c r="G166" s="23">
        <f t="shared" ca="1" si="22"/>
        <v>1.3443209999999999</v>
      </c>
      <c r="I166" t="s">
        <v>14</v>
      </c>
      <c r="J166" s="18">
        <f t="shared" ca="1" si="5"/>
        <v>45891</v>
      </c>
      <c r="K166" s="23">
        <f t="shared" ca="1" si="23"/>
        <v>0.87048155555555562</v>
      </c>
      <c r="M166" t="s">
        <v>15</v>
      </c>
      <c r="N166" s="18">
        <f t="shared" ca="1" si="6"/>
        <v>45891</v>
      </c>
      <c r="O166" s="23">
        <f t="shared" ca="1" si="24"/>
        <v>0.79425888888888896</v>
      </c>
      <c r="Q166" t="s">
        <v>16</v>
      </c>
      <c r="R166" s="18">
        <f t="shared" ca="1" si="7"/>
        <v>45891</v>
      </c>
      <c r="S166" s="23">
        <f t="shared" ca="1" si="25"/>
        <v>1.0678683333333332</v>
      </c>
      <c r="U166" t="s">
        <v>17</v>
      </c>
      <c r="V166" s="18">
        <f t="shared" ca="1" si="8"/>
        <v>45891</v>
      </c>
      <c r="W166" s="23">
        <f t="shared" ca="1" si="26"/>
        <v>0.92960944444444449</v>
      </c>
    </row>
    <row r="167" spans="1:23">
      <c r="A167" t="s">
        <v>3</v>
      </c>
      <c r="B167" s="18">
        <f t="shared" ca="1" si="3"/>
        <v>45892</v>
      </c>
      <c r="C167" s="23">
        <f t="shared" ca="1" si="21"/>
        <v>1.1703832222222219</v>
      </c>
      <c r="E167" s="22" t="s">
        <v>13</v>
      </c>
      <c r="F167" s="18">
        <f t="shared" ca="1" si="4"/>
        <v>45892</v>
      </c>
      <c r="G167" s="23">
        <f t="shared" ca="1" si="22"/>
        <v>1.3443729999999998</v>
      </c>
      <c r="I167" t="s">
        <v>14</v>
      </c>
      <c r="J167" s="18">
        <f t="shared" ca="1" si="5"/>
        <v>45892</v>
      </c>
      <c r="K167" s="23">
        <f t="shared" ca="1" si="23"/>
        <v>0.87054644444444451</v>
      </c>
      <c r="M167" t="s">
        <v>15</v>
      </c>
      <c r="N167" s="18">
        <f t="shared" ca="1" si="6"/>
        <v>45892</v>
      </c>
      <c r="O167" s="23">
        <f t="shared" ca="1" si="24"/>
        <v>0.7941261111111112</v>
      </c>
      <c r="Q167" t="s">
        <v>16</v>
      </c>
      <c r="R167" s="18">
        <f t="shared" ca="1" si="7"/>
        <v>45892</v>
      </c>
      <c r="S167" s="23">
        <f t="shared" ca="1" si="25"/>
        <v>1.0676996666666665</v>
      </c>
      <c r="U167" t="s">
        <v>17</v>
      </c>
      <c r="V167" s="18">
        <f t="shared" ca="1" si="8"/>
        <v>45892</v>
      </c>
      <c r="W167" s="23">
        <f t="shared" ca="1" si="26"/>
        <v>0.9295215555555556</v>
      </c>
    </row>
    <row r="168" spans="1:23">
      <c r="A168" t="s">
        <v>3</v>
      </c>
      <c r="B168" s="18">
        <f t="shared" ca="1" si="3"/>
        <v>45893</v>
      </c>
      <c r="C168" s="23">
        <f t="shared" ca="1" si="21"/>
        <v>1.1705046666666665</v>
      </c>
      <c r="E168" s="22" t="s">
        <v>13</v>
      </c>
      <c r="F168" s="18">
        <f t="shared" ca="1" si="4"/>
        <v>45893</v>
      </c>
      <c r="G168" s="23">
        <f t="shared" ca="1" si="22"/>
        <v>1.3444249999999998</v>
      </c>
      <c r="I168" t="s">
        <v>14</v>
      </c>
      <c r="J168" s="18">
        <f t="shared" ca="1" si="5"/>
        <v>45893</v>
      </c>
      <c r="K168" s="23">
        <f t="shared" ca="1" si="23"/>
        <v>0.8706113333333334</v>
      </c>
      <c r="M168" t="s">
        <v>15</v>
      </c>
      <c r="N168" s="18">
        <f t="shared" ca="1" si="6"/>
        <v>45893</v>
      </c>
      <c r="O168" s="23">
        <f t="shared" ca="1" si="24"/>
        <v>0.79399333333333344</v>
      </c>
      <c r="Q168" t="s">
        <v>16</v>
      </c>
      <c r="R168" s="18">
        <f t="shared" ca="1" si="7"/>
        <v>45893</v>
      </c>
      <c r="S168" s="23">
        <f t="shared" ca="1" si="25"/>
        <v>1.0675309999999998</v>
      </c>
      <c r="U168" t="s">
        <v>17</v>
      </c>
      <c r="V168" s="18">
        <f t="shared" ca="1" si="8"/>
        <v>45893</v>
      </c>
      <c r="W168" s="23">
        <f t="shared" ca="1" si="26"/>
        <v>0.92943366666666671</v>
      </c>
    </row>
    <row r="169" spans="1:23">
      <c r="A169" t="s">
        <v>3</v>
      </c>
      <c r="B169" s="18">
        <f t="shared" ca="1" si="3"/>
        <v>45894</v>
      </c>
      <c r="C169" s="23">
        <f t="shared" ca="1" si="21"/>
        <v>1.1706261111111109</v>
      </c>
      <c r="E169" s="22" t="s">
        <v>13</v>
      </c>
      <c r="F169" s="18">
        <f t="shared" ca="1" si="4"/>
        <v>45894</v>
      </c>
      <c r="G169" s="23">
        <f t="shared" ca="1" si="22"/>
        <v>1.3444769999999999</v>
      </c>
      <c r="I169" t="s">
        <v>14</v>
      </c>
      <c r="J169" s="18">
        <f t="shared" ca="1" si="5"/>
        <v>45894</v>
      </c>
      <c r="K169" s="23">
        <f t="shared" ca="1" si="23"/>
        <v>0.8706762222222223</v>
      </c>
      <c r="M169" t="s">
        <v>15</v>
      </c>
      <c r="N169" s="18">
        <f t="shared" ca="1" si="6"/>
        <v>45894</v>
      </c>
      <c r="O169" s="23">
        <f t="shared" ca="1" si="24"/>
        <v>0.79386055555555568</v>
      </c>
      <c r="Q169" t="s">
        <v>16</v>
      </c>
      <c r="R169" s="18">
        <f t="shared" ca="1" si="7"/>
        <v>45894</v>
      </c>
      <c r="S169" s="23">
        <f t="shared" ca="1" si="25"/>
        <v>1.0673623333333331</v>
      </c>
      <c r="U169" t="s">
        <v>17</v>
      </c>
      <c r="V169" s="18">
        <f t="shared" ca="1" si="8"/>
        <v>45894</v>
      </c>
      <c r="W169" s="23">
        <f t="shared" ca="1" si="26"/>
        <v>0.92934577777777783</v>
      </c>
    </row>
    <row r="170" spans="1:23">
      <c r="A170" t="s">
        <v>3</v>
      </c>
      <c r="B170" s="18">
        <f t="shared" ca="1" si="3"/>
        <v>45895</v>
      </c>
      <c r="C170" s="23">
        <f t="shared" ca="1" si="21"/>
        <v>1.1707475555555553</v>
      </c>
      <c r="E170" s="22" t="s">
        <v>13</v>
      </c>
      <c r="F170" s="18">
        <f t="shared" ca="1" si="4"/>
        <v>45895</v>
      </c>
      <c r="G170" s="23">
        <f t="shared" ca="1" si="22"/>
        <v>1.3445290000000001</v>
      </c>
      <c r="I170" t="s">
        <v>14</v>
      </c>
      <c r="J170" s="18">
        <f t="shared" ca="1" si="5"/>
        <v>45895</v>
      </c>
      <c r="K170" s="23">
        <f t="shared" ca="1" si="23"/>
        <v>0.87074111111111119</v>
      </c>
      <c r="M170" t="s">
        <v>15</v>
      </c>
      <c r="N170" s="18">
        <f t="shared" ca="1" si="6"/>
        <v>45895</v>
      </c>
      <c r="O170" s="23">
        <f t="shared" ca="1" si="24"/>
        <v>0.79372777777777781</v>
      </c>
      <c r="Q170" t="s">
        <v>16</v>
      </c>
      <c r="R170" s="18">
        <f t="shared" ca="1" si="7"/>
        <v>45895</v>
      </c>
      <c r="S170" s="23">
        <f t="shared" ca="1" si="25"/>
        <v>1.0671936666666664</v>
      </c>
      <c r="U170" t="s">
        <v>17</v>
      </c>
      <c r="V170" s="18">
        <f t="shared" ca="1" si="8"/>
        <v>45895</v>
      </c>
      <c r="W170" s="23">
        <f t="shared" ca="1" si="26"/>
        <v>0.92925788888888894</v>
      </c>
    </row>
    <row r="171" spans="1:23">
      <c r="A171" t="s">
        <v>3</v>
      </c>
      <c r="B171" s="18">
        <f t="shared" ca="1" si="3"/>
        <v>45896</v>
      </c>
      <c r="C171" s="23">
        <f t="shared" ca="1" si="21"/>
        <v>1.1708689999999999</v>
      </c>
      <c r="E171" s="22" t="s">
        <v>13</v>
      </c>
      <c r="F171" s="18">
        <f t="shared" ca="1" si="4"/>
        <v>45896</v>
      </c>
      <c r="G171" s="23">
        <f t="shared" ca="1" si="22"/>
        <v>1.344581</v>
      </c>
      <c r="I171" t="s">
        <v>14</v>
      </c>
      <c r="J171" s="18">
        <f t="shared" ca="1" si="5"/>
        <v>45896</v>
      </c>
      <c r="K171" s="23">
        <f t="shared" ca="1" si="23"/>
        <v>0.87080599999999997</v>
      </c>
      <c r="M171" t="s">
        <v>15</v>
      </c>
      <c r="N171" s="18">
        <f t="shared" ca="1" si="6"/>
        <v>45896</v>
      </c>
      <c r="O171" s="23">
        <f t="shared" ca="1" si="24"/>
        <v>0.79359500000000005</v>
      </c>
      <c r="Q171" t="s">
        <v>16</v>
      </c>
      <c r="R171" s="18">
        <f t="shared" ca="1" si="7"/>
        <v>45896</v>
      </c>
      <c r="S171" s="23">
        <f t="shared" ca="1" si="25"/>
        <v>1.0670249999999999</v>
      </c>
      <c r="U171" t="s">
        <v>17</v>
      </c>
      <c r="V171" s="18">
        <f t="shared" ca="1" si="8"/>
        <v>45896</v>
      </c>
      <c r="W171" s="23">
        <f t="shared" ca="1" si="26"/>
        <v>0.92917000000000005</v>
      </c>
    </row>
    <row r="172" spans="1:23">
      <c r="A172" t="s">
        <v>3</v>
      </c>
      <c r="B172" s="24">
        <f t="shared" ca="1" si="3"/>
        <v>45897</v>
      </c>
      <c r="C172" s="25">
        <f>C121</f>
        <v>1.1708689999999999</v>
      </c>
      <c r="E172" s="22" t="s">
        <v>13</v>
      </c>
      <c r="F172" s="24">
        <f t="shared" ca="1" si="4"/>
        <v>45897</v>
      </c>
      <c r="G172" s="25">
        <f>G121</f>
        <v>1.344581</v>
      </c>
      <c r="I172" t="s">
        <v>14</v>
      </c>
      <c r="J172" s="24">
        <f t="shared" ca="1" si="5"/>
        <v>45897</v>
      </c>
      <c r="K172" s="25">
        <f>K121</f>
        <v>0.87080599999999997</v>
      </c>
      <c r="M172" t="s">
        <v>15</v>
      </c>
      <c r="N172" s="24">
        <f t="shared" ca="1" si="6"/>
        <v>45897</v>
      </c>
      <c r="O172" s="25">
        <f>O121</f>
        <v>0.79359500000000005</v>
      </c>
      <c r="Q172" t="s">
        <v>16</v>
      </c>
      <c r="R172" s="24">
        <f t="shared" ca="1" si="7"/>
        <v>45897</v>
      </c>
      <c r="S172" s="25">
        <f>S121</f>
        <v>1.0670249999999999</v>
      </c>
      <c r="U172" t="s">
        <v>17</v>
      </c>
      <c r="V172" s="24">
        <f t="shared" ca="1" si="8"/>
        <v>45897</v>
      </c>
      <c r="W172" s="25">
        <f>W121</f>
        <v>0.92917000000000005</v>
      </c>
    </row>
    <row r="173" spans="1:23">
      <c r="A173" t="s">
        <v>3</v>
      </c>
      <c r="B173" s="18">
        <f t="shared" ca="1" si="3"/>
        <v>45898</v>
      </c>
      <c r="C173" s="23">
        <f t="shared" ref="C173:C202" ca="1" si="27">C172+(C$203-C172)/(B$203-B173)</f>
        <v>1.1709436666666666</v>
      </c>
      <c r="E173" s="22" t="s">
        <v>13</v>
      </c>
      <c r="F173" s="18">
        <f t="shared" ca="1" si="4"/>
        <v>45898</v>
      </c>
      <c r="G173" s="23">
        <f t="shared" ref="G173:G202" ca="1" si="28">G172+(G$203-G172)/(F$203-F173)</f>
        <v>1.3445910999999999</v>
      </c>
      <c r="I173" t="s">
        <v>14</v>
      </c>
      <c r="J173" s="18">
        <f t="shared" ca="1" si="5"/>
        <v>45898</v>
      </c>
      <c r="K173" s="23">
        <f t="shared" ref="K173:K202" ca="1" si="29">K172+(K$203-K172)/(J$203-J173)</f>
        <v>0.87085213333333333</v>
      </c>
      <c r="M173" t="s">
        <v>15</v>
      </c>
      <c r="N173" s="18">
        <f t="shared" ca="1" si="6"/>
        <v>45898</v>
      </c>
      <c r="O173" s="23">
        <f t="shared" ref="O173:O202" ca="1" si="30">O172+(O$203-O172)/(N$203-N173)</f>
        <v>0.79349860000000005</v>
      </c>
      <c r="Q173" t="s">
        <v>16</v>
      </c>
      <c r="R173" s="18">
        <f t="shared" ca="1" si="7"/>
        <v>45898</v>
      </c>
      <c r="S173" s="23">
        <f t="shared" ref="S173:S202" ca="1" si="31">S172+(S$203-S172)/(R$203-R173)</f>
        <v>1.0669089999999999</v>
      </c>
      <c r="U173" t="s">
        <v>17</v>
      </c>
      <c r="V173" s="18">
        <f t="shared" ca="1" si="8"/>
        <v>45898</v>
      </c>
      <c r="W173" s="23">
        <f t="shared" ref="W173:W202" ca="1" si="32">W172+(W$203-W172)/(V$203-V173)</f>
        <v>0.92912213333333338</v>
      </c>
    </row>
    <row r="174" spans="1:23">
      <c r="A174" t="s">
        <v>3</v>
      </c>
      <c r="B174" s="18">
        <f t="shared" ca="1" si="3"/>
        <v>45899</v>
      </c>
      <c r="C174" s="23">
        <f t="shared" ca="1" si="27"/>
        <v>1.1710183333333333</v>
      </c>
      <c r="E174" s="22" t="s">
        <v>13</v>
      </c>
      <c r="F174" s="18">
        <f t="shared" ca="1" si="4"/>
        <v>45899</v>
      </c>
      <c r="G174" s="23">
        <f t="shared" ca="1" si="28"/>
        <v>1.3446011999999998</v>
      </c>
      <c r="I174" t="s">
        <v>14</v>
      </c>
      <c r="J174" s="18">
        <f t="shared" ca="1" si="5"/>
        <v>45899</v>
      </c>
      <c r="K174" s="23">
        <f t="shared" ca="1" si="29"/>
        <v>0.8708982666666667</v>
      </c>
      <c r="M174" t="s">
        <v>15</v>
      </c>
      <c r="N174" s="18">
        <f t="shared" ca="1" si="6"/>
        <v>45899</v>
      </c>
      <c r="O174" s="23">
        <f t="shared" ca="1" si="30"/>
        <v>0.79340220000000006</v>
      </c>
      <c r="Q174" t="s">
        <v>16</v>
      </c>
      <c r="R174" s="18">
        <f t="shared" ca="1" si="7"/>
        <v>45899</v>
      </c>
      <c r="S174" s="23">
        <f t="shared" ca="1" si="31"/>
        <v>1.0667929999999999</v>
      </c>
      <c r="U174" t="s">
        <v>17</v>
      </c>
      <c r="V174" s="18">
        <f t="shared" ca="1" si="8"/>
        <v>45899</v>
      </c>
      <c r="W174" s="23">
        <f t="shared" ca="1" si="32"/>
        <v>0.9290742666666667</v>
      </c>
    </row>
    <row r="175" spans="1:23">
      <c r="A175" t="s">
        <v>3</v>
      </c>
      <c r="B175" s="18">
        <f t="shared" ca="1" si="3"/>
        <v>45900</v>
      </c>
      <c r="C175" s="23">
        <f t="shared" ca="1" si="27"/>
        <v>1.1710929999999999</v>
      </c>
      <c r="E175" s="22" t="s">
        <v>13</v>
      </c>
      <c r="F175" s="18">
        <f t="shared" ca="1" si="4"/>
        <v>45900</v>
      </c>
      <c r="G175" s="23">
        <f t="shared" ca="1" si="28"/>
        <v>1.3446112999999997</v>
      </c>
      <c r="I175" t="s">
        <v>14</v>
      </c>
      <c r="J175" s="18">
        <f t="shared" ca="1" si="5"/>
        <v>45900</v>
      </c>
      <c r="K175" s="23">
        <f t="shared" ca="1" si="29"/>
        <v>0.87094440000000006</v>
      </c>
      <c r="M175" t="s">
        <v>15</v>
      </c>
      <c r="N175" s="18">
        <f t="shared" ca="1" si="6"/>
        <v>45900</v>
      </c>
      <c r="O175" s="23">
        <f t="shared" ca="1" si="30"/>
        <v>0.79330580000000006</v>
      </c>
      <c r="Q175" t="s">
        <v>16</v>
      </c>
      <c r="R175" s="18">
        <f t="shared" ca="1" si="7"/>
        <v>45900</v>
      </c>
      <c r="S175" s="23">
        <f t="shared" ca="1" si="31"/>
        <v>1.0666769999999999</v>
      </c>
      <c r="U175" t="s">
        <v>17</v>
      </c>
      <c r="V175" s="18">
        <f t="shared" ca="1" si="8"/>
        <v>45900</v>
      </c>
      <c r="W175" s="23">
        <f t="shared" ca="1" si="32"/>
        <v>0.92902640000000003</v>
      </c>
    </row>
    <row r="176" spans="1:23">
      <c r="A176" t="s">
        <v>3</v>
      </c>
      <c r="B176" s="18">
        <f t="shared" ca="1" si="3"/>
        <v>45901</v>
      </c>
      <c r="C176" s="23">
        <f t="shared" ca="1" si="27"/>
        <v>1.1711676666666666</v>
      </c>
      <c r="E176" s="22" t="s">
        <v>13</v>
      </c>
      <c r="F176" s="18">
        <f t="shared" ca="1" si="4"/>
        <v>45901</v>
      </c>
      <c r="G176" s="23">
        <f t="shared" ca="1" si="28"/>
        <v>1.3446213999999996</v>
      </c>
      <c r="I176" t="s">
        <v>14</v>
      </c>
      <c r="J176" s="18">
        <f t="shared" ca="1" si="5"/>
        <v>45901</v>
      </c>
      <c r="K176" s="23">
        <f t="shared" ca="1" si="29"/>
        <v>0.87099053333333343</v>
      </c>
      <c r="M176" t="s">
        <v>15</v>
      </c>
      <c r="N176" s="18">
        <f t="shared" ca="1" si="6"/>
        <v>45901</v>
      </c>
      <c r="O176" s="23">
        <f t="shared" ca="1" si="30"/>
        <v>0.79320940000000006</v>
      </c>
      <c r="Q176" t="s">
        <v>16</v>
      </c>
      <c r="R176" s="18">
        <f t="shared" ca="1" si="7"/>
        <v>45901</v>
      </c>
      <c r="S176" s="23">
        <f t="shared" ca="1" si="31"/>
        <v>1.0665609999999999</v>
      </c>
      <c r="U176" t="s">
        <v>17</v>
      </c>
      <c r="V176" s="18">
        <f t="shared" ca="1" si="8"/>
        <v>45901</v>
      </c>
      <c r="W176" s="23">
        <f t="shared" ca="1" si="32"/>
        <v>0.92897853333333336</v>
      </c>
    </row>
    <row r="177" spans="1:23">
      <c r="A177" t="s">
        <v>3</v>
      </c>
      <c r="B177" s="18">
        <f t="shared" ca="1" si="3"/>
        <v>45902</v>
      </c>
      <c r="C177" s="23">
        <f t="shared" ca="1" si="27"/>
        <v>1.1712423333333333</v>
      </c>
      <c r="E177" s="22" t="s">
        <v>13</v>
      </c>
      <c r="F177" s="18">
        <f t="shared" ca="1" si="4"/>
        <v>45902</v>
      </c>
      <c r="G177" s="23">
        <f t="shared" ca="1" si="28"/>
        <v>1.3446314999999998</v>
      </c>
      <c r="I177" t="s">
        <v>14</v>
      </c>
      <c r="J177" s="18">
        <f t="shared" ca="1" si="5"/>
        <v>45902</v>
      </c>
      <c r="K177" s="23">
        <f t="shared" ca="1" si="29"/>
        <v>0.87103666666666679</v>
      </c>
      <c r="M177" t="s">
        <v>15</v>
      </c>
      <c r="N177" s="18">
        <f t="shared" ca="1" si="6"/>
        <v>45902</v>
      </c>
      <c r="O177" s="23">
        <f t="shared" ca="1" si="30"/>
        <v>0.79311300000000007</v>
      </c>
      <c r="Q177" t="s">
        <v>16</v>
      </c>
      <c r="R177" s="18">
        <f t="shared" ca="1" si="7"/>
        <v>45902</v>
      </c>
      <c r="S177" s="23">
        <f t="shared" ca="1" si="31"/>
        <v>1.0664449999999999</v>
      </c>
      <c r="U177" t="s">
        <v>17</v>
      </c>
      <c r="V177" s="18">
        <f t="shared" ca="1" si="8"/>
        <v>45902</v>
      </c>
      <c r="W177" s="23">
        <f t="shared" ca="1" si="32"/>
        <v>0.92893066666666668</v>
      </c>
    </row>
    <row r="178" spans="1:23">
      <c r="A178" t="s">
        <v>3</v>
      </c>
      <c r="B178" s="18">
        <f t="shared" ca="1" si="3"/>
        <v>45903</v>
      </c>
      <c r="C178" s="23">
        <f t="shared" ca="1" si="27"/>
        <v>1.1713169999999999</v>
      </c>
      <c r="E178" s="22" t="s">
        <v>13</v>
      </c>
      <c r="F178" s="18">
        <f t="shared" ca="1" si="4"/>
        <v>45903</v>
      </c>
      <c r="G178" s="23">
        <f t="shared" ca="1" si="28"/>
        <v>1.3446415999999997</v>
      </c>
      <c r="I178" t="s">
        <v>14</v>
      </c>
      <c r="J178" s="18">
        <f t="shared" ca="1" si="5"/>
        <v>45903</v>
      </c>
      <c r="K178" s="23">
        <f t="shared" ca="1" si="29"/>
        <v>0.87108280000000016</v>
      </c>
      <c r="M178" t="s">
        <v>15</v>
      </c>
      <c r="N178" s="18">
        <f t="shared" ca="1" si="6"/>
        <v>45903</v>
      </c>
      <c r="O178" s="23">
        <f t="shared" ca="1" si="30"/>
        <v>0.79301660000000007</v>
      </c>
      <c r="Q178" t="s">
        <v>16</v>
      </c>
      <c r="R178" s="18">
        <f t="shared" ca="1" si="7"/>
        <v>45903</v>
      </c>
      <c r="S178" s="23">
        <f t="shared" ca="1" si="31"/>
        <v>1.0663289999999999</v>
      </c>
      <c r="U178" t="s">
        <v>17</v>
      </c>
      <c r="V178" s="18">
        <f t="shared" ca="1" si="8"/>
        <v>45903</v>
      </c>
      <c r="W178" s="23">
        <f t="shared" ca="1" si="32"/>
        <v>0.92888280000000001</v>
      </c>
    </row>
    <row r="179" spans="1:23">
      <c r="A179" t="s">
        <v>3</v>
      </c>
      <c r="B179" s="18">
        <f t="shared" ca="1" si="3"/>
        <v>45904</v>
      </c>
      <c r="C179" s="23">
        <f t="shared" ca="1" si="27"/>
        <v>1.1713916666666666</v>
      </c>
      <c r="E179" s="22" t="s">
        <v>13</v>
      </c>
      <c r="F179" s="18">
        <f t="shared" ca="1" si="4"/>
        <v>45904</v>
      </c>
      <c r="G179" s="23">
        <f t="shared" ca="1" si="28"/>
        <v>1.3446516999999996</v>
      </c>
      <c r="I179" t="s">
        <v>14</v>
      </c>
      <c r="J179" s="18">
        <f t="shared" ca="1" si="5"/>
        <v>45904</v>
      </c>
      <c r="K179" s="23">
        <f t="shared" ca="1" si="29"/>
        <v>0.87112893333333352</v>
      </c>
      <c r="M179" t="s">
        <v>15</v>
      </c>
      <c r="N179" s="18">
        <f t="shared" ca="1" si="6"/>
        <v>45904</v>
      </c>
      <c r="O179" s="23">
        <f t="shared" ca="1" si="30"/>
        <v>0.79292020000000007</v>
      </c>
      <c r="Q179" t="s">
        <v>16</v>
      </c>
      <c r="R179" s="18">
        <f t="shared" ca="1" si="7"/>
        <v>45904</v>
      </c>
      <c r="S179" s="23">
        <f t="shared" ca="1" si="31"/>
        <v>1.0662129999999999</v>
      </c>
      <c r="U179" t="s">
        <v>17</v>
      </c>
      <c r="V179" s="18">
        <f t="shared" ca="1" si="8"/>
        <v>45904</v>
      </c>
      <c r="W179" s="23">
        <f t="shared" ca="1" si="32"/>
        <v>0.92883493333333333</v>
      </c>
    </row>
    <row r="180" spans="1:23">
      <c r="A180" t="s">
        <v>3</v>
      </c>
      <c r="B180" s="18">
        <f t="shared" ca="1" si="3"/>
        <v>45905</v>
      </c>
      <c r="C180" s="23">
        <f t="shared" ca="1" si="27"/>
        <v>1.1714663333333333</v>
      </c>
      <c r="E180" s="22" t="s">
        <v>13</v>
      </c>
      <c r="F180" s="18">
        <f t="shared" ca="1" si="4"/>
        <v>45905</v>
      </c>
      <c r="G180" s="23">
        <f t="shared" ca="1" si="28"/>
        <v>1.3446617999999997</v>
      </c>
      <c r="I180" t="s">
        <v>14</v>
      </c>
      <c r="J180" s="18">
        <f t="shared" ca="1" si="5"/>
        <v>45905</v>
      </c>
      <c r="K180" s="23">
        <f t="shared" ca="1" si="29"/>
        <v>0.87117506666666689</v>
      </c>
      <c r="M180" t="s">
        <v>15</v>
      </c>
      <c r="N180" s="18">
        <f t="shared" ca="1" si="6"/>
        <v>45905</v>
      </c>
      <c r="O180" s="23">
        <f t="shared" ca="1" si="30"/>
        <v>0.79282380000000008</v>
      </c>
      <c r="Q180" t="s">
        <v>16</v>
      </c>
      <c r="R180" s="18">
        <f t="shared" ca="1" si="7"/>
        <v>45905</v>
      </c>
      <c r="S180" s="23">
        <f t="shared" ca="1" si="31"/>
        <v>1.0660969999999999</v>
      </c>
      <c r="U180" t="s">
        <v>17</v>
      </c>
      <c r="V180" s="18">
        <f t="shared" ca="1" si="8"/>
        <v>45905</v>
      </c>
      <c r="W180" s="23">
        <f t="shared" ca="1" si="32"/>
        <v>0.92878706666666666</v>
      </c>
    </row>
    <row r="181" spans="1:23">
      <c r="A181" t="s">
        <v>3</v>
      </c>
      <c r="B181" s="18">
        <f t="shared" ca="1" si="3"/>
        <v>45906</v>
      </c>
      <c r="C181" s="23">
        <f t="shared" ca="1" si="27"/>
        <v>1.1715409999999999</v>
      </c>
      <c r="E181" s="22" t="s">
        <v>13</v>
      </c>
      <c r="F181" s="18">
        <f t="shared" ca="1" si="4"/>
        <v>45906</v>
      </c>
      <c r="G181" s="23">
        <f t="shared" ca="1" si="28"/>
        <v>1.3446718999999998</v>
      </c>
      <c r="I181" t="s">
        <v>14</v>
      </c>
      <c r="J181" s="18">
        <f t="shared" ca="1" si="5"/>
        <v>45906</v>
      </c>
      <c r="K181" s="23">
        <f t="shared" ca="1" si="29"/>
        <v>0.87122120000000025</v>
      </c>
      <c r="M181" t="s">
        <v>15</v>
      </c>
      <c r="N181" s="18">
        <f t="shared" ca="1" si="6"/>
        <v>45906</v>
      </c>
      <c r="O181" s="23">
        <f t="shared" ca="1" si="30"/>
        <v>0.79272740000000008</v>
      </c>
      <c r="Q181" t="s">
        <v>16</v>
      </c>
      <c r="R181" s="18">
        <f t="shared" ca="1" si="7"/>
        <v>45906</v>
      </c>
      <c r="S181" s="23">
        <f t="shared" ca="1" si="31"/>
        <v>1.0659809999999998</v>
      </c>
      <c r="U181" t="s">
        <v>17</v>
      </c>
      <c r="V181" s="18">
        <f t="shared" ca="1" si="8"/>
        <v>45906</v>
      </c>
      <c r="W181" s="23">
        <f t="shared" ca="1" si="32"/>
        <v>0.92873919999999999</v>
      </c>
    </row>
    <row r="182" spans="1:23">
      <c r="A182" t="s">
        <v>3</v>
      </c>
      <c r="B182" s="18">
        <f t="shared" ca="1" si="3"/>
        <v>45907</v>
      </c>
      <c r="C182" s="23">
        <f t="shared" ca="1" si="27"/>
        <v>1.1716156666666666</v>
      </c>
      <c r="E182" s="22" t="s">
        <v>13</v>
      </c>
      <c r="F182" s="18">
        <f t="shared" ca="1" si="4"/>
        <v>45907</v>
      </c>
      <c r="G182" s="23">
        <f t="shared" ca="1" si="28"/>
        <v>1.3446819999999997</v>
      </c>
      <c r="I182" t="s">
        <v>14</v>
      </c>
      <c r="J182" s="18">
        <f t="shared" ca="1" si="5"/>
        <v>45907</v>
      </c>
      <c r="K182" s="23">
        <f t="shared" ca="1" si="29"/>
        <v>0.87126733333333362</v>
      </c>
      <c r="M182" t="s">
        <v>15</v>
      </c>
      <c r="N182" s="18">
        <f t="shared" ca="1" si="6"/>
        <v>45907</v>
      </c>
      <c r="O182" s="23">
        <f t="shared" ca="1" si="30"/>
        <v>0.79263100000000009</v>
      </c>
      <c r="Q182" t="s">
        <v>16</v>
      </c>
      <c r="R182" s="18">
        <f t="shared" ca="1" si="7"/>
        <v>45907</v>
      </c>
      <c r="S182" s="23">
        <f t="shared" ca="1" si="31"/>
        <v>1.0658649999999998</v>
      </c>
      <c r="U182" t="s">
        <v>17</v>
      </c>
      <c r="V182" s="18">
        <f t="shared" ca="1" si="8"/>
        <v>45907</v>
      </c>
      <c r="W182" s="23">
        <f t="shared" ca="1" si="32"/>
        <v>0.92869133333333331</v>
      </c>
    </row>
    <row r="183" spans="1:23">
      <c r="A183" t="s">
        <v>3</v>
      </c>
      <c r="B183" s="18">
        <f t="shared" ca="1" si="3"/>
        <v>45908</v>
      </c>
      <c r="C183" s="23">
        <f t="shared" ca="1" si="27"/>
        <v>1.1716903333333333</v>
      </c>
      <c r="E183" s="22" t="s">
        <v>13</v>
      </c>
      <c r="F183" s="18">
        <f t="shared" ca="1" si="4"/>
        <v>45908</v>
      </c>
      <c r="G183" s="23">
        <f t="shared" ca="1" si="28"/>
        <v>1.3446920999999996</v>
      </c>
      <c r="I183" t="s">
        <v>14</v>
      </c>
      <c r="J183" s="18">
        <f t="shared" ca="1" si="5"/>
        <v>45908</v>
      </c>
      <c r="K183" s="23">
        <f t="shared" ca="1" si="29"/>
        <v>0.87131346666666698</v>
      </c>
      <c r="M183" t="s">
        <v>15</v>
      </c>
      <c r="N183" s="18">
        <f t="shared" ca="1" si="6"/>
        <v>45908</v>
      </c>
      <c r="O183" s="23">
        <f t="shared" ca="1" si="30"/>
        <v>0.79253460000000009</v>
      </c>
      <c r="Q183" t="s">
        <v>16</v>
      </c>
      <c r="R183" s="18">
        <f t="shared" ca="1" si="7"/>
        <v>45908</v>
      </c>
      <c r="S183" s="23">
        <f t="shared" ca="1" si="31"/>
        <v>1.0657489999999998</v>
      </c>
      <c r="U183" t="s">
        <v>17</v>
      </c>
      <c r="V183" s="18">
        <f t="shared" ca="1" si="8"/>
        <v>45908</v>
      </c>
      <c r="W183" s="23">
        <f t="shared" ca="1" si="32"/>
        <v>0.92864346666666664</v>
      </c>
    </row>
    <row r="184" spans="1:23">
      <c r="A184" t="s">
        <v>3</v>
      </c>
      <c r="B184" s="18">
        <f t="shared" ca="1" si="3"/>
        <v>45909</v>
      </c>
      <c r="C184" s="23">
        <f t="shared" ca="1" si="27"/>
        <v>1.1717649999999999</v>
      </c>
      <c r="E184" s="22" t="s">
        <v>13</v>
      </c>
      <c r="F184" s="18">
        <f t="shared" ca="1" si="4"/>
        <v>45909</v>
      </c>
      <c r="G184" s="23">
        <f t="shared" ca="1" si="28"/>
        <v>1.3447021999999997</v>
      </c>
      <c r="I184" t="s">
        <v>14</v>
      </c>
      <c r="J184" s="18">
        <f t="shared" ca="1" si="5"/>
        <v>45909</v>
      </c>
      <c r="K184" s="23">
        <f t="shared" ca="1" si="29"/>
        <v>0.87135960000000034</v>
      </c>
      <c r="M184" t="s">
        <v>15</v>
      </c>
      <c r="N184" s="18">
        <f t="shared" ca="1" si="6"/>
        <v>45909</v>
      </c>
      <c r="O184" s="23">
        <f t="shared" ca="1" si="30"/>
        <v>0.79243820000000009</v>
      </c>
      <c r="Q184" t="s">
        <v>16</v>
      </c>
      <c r="R184" s="18">
        <f t="shared" ca="1" si="7"/>
        <v>45909</v>
      </c>
      <c r="S184" s="23">
        <f t="shared" ca="1" si="31"/>
        <v>1.0656329999999998</v>
      </c>
      <c r="U184" t="s">
        <v>17</v>
      </c>
      <c r="V184" s="18">
        <f t="shared" ca="1" si="8"/>
        <v>45909</v>
      </c>
      <c r="W184" s="23">
        <f t="shared" ca="1" si="32"/>
        <v>0.92859559999999997</v>
      </c>
    </row>
    <row r="185" spans="1:23">
      <c r="A185" t="s">
        <v>3</v>
      </c>
      <c r="B185" s="18">
        <f t="shared" ca="1" si="3"/>
        <v>45910</v>
      </c>
      <c r="C185" s="23">
        <f t="shared" ca="1" si="27"/>
        <v>1.1718396666666666</v>
      </c>
      <c r="E185" s="22" t="s">
        <v>13</v>
      </c>
      <c r="F185" s="18">
        <f t="shared" ca="1" si="4"/>
        <v>45910</v>
      </c>
      <c r="G185" s="23">
        <f t="shared" ca="1" si="28"/>
        <v>1.3447122999999999</v>
      </c>
      <c r="I185" t="s">
        <v>14</v>
      </c>
      <c r="J185" s="18">
        <f t="shared" ca="1" si="5"/>
        <v>45910</v>
      </c>
      <c r="K185" s="23">
        <f t="shared" ca="1" si="29"/>
        <v>0.87140573333333371</v>
      </c>
      <c r="M185" t="s">
        <v>15</v>
      </c>
      <c r="N185" s="18">
        <f t="shared" ca="1" si="6"/>
        <v>45910</v>
      </c>
      <c r="O185" s="23">
        <f t="shared" ca="1" si="30"/>
        <v>0.7923418000000001</v>
      </c>
      <c r="Q185" t="s">
        <v>16</v>
      </c>
      <c r="R185" s="18">
        <f t="shared" ca="1" si="7"/>
        <v>45910</v>
      </c>
      <c r="S185" s="23">
        <f t="shared" ca="1" si="31"/>
        <v>1.0655169999999998</v>
      </c>
      <c r="U185" t="s">
        <v>17</v>
      </c>
      <c r="V185" s="18">
        <f t="shared" ca="1" si="8"/>
        <v>45910</v>
      </c>
      <c r="W185" s="23">
        <f t="shared" ca="1" si="32"/>
        <v>0.92854773333333329</v>
      </c>
    </row>
    <row r="186" spans="1:23">
      <c r="A186" t="s">
        <v>3</v>
      </c>
      <c r="B186" s="18">
        <f t="shared" ca="1" si="3"/>
        <v>45911</v>
      </c>
      <c r="C186" s="23">
        <f t="shared" ca="1" si="27"/>
        <v>1.1719143333333333</v>
      </c>
      <c r="E186" s="22" t="s">
        <v>13</v>
      </c>
      <c r="F186" s="18">
        <f t="shared" ca="1" si="4"/>
        <v>45911</v>
      </c>
      <c r="G186" s="23">
        <f t="shared" ca="1" si="28"/>
        <v>1.3447223999999998</v>
      </c>
      <c r="I186" t="s">
        <v>14</v>
      </c>
      <c r="J186" s="18">
        <f t="shared" ca="1" si="5"/>
        <v>45911</v>
      </c>
      <c r="K186" s="23">
        <f t="shared" ca="1" si="29"/>
        <v>0.87145186666666707</v>
      </c>
      <c r="M186" t="s">
        <v>15</v>
      </c>
      <c r="N186" s="18">
        <f t="shared" ca="1" si="6"/>
        <v>45911</v>
      </c>
      <c r="O186" s="23">
        <f t="shared" ca="1" si="30"/>
        <v>0.7922454000000001</v>
      </c>
      <c r="Q186" t="s">
        <v>16</v>
      </c>
      <c r="R186" s="18">
        <f t="shared" ca="1" si="7"/>
        <v>45911</v>
      </c>
      <c r="S186" s="23">
        <f t="shared" ca="1" si="31"/>
        <v>1.0654009999999998</v>
      </c>
      <c r="U186" t="s">
        <v>17</v>
      </c>
      <c r="V186" s="18">
        <f t="shared" ca="1" si="8"/>
        <v>45911</v>
      </c>
      <c r="W186" s="23">
        <f t="shared" ca="1" si="32"/>
        <v>0.92849986666666662</v>
      </c>
    </row>
    <row r="187" spans="1:23">
      <c r="A187" t="s">
        <v>3</v>
      </c>
      <c r="B187" s="18">
        <f t="shared" ca="1" si="3"/>
        <v>45912</v>
      </c>
      <c r="C187" s="23">
        <f t="shared" ca="1" si="27"/>
        <v>1.1719889999999999</v>
      </c>
      <c r="E187" s="22" t="s">
        <v>13</v>
      </c>
      <c r="F187" s="18">
        <f t="shared" ca="1" si="4"/>
        <v>45912</v>
      </c>
      <c r="G187" s="23">
        <f t="shared" ca="1" si="28"/>
        <v>1.3447324999999997</v>
      </c>
      <c r="I187" t="s">
        <v>14</v>
      </c>
      <c r="J187" s="18">
        <f t="shared" ca="1" si="5"/>
        <v>45912</v>
      </c>
      <c r="K187" s="23">
        <f t="shared" ca="1" si="29"/>
        <v>0.87149800000000033</v>
      </c>
      <c r="M187" t="s">
        <v>15</v>
      </c>
      <c r="N187" s="18">
        <f t="shared" ca="1" si="6"/>
        <v>45912</v>
      </c>
      <c r="O187" s="23">
        <f t="shared" ca="1" si="30"/>
        <v>0.7921490000000001</v>
      </c>
      <c r="Q187" t="s">
        <v>16</v>
      </c>
      <c r="R187" s="18">
        <f t="shared" ca="1" si="7"/>
        <v>45912</v>
      </c>
      <c r="S187" s="23">
        <f t="shared" ca="1" si="31"/>
        <v>1.0652849999999998</v>
      </c>
      <c r="U187" t="s">
        <v>17</v>
      </c>
      <c r="V187" s="18">
        <f t="shared" ca="1" si="8"/>
        <v>45912</v>
      </c>
      <c r="W187" s="23">
        <f t="shared" ca="1" si="32"/>
        <v>0.92845199999999994</v>
      </c>
    </row>
    <row r="188" spans="1:23">
      <c r="A188" t="s">
        <v>3</v>
      </c>
      <c r="B188" s="18">
        <f t="shared" ca="1" si="3"/>
        <v>45913</v>
      </c>
      <c r="C188" s="23">
        <f t="shared" ca="1" si="27"/>
        <v>1.1720636666666666</v>
      </c>
      <c r="E188" s="22" t="s">
        <v>13</v>
      </c>
      <c r="F188" s="18">
        <f t="shared" ca="1" si="4"/>
        <v>45913</v>
      </c>
      <c r="G188" s="23">
        <f t="shared" ca="1" si="28"/>
        <v>1.3447425999999998</v>
      </c>
      <c r="I188" t="s">
        <v>14</v>
      </c>
      <c r="J188" s="18">
        <f t="shared" ca="1" si="5"/>
        <v>45913</v>
      </c>
      <c r="K188" s="23">
        <f t="shared" ca="1" si="29"/>
        <v>0.87154413333333369</v>
      </c>
      <c r="M188" t="s">
        <v>15</v>
      </c>
      <c r="N188" s="18">
        <f t="shared" ca="1" si="6"/>
        <v>45913</v>
      </c>
      <c r="O188" s="23">
        <f t="shared" ca="1" si="30"/>
        <v>0.79205260000000011</v>
      </c>
      <c r="Q188" t="s">
        <v>16</v>
      </c>
      <c r="R188" s="18">
        <f t="shared" ca="1" si="7"/>
        <v>45913</v>
      </c>
      <c r="S188" s="23">
        <f t="shared" ca="1" si="31"/>
        <v>1.0651689999999998</v>
      </c>
      <c r="U188" t="s">
        <v>17</v>
      </c>
      <c r="V188" s="18">
        <f t="shared" ca="1" si="8"/>
        <v>45913</v>
      </c>
      <c r="W188" s="23">
        <f t="shared" ca="1" si="32"/>
        <v>0.92840413333333327</v>
      </c>
    </row>
    <row r="189" spans="1:23">
      <c r="A189" t="s">
        <v>3</v>
      </c>
      <c r="B189" s="18">
        <f t="shared" ca="1" si="3"/>
        <v>45914</v>
      </c>
      <c r="C189" s="23">
        <f t="shared" ca="1" si="27"/>
        <v>1.1721383333333333</v>
      </c>
      <c r="E189" s="22" t="s">
        <v>13</v>
      </c>
      <c r="F189" s="18">
        <f t="shared" ca="1" si="4"/>
        <v>45914</v>
      </c>
      <c r="G189" s="23">
        <f t="shared" ca="1" si="28"/>
        <v>1.3447526999999999</v>
      </c>
      <c r="I189" t="s">
        <v>14</v>
      </c>
      <c r="J189" s="18">
        <f t="shared" ca="1" si="5"/>
        <v>45914</v>
      </c>
      <c r="K189" s="23">
        <f t="shared" ca="1" si="29"/>
        <v>0.87159026666666706</v>
      </c>
      <c r="M189" t="s">
        <v>15</v>
      </c>
      <c r="N189" s="18">
        <f t="shared" ca="1" si="6"/>
        <v>45914</v>
      </c>
      <c r="O189" s="23">
        <f t="shared" ca="1" si="30"/>
        <v>0.79195620000000011</v>
      </c>
      <c r="Q189" t="s">
        <v>16</v>
      </c>
      <c r="R189" s="18">
        <f t="shared" ca="1" si="7"/>
        <v>45914</v>
      </c>
      <c r="S189" s="23">
        <f t="shared" ca="1" si="31"/>
        <v>1.0650529999999998</v>
      </c>
      <c r="U189" t="s">
        <v>17</v>
      </c>
      <c r="V189" s="18">
        <f t="shared" ca="1" si="8"/>
        <v>45914</v>
      </c>
      <c r="W189" s="23">
        <f t="shared" ca="1" si="32"/>
        <v>0.9283562666666666</v>
      </c>
    </row>
    <row r="190" spans="1:23">
      <c r="A190" t="s">
        <v>3</v>
      </c>
      <c r="B190" s="18">
        <f t="shared" ca="1" si="3"/>
        <v>45915</v>
      </c>
      <c r="C190" s="23">
        <f t="shared" ca="1" si="27"/>
        <v>1.1722129999999999</v>
      </c>
      <c r="E190" s="22" t="s">
        <v>13</v>
      </c>
      <c r="F190" s="18">
        <f t="shared" ca="1" si="4"/>
        <v>45915</v>
      </c>
      <c r="G190" s="23">
        <f t="shared" ca="1" si="28"/>
        <v>1.3447627999999998</v>
      </c>
      <c r="I190" t="s">
        <v>14</v>
      </c>
      <c r="J190" s="18">
        <f t="shared" ca="1" si="5"/>
        <v>45915</v>
      </c>
      <c r="K190" s="23">
        <f t="shared" ca="1" si="29"/>
        <v>0.87163640000000031</v>
      </c>
      <c r="M190" t="s">
        <v>15</v>
      </c>
      <c r="N190" s="18">
        <f t="shared" ca="1" si="6"/>
        <v>45915</v>
      </c>
      <c r="O190" s="23">
        <f t="shared" ca="1" si="30"/>
        <v>0.79185980000000011</v>
      </c>
      <c r="Q190" t="s">
        <v>16</v>
      </c>
      <c r="R190" s="18">
        <f t="shared" ca="1" si="7"/>
        <v>45915</v>
      </c>
      <c r="S190" s="23">
        <f t="shared" ca="1" si="31"/>
        <v>1.0649369999999998</v>
      </c>
      <c r="U190" t="s">
        <v>17</v>
      </c>
      <c r="V190" s="18">
        <f t="shared" ca="1" si="8"/>
        <v>45915</v>
      </c>
      <c r="W190" s="23">
        <f t="shared" ca="1" si="32"/>
        <v>0.92830839999999992</v>
      </c>
    </row>
    <row r="191" spans="1:23">
      <c r="A191" t="s">
        <v>3</v>
      </c>
      <c r="B191" s="18">
        <f t="shared" ca="1" si="3"/>
        <v>45916</v>
      </c>
      <c r="C191" s="23">
        <f t="shared" ca="1" si="27"/>
        <v>1.1722876666666666</v>
      </c>
      <c r="E191" s="22" t="s">
        <v>13</v>
      </c>
      <c r="F191" s="18">
        <f t="shared" ca="1" si="4"/>
        <v>45916</v>
      </c>
      <c r="G191" s="23">
        <f t="shared" ca="1" si="28"/>
        <v>1.3447728999999997</v>
      </c>
      <c r="I191" t="s">
        <v>14</v>
      </c>
      <c r="J191" s="18">
        <f t="shared" ca="1" si="5"/>
        <v>45916</v>
      </c>
      <c r="K191" s="23">
        <f t="shared" ca="1" si="29"/>
        <v>0.87168253333333356</v>
      </c>
      <c r="M191" t="s">
        <v>15</v>
      </c>
      <c r="N191" s="18">
        <f t="shared" ca="1" si="6"/>
        <v>45916</v>
      </c>
      <c r="O191" s="23">
        <f t="shared" ca="1" si="30"/>
        <v>0.79176340000000012</v>
      </c>
      <c r="Q191" t="s">
        <v>16</v>
      </c>
      <c r="R191" s="18">
        <f t="shared" ca="1" si="7"/>
        <v>45916</v>
      </c>
      <c r="S191" s="23">
        <f t="shared" ca="1" si="31"/>
        <v>1.0648209999999998</v>
      </c>
      <c r="U191" t="s">
        <v>17</v>
      </c>
      <c r="V191" s="18">
        <f t="shared" ca="1" si="8"/>
        <v>45916</v>
      </c>
      <c r="W191" s="23">
        <f t="shared" ca="1" si="32"/>
        <v>0.92826053333333325</v>
      </c>
    </row>
    <row r="192" spans="1:23">
      <c r="A192" t="s">
        <v>3</v>
      </c>
      <c r="B192" s="18">
        <f t="shared" ca="1" si="3"/>
        <v>45917</v>
      </c>
      <c r="C192" s="23">
        <f t="shared" ca="1" si="27"/>
        <v>1.1723623333333333</v>
      </c>
      <c r="E192" s="22" t="s">
        <v>13</v>
      </c>
      <c r="F192" s="18">
        <f t="shared" ca="1" si="4"/>
        <v>45917</v>
      </c>
      <c r="G192" s="23">
        <f t="shared" ca="1" si="28"/>
        <v>1.3447829999999998</v>
      </c>
      <c r="I192" t="s">
        <v>14</v>
      </c>
      <c r="J192" s="18">
        <f t="shared" ca="1" si="5"/>
        <v>45917</v>
      </c>
      <c r="K192" s="23">
        <f t="shared" ca="1" si="29"/>
        <v>0.87172866666666693</v>
      </c>
      <c r="M192" t="s">
        <v>15</v>
      </c>
      <c r="N192" s="18">
        <f t="shared" ca="1" si="6"/>
        <v>45917</v>
      </c>
      <c r="O192" s="23">
        <f t="shared" ca="1" si="30"/>
        <v>0.79166700000000012</v>
      </c>
      <c r="Q192" t="s">
        <v>16</v>
      </c>
      <c r="R192" s="18">
        <f t="shared" ca="1" si="7"/>
        <v>45917</v>
      </c>
      <c r="S192" s="23">
        <f t="shared" ca="1" si="31"/>
        <v>1.0647049999999998</v>
      </c>
      <c r="U192" t="s">
        <v>17</v>
      </c>
      <c r="V192" s="18">
        <f t="shared" ca="1" si="8"/>
        <v>45917</v>
      </c>
      <c r="W192" s="23">
        <f t="shared" ca="1" si="32"/>
        <v>0.92821266666666657</v>
      </c>
    </row>
    <row r="193" spans="1:23">
      <c r="A193" t="s">
        <v>3</v>
      </c>
      <c r="B193" s="18">
        <f t="shared" ca="1" si="3"/>
        <v>45918</v>
      </c>
      <c r="C193" s="23">
        <f t="shared" ca="1" si="27"/>
        <v>1.172437</v>
      </c>
      <c r="E193" s="22" t="s">
        <v>13</v>
      </c>
      <c r="F193" s="18">
        <f t="shared" ca="1" si="4"/>
        <v>45918</v>
      </c>
      <c r="G193" s="23">
        <f t="shared" ca="1" si="28"/>
        <v>1.3447931</v>
      </c>
      <c r="I193" t="s">
        <v>14</v>
      </c>
      <c r="J193" s="18">
        <f t="shared" ca="1" si="5"/>
        <v>45918</v>
      </c>
      <c r="K193" s="23">
        <f t="shared" ca="1" si="29"/>
        <v>0.87177480000000029</v>
      </c>
      <c r="M193" t="s">
        <v>15</v>
      </c>
      <c r="N193" s="18">
        <f t="shared" ca="1" si="6"/>
        <v>45918</v>
      </c>
      <c r="O193" s="23">
        <f t="shared" ca="1" si="30"/>
        <v>0.79157060000000012</v>
      </c>
      <c r="Q193" t="s">
        <v>16</v>
      </c>
      <c r="R193" s="18">
        <f t="shared" ca="1" si="7"/>
        <v>45918</v>
      </c>
      <c r="S193" s="23">
        <f t="shared" ca="1" si="31"/>
        <v>1.0645889999999998</v>
      </c>
      <c r="U193" t="s">
        <v>17</v>
      </c>
      <c r="V193" s="18">
        <f t="shared" ca="1" si="8"/>
        <v>45918</v>
      </c>
      <c r="W193" s="23">
        <f t="shared" ca="1" si="32"/>
        <v>0.9281647999999999</v>
      </c>
    </row>
    <row r="194" spans="1:23">
      <c r="A194" t="s">
        <v>3</v>
      </c>
      <c r="B194" s="18">
        <f t="shared" ca="1" si="3"/>
        <v>45919</v>
      </c>
      <c r="C194" s="23">
        <f t="shared" ca="1" si="27"/>
        <v>1.1725116666666666</v>
      </c>
      <c r="E194" s="22" t="s">
        <v>13</v>
      </c>
      <c r="F194" s="18">
        <f t="shared" ca="1" si="4"/>
        <v>45919</v>
      </c>
      <c r="G194" s="23">
        <f t="shared" ca="1" si="28"/>
        <v>1.3448031999999999</v>
      </c>
      <c r="I194" t="s">
        <v>14</v>
      </c>
      <c r="J194" s="18">
        <f t="shared" ca="1" si="5"/>
        <v>45919</v>
      </c>
      <c r="K194" s="23">
        <f t="shared" ca="1" si="29"/>
        <v>0.87182093333333355</v>
      </c>
      <c r="M194" t="s">
        <v>15</v>
      </c>
      <c r="N194" s="18">
        <f t="shared" ca="1" si="6"/>
        <v>45919</v>
      </c>
      <c r="O194" s="23">
        <f t="shared" ca="1" si="30"/>
        <v>0.79147420000000013</v>
      </c>
      <c r="Q194" t="s">
        <v>16</v>
      </c>
      <c r="R194" s="18">
        <f t="shared" ca="1" si="7"/>
        <v>45919</v>
      </c>
      <c r="S194" s="23">
        <f t="shared" ca="1" si="31"/>
        <v>1.0644729999999998</v>
      </c>
      <c r="U194" t="s">
        <v>17</v>
      </c>
      <c r="V194" s="18">
        <f t="shared" ca="1" si="8"/>
        <v>45919</v>
      </c>
      <c r="W194" s="23">
        <f t="shared" ca="1" si="32"/>
        <v>0.92811693333333323</v>
      </c>
    </row>
    <row r="195" spans="1:23">
      <c r="A195" t="s">
        <v>3</v>
      </c>
      <c r="B195" s="18">
        <f t="shared" ca="1" si="3"/>
        <v>45920</v>
      </c>
      <c r="C195" s="23">
        <f t="shared" ca="1" si="27"/>
        <v>1.1725863333333333</v>
      </c>
      <c r="E195" s="22" t="s">
        <v>13</v>
      </c>
      <c r="F195" s="18">
        <f t="shared" ca="1" si="4"/>
        <v>45920</v>
      </c>
      <c r="G195" s="23">
        <f t="shared" ca="1" si="28"/>
        <v>1.3448132999999998</v>
      </c>
      <c r="I195" t="s">
        <v>14</v>
      </c>
      <c r="J195" s="18">
        <f t="shared" ca="1" si="5"/>
        <v>45920</v>
      </c>
      <c r="K195" s="23">
        <f t="shared" ca="1" si="29"/>
        <v>0.8718670666666668</v>
      </c>
      <c r="M195" t="s">
        <v>15</v>
      </c>
      <c r="N195" s="18">
        <f t="shared" ca="1" si="6"/>
        <v>45920</v>
      </c>
      <c r="O195" s="23">
        <f t="shared" ca="1" si="30"/>
        <v>0.79137780000000013</v>
      </c>
      <c r="Q195" t="s">
        <v>16</v>
      </c>
      <c r="R195" s="18">
        <f t="shared" ca="1" si="7"/>
        <v>45920</v>
      </c>
      <c r="S195" s="23">
        <f t="shared" ca="1" si="31"/>
        <v>1.0643569999999998</v>
      </c>
      <c r="U195" t="s">
        <v>17</v>
      </c>
      <c r="V195" s="18">
        <f t="shared" ca="1" si="8"/>
        <v>45920</v>
      </c>
      <c r="W195" s="23">
        <f t="shared" ca="1" si="32"/>
        <v>0.92806906666666655</v>
      </c>
    </row>
    <row r="196" spans="1:23">
      <c r="A196" t="s">
        <v>3</v>
      </c>
      <c r="B196" s="18">
        <f t="shared" ca="1" si="3"/>
        <v>45921</v>
      </c>
      <c r="C196" s="23">
        <f t="shared" ca="1" si="27"/>
        <v>1.172661</v>
      </c>
      <c r="E196" s="22" t="s">
        <v>13</v>
      </c>
      <c r="F196" s="18">
        <f t="shared" ca="1" si="4"/>
        <v>45921</v>
      </c>
      <c r="G196" s="23">
        <f t="shared" ca="1" si="28"/>
        <v>1.3448233999999999</v>
      </c>
      <c r="I196" t="s">
        <v>14</v>
      </c>
      <c r="J196" s="18">
        <f t="shared" ca="1" si="5"/>
        <v>45921</v>
      </c>
      <c r="K196" s="23">
        <f t="shared" ca="1" si="29"/>
        <v>0.87191320000000017</v>
      </c>
      <c r="M196" t="s">
        <v>15</v>
      </c>
      <c r="N196" s="18">
        <f t="shared" ca="1" si="6"/>
        <v>45921</v>
      </c>
      <c r="O196" s="23">
        <f t="shared" ca="1" si="30"/>
        <v>0.79128140000000013</v>
      </c>
      <c r="Q196" t="s">
        <v>16</v>
      </c>
      <c r="R196" s="18">
        <f t="shared" ca="1" si="7"/>
        <v>45921</v>
      </c>
      <c r="S196" s="23">
        <f t="shared" ca="1" si="31"/>
        <v>1.0642409999999998</v>
      </c>
      <c r="U196" t="s">
        <v>17</v>
      </c>
      <c r="V196" s="18">
        <f t="shared" ca="1" si="8"/>
        <v>45921</v>
      </c>
      <c r="W196" s="23">
        <f t="shared" ca="1" si="32"/>
        <v>0.92802119999999988</v>
      </c>
    </row>
    <row r="197" spans="1:23">
      <c r="A197" t="s">
        <v>3</v>
      </c>
      <c r="B197" s="18">
        <f t="shared" ca="1" si="3"/>
        <v>45922</v>
      </c>
      <c r="C197" s="23">
        <f t="shared" ca="1" si="27"/>
        <v>1.1727356666666666</v>
      </c>
      <c r="E197" s="22" t="s">
        <v>13</v>
      </c>
      <c r="F197" s="18">
        <f t="shared" ca="1" si="4"/>
        <v>45922</v>
      </c>
      <c r="G197" s="23">
        <f t="shared" ca="1" si="28"/>
        <v>1.3448335</v>
      </c>
      <c r="I197" t="s">
        <v>14</v>
      </c>
      <c r="J197" s="18">
        <f t="shared" ca="1" si="5"/>
        <v>45922</v>
      </c>
      <c r="K197" s="23">
        <f t="shared" ca="1" si="29"/>
        <v>0.87195933333333353</v>
      </c>
      <c r="M197" t="s">
        <v>15</v>
      </c>
      <c r="N197" s="18">
        <f t="shared" ca="1" si="6"/>
        <v>45922</v>
      </c>
      <c r="O197" s="23">
        <f t="shared" ca="1" si="30"/>
        <v>0.79118500000000014</v>
      </c>
      <c r="Q197" t="s">
        <v>16</v>
      </c>
      <c r="R197" s="18">
        <f t="shared" ca="1" si="7"/>
        <v>45922</v>
      </c>
      <c r="S197" s="23">
        <f t="shared" ca="1" si="31"/>
        <v>1.0641249999999998</v>
      </c>
      <c r="U197" t="s">
        <v>17</v>
      </c>
      <c r="V197" s="18">
        <f t="shared" ca="1" si="8"/>
        <v>45922</v>
      </c>
      <c r="W197" s="23">
        <f t="shared" ca="1" si="32"/>
        <v>0.92797333333333321</v>
      </c>
    </row>
    <row r="198" spans="1:23">
      <c r="A198" t="s">
        <v>3</v>
      </c>
      <c r="B198" s="18">
        <f t="shared" ca="1" si="3"/>
        <v>45923</v>
      </c>
      <c r="C198" s="23">
        <f t="shared" ca="1" si="27"/>
        <v>1.1728103333333333</v>
      </c>
      <c r="E198" s="22" t="s">
        <v>13</v>
      </c>
      <c r="F198" s="18">
        <f t="shared" ca="1" si="4"/>
        <v>45923</v>
      </c>
      <c r="G198" s="23">
        <f t="shared" ca="1" si="28"/>
        <v>1.3448435999999999</v>
      </c>
      <c r="I198" t="s">
        <v>14</v>
      </c>
      <c r="J198" s="18">
        <f t="shared" ca="1" si="5"/>
        <v>45923</v>
      </c>
      <c r="K198" s="23">
        <f t="shared" ca="1" si="29"/>
        <v>0.87200546666666678</v>
      </c>
      <c r="M198" t="s">
        <v>15</v>
      </c>
      <c r="N198" s="18">
        <f t="shared" ca="1" si="6"/>
        <v>45923</v>
      </c>
      <c r="O198" s="23">
        <f t="shared" ca="1" si="30"/>
        <v>0.79108860000000014</v>
      </c>
      <c r="Q198" t="s">
        <v>16</v>
      </c>
      <c r="R198" s="18">
        <f t="shared" ca="1" si="7"/>
        <v>45923</v>
      </c>
      <c r="S198" s="23">
        <f t="shared" ca="1" si="31"/>
        <v>1.0640089999999998</v>
      </c>
      <c r="U198" t="s">
        <v>17</v>
      </c>
      <c r="V198" s="18">
        <f t="shared" ca="1" si="8"/>
        <v>45923</v>
      </c>
      <c r="W198" s="23">
        <f t="shared" ca="1" si="32"/>
        <v>0.92792546666666653</v>
      </c>
    </row>
    <row r="199" spans="1:23">
      <c r="A199" t="s">
        <v>3</v>
      </c>
      <c r="B199" s="18">
        <f t="shared" ca="1" si="3"/>
        <v>45924</v>
      </c>
      <c r="C199" s="23">
        <f t="shared" ca="1" si="27"/>
        <v>1.172885</v>
      </c>
      <c r="E199" s="22" t="s">
        <v>13</v>
      </c>
      <c r="F199" s="18">
        <f t="shared" ca="1" si="4"/>
        <v>45924</v>
      </c>
      <c r="G199" s="23">
        <f t="shared" ca="1" si="28"/>
        <v>1.3448536999999998</v>
      </c>
      <c r="I199" t="s">
        <v>14</v>
      </c>
      <c r="J199" s="18">
        <f t="shared" ca="1" si="5"/>
        <v>45924</v>
      </c>
      <c r="K199" s="23">
        <f t="shared" ca="1" si="29"/>
        <v>0.87205160000000004</v>
      </c>
      <c r="M199" t="s">
        <v>15</v>
      </c>
      <c r="N199" s="18">
        <f t="shared" ca="1" si="6"/>
        <v>45924</v>
      </c>
      <c r="O199" s="23">
        <f t="shared" ca="1" si="30"/>
        <v>0.79099220000000015</v>
      </c>
      <c r="Q199" t="s">
        <v>16</v>
      </c>
      <c r="R199" s="18">
        <f t="shared" ca="1" si="7"/>
        <v>45924</v>
      </c>
      <c r="S199" s="23">
        <f t="shared" ca="1" si="31"/>
        <v>1.0638929999999998</v>
      </c>
      <c r="U199" t="s">
        <v>17</v>
      </c>
      <c r="V199" s="18">
        <f t="shared" ca="1" si="8"/>
        <v>45924</v>
      </c>
      <c r="W199" s="23">
        <f t="shared" ca="1" si="32"/>
        <v>0.92787759999999986</v>
      </c>
    </row>
    <row r="200" spans="1:23">
      <c r="A200" t="s">
        <v>3</v>
      </c>
      <c r="B200" s="18">
        <f t="shared" ca="1" si="3"/>
        <v>45925</v>
      </c>
      <c r="C200" s="23">
        <f t="shared" ca="1" si="27"/>
        <v>1.1729596666666666</v>
      </c>
      <c r="E200" s="22" t="s">
        <v>13</v>
      </c>
      <c r="F200" s="18">
        <f t="shared" ca="1" si="4"/>
        <v>45925</v>
      </c>
      <c r="G200" s="23">
        <f t="shared" ca="1" si="28"/>
        <v>1.3448637999999999</v>
      </c>
      <c r="I200" t="s">
        <v>14</v>
      </c>
      <c r="J200" s="18">
        <f t="shared" ca="1" si="5"/>
        <v>45925</v>
      </c>
      <c r="K200" s="23">
        <f t="shared" ca="1" si="29"/>
        <v>0.8720977333333334</v>
      </c>
      <c r="M200" t="s">
        <v>15</v>
      </c>
      <c r="N200" s="18">
        <f t="shared" ca="1" si="6"/>
        <v>45925</v>
      </c>
      <c r="O200" s="23">
        <f t="shared" ca="1" si="30"/>
        <v>0.79089580000000015</v>
      </c>
      <c r="Q200" t="s">
        <v>16</v>
      </c>
      <c r="R200" s="18">
        <f t="shared" ca="1" si="7"/>
        <v>45925</v>
      </c>
      <c r="S200" s="23">
        <f t="shared" ca="1" si="31"/>
        <v>1.0637769999999998</v>
      </c>
      <c r="U200" t="s">
        <v>17</v>
      </c>
      <c r="V200" s="18">
        <f t="shared" ca="1" si="8"/>
        <v>45925</v>
      </c>
      <c r="W200" s="23">
        <f t="shared" ca="1" si="32"/>
        <v>0.92782973333333318</v>
      </c>
    </row>
    <row r="201" spans="1:23">
      <c r="A201" t="s">
        <v>3</v>
      </c>
      <c r="B201" s="18">
        <f t="shared" ca="1" si="3"/>
        <v>45926</v>
      </c>
      <c r="C201" s="23">
        <f t="shared" ca="1" si="27"/>
        <v>1.1730343333333333</v>
      </c>
      <c r="E201" s="22" t="s">
        <v>13</v>
      </c>
      <c r="F201" s="18">
        <f t="shared" ca="1" si="4"/>
        <v>45926</v>
      </c>
      <c r="G201" s="23">
        <f t="shared" ca="1" si="28"/>
        <v>1.3448739000000001</v>
      </c>
      <c r="I201" t="s">
        <v>14</v>
      </c>
      <c r="J201" s="18">
        <f t="shared" ca="1" si="5"/>
        <v>45926</v>
      </c>
      <c r="K201" s="23">
        <f t="shared" ca="1" si="29"/>
        <v>0.87214386666666677</v>
      </c>
      <c r="M201" t="s">
        <v>15</v>
      </c>
      <c r="N201" s="18">
        <f t="shared" ca="1" si="6"/>
        <v>45926</v>
      </c>
      <c r="O201" s="23">
        <f t="shared" ca="1" si="30"/>
        <v>0.79079940000000004</v>
      </c>
      <c r="Q201" t="s">
        <v>16</v>
      </c>
      <c r="R201" s="18">
        <f t="shared" ca="1" si="7"/>
        <v>45926</v>
      </c>
      <c r="S201" s="23">
        <f t="shared" ca="1" si="31"/>
        <v>1.0636609999999997</v>
      </c>
      <c r="U201" t="s">
        <v>17</v>
      </c>
      <c r="V201" s="18">
        <f t="shared" ca="1" si="8"/>
        <v>45926</v>
      </c>
      <c r="W201" s="23">
        <f t="shared" ca="1" si="32"/>
        <v>0.92778186666666662</v>
      </c>
    </row>
    <row r="202" spans="1:23">
      <c r="A202" t="s">
        <v>3</v>
      </c>
      <c r="B202" s="18">
        <f t="shared" ca="1" si="3"/>
        <v>45927</v>
      </c>
      <c r="C202" s="23">
        <f t="shared" ca="1" si="27"/>
        <v>1.173109</v>
      </c>
      <c r="E202" s="22" t="s">
        <v>13</v>
      </c>
      <c r="F202" s="18">
        <f t="shared" ca="1" si="4"/>
        <v>45927</v>
      </c>
      <c r="G202" s="23">
        <f t="shared" ca="1" si="28"/>
        <v>1.344884</v>
      </c>
      <c r="I202" t="s">
        <v>14</v>
      </c>
      <c r="J202" s="18">
        <f t="shared" ca="1" si="5"/>
        <v>45927</v>
      </c>
      <c r="K202" s="23">
        <f t="shared" ca="1" si="29"/>
        <v>0.87219000000000002</v>
      </c>
      <c r="M202" t="s">
        <v>15</v>
      </c>
      <c r="N202" s="18">
        <f t="shared" ca="1" si="6"/>
        <v>45927</v>
      </c>
      <c r="O202" s="23">
        <f t="shared" ca="1" si="30"/>
        <v>0.79070300000000004</v>
      </c>
      <c r="Q202" t="s">
        <v>16</v>
      </c>
      <c r="R202" s="18">
        <f t="shared" ca="1" si="7"/>
        <v>45927</v>
      </c>
      <c r="S202" s="23">
        <f t="shared" ca="1" si="31"/>
        <v>1.063545</v>
      </c>
      <c r="U202" t="s">
        <v>17</v>
      </c>
      <c r="V202" s="18">
        <f t="shared" ca="1" si="8"/>
        <v>45927</v>
      </c>
      <c r="W202" s="23">
        <f t="shared" ca="1" si="32"/>
        <v>0.92773399999999995</v>
      </c>
    </row>
    <row r="203" spans="1:23">
      <c r="A203" t="s">
        <v>3</v>
      </c>
      <c r="B203" s="24">
        <f t="shared" ca="1" si="3"/>
        <v>45928</v>
      </c>
      <c r="C203" s="21">
        <f>C122</f>
        <v>1.173109</v>
      </c>
      <c r="E203" s="22" t="s">
        <v>13</v>
      </c>
      <c r="F203" s="24">
        <f t="shared" ca="1" si="4"/>
        <v>45928</v>
      </c>
      <c r="G203" s="21">
        <f>G122</f>
        <v>1.344884</v>
      </c>
      <c r="I203" t="s">
        <v>14</v>
      </c>
      <c r="J203" s="24">
        <f t="shared" ca="1" si="5"/>
        <v>45928</v>
      </c>
      <c r="K203" s="21">
        <f>K122</f>
        <v>0.87219000000000002</v>
      </c>
      <c r="M203" t="s">
        <v>15</v>
      </c>
      <c r="N203" s="24">
        <f t="shared" ca="1" si="6"/>
        <v>45928</v>
      </c>
      <c r="O203" s="21">
        <f>O122</f>
        <v>0.79070300000000004</v>
      </c>
      <c r="Q203" t="s">
        <v>16</v>
      </c>
      <c r="R203" s="24">
        <f t="shared" ca="1" si="7"/>
        <v>45928</v>
      </c>
      <c r="S203" s="21">
        <f>S122</f>
        <v>1.063545</v>
      </c>
      <c r="U203" t="s">
        <v>17</v>
      </c>
      <c r="V203" s="24">
        <f t="shared" ca="1" si="8"/>
        <v>45928</v>
      </c>
      <c r="W203" s="21">
        <f>W122</f>
        <v>0.92773399999999995</v>
      </c>
    </row>
    <row r="204" spans="1:23">
      <c r="A204" t="s">
        <v>3</v>
      </c>
      <c r="B204" s="18">
        <f t="shared" ca="1" si="3"/>
        <v>45929</v>
      </c>
      <c r="C204" s="23">
        <f t="shared" ref="C204:C230" ca="1" si="33">C203+(C$231-C203)/(B$231-B204)</f>
        <v>1.1731968148148149</v>
      </c>
      <c r="E204" s="22" t="s">
        <v>13</v>
      </c>
      <c r="F204" s="18">
        <f t="shared" ca="1" si="4"/>
        <v>45929</v>
      </c>
      <c r="G204" s="23">
        <f t="shared" ref="G204:G230" ca="1" si="34">G203+(G$231-G203)/(F$231-F204)</f>
        <v>1.3448895925925926</v>
      </c>
      <c r="I204" t="s">
        <v>14</v>
      </c>
      <c r="J204" s="18">
        <f t="shared" ca="1" si="5"/>
        <v>45929</v>
      </c>
      <c r="K204" s="23">
        <f t="shared" ref="K204:K230" ca="1" si="35">K203+(K$231-K203)/(J$231-J204)</f>
        <v>0.87224814814814822</v>
      </c>
      <c r="M204" t="s">
        <v>15</v>
      </c>
      <c r="N204" s="18">
        <f t="shared" ca="1" si="6"/>
        <v>45929</v>
      </c>
      <c r="O204" s="23">
        <f t="shared" ref="O204:O230" ca="1" si="36">O203+(O$231-O203)/(N$231-N204)</f>
        <v>0.79059522222222223</v>
      </c>
      <c r="Q204" t="s">
        <v>16</v>
      </c>
      <c r="R204" s="18">
        <f t="shared" ca="1" si="7"/>
        <v>45929</v>
      </c>
      <c r="S204" s="23">
        <f t="shared" ref="S204:S230" ca="1" si="37">S203+(S$231-S203)/(R$231-R204)</f>
        <v>1.0634054814814815</v>
      </c>
      <c r="U204" t="s">
        <v>17</v>
      </c>
      <c r="V204" s="18">
        <f t="shared" ca="1" si="8"/>
        <v>45929</v>
      </c>
      <c r="W204" s="23">
        <f t="shared" ref="W204:W230" ca="1" si="38">W203+(W$231-W203)/(V$231-V204)</f>
        <v>0.92767062962962954</v>
      </c>
    </row>
    <row r="205" spans="1:23">
      <c r="A205" t="s">
        <v>3</v>
      </c>
      <c r="B205" s="18">
        <f t="shared" ca="1" si="3"/>
        <v>45930</v>
      </c>
      <c r="C205" s="23">
        <f t="shared" ca="1" si="33"/>
        <v>1.1732846296296298</v>
      </c>
      <c r="E205" s="22" t="s">
        <v>13</v>
      </c>
      <c r="F205" s="18">
        <f t="shared" ca="1" si="4"/>
        <v>45930</v>
      </c>
      <c r="G205" s="23">
        <f t="shared" ca="1" si="34"/>
        <v>1.3448951851851851</v>
      </c>
      <c r="I205" t="s">
        <v>14</v>
      </c>
      <c r="J205" s="18">
        <f t="shared" ca="1" si="5"/>
        <v>45930</v>
      </c>
      <c r="K205" s="23">
        <f t="shared" ca="1" si="35"/>
        <v>0.87230629629629641</v>
      </c>
      <c r="M205" t="s">
        <v>15</v>
      </c>
      <c r="N205" s="18">
        <f t="shared" ca="1" si="6"/>
        <v>45930</v>
      </c>
      <c r="O205" s="23">
        <f t="shared" ca="1" si="36"/>
        <v>0.79048744444444441</v>
      </c>
      <c r="Q205" t="s">
        <v>16</v>
      </c>
      <c r="R205" s="18">
        <f t="shared" ca="1" si="7"/>
        <v>45930</v>
      </c>
      <c r="S205" s="23">
        <f t="shared" ca="1" si="37"/>
        <v>1.0632659629629631</v>
      </c>
      <c r="U205" t="s">
        <v>17</v>
      </c>
      <c r="V205" s="18">
        <f t="shared" ca="1" si="8"/>
        <v>45930</v>
      </c>
      <c r="W205" s="23">
        <f t="shared" ca="1" si="38"/>
        <v>0.92760725925925913</v>
      </c>
    </row>
    <row r="206" spans="1:23">
      <c r="A206" t="s">
        <v>3</v>
      </c>
      <c r="B206" s="18">
        <f t="shared" ref="B206:B269" ca="1" si="39">+B205+1</f>
        <v>45931</v>
      </c>
      <c r="C206" s="23">
        <f t="shared" ca="1" si="33"/>
        <v>1.1733724444444447</v>
      </c>
      <c r="E206" s="22" t="s">
        <v>13</v>
      </c>
      <c r="F206" s="18">
        <f t="shared" ref="F206:F269" ca="1" si="40">+F205+1</f>
        <v>45931</v>
      </c>
      <c r="G206" s="23">
        <f t="shared" ca="1" si="34"/>
        <v>1.3449007777777777</v>
      </c>
      <c r="I206" t="s">
        <v>14</v>
      </c>
      <c r="J206" s="18">
        <f t="shared" ref="J206:J269" ca="1" si="41">+J205+1</f>
        <v>45931</v>
      </c>
      <c r="K206" s="23">
        <f t="shared" ca="1" si="35"/>
        <v>0.87236444444444461</v>
      </c>
      <c r="M206" t="s">
        <v>15</v>
      </c>
      <c r="N206" s="18">
        <f t="shared" ref="N206:N269" ca="1" si="42">+N205+1</f>
        <v>45931</v>
      </c>
      <c r="O206" s="23">
        <f t="shared" ca="1" si="36"/>
        <v>0.79037966666666659</v>
      </c>
      <c r="Q206" t="s">
        <v>16</v>
      </c>
      <c r="R206" s="18">
        <f t="shared" ref="R206:R269" ca="1" si="43">+R205+1</f>
        <v>45931</v>
      </c>
      <c r="S206" s="23">
        <f t="shared" ca="1" si="37"/>
        <v>1.0631264444444446</v>
      </c>
      <c r="U206" t="s">
        <v>17</v>
      </c>
      <c r="V206" s="18">
        <f t="shared" ref="V206:V269" ca="1" si="44">+V205+1</f>
        <v>45931</v>
      </c>
      <c r="W206" s="23">
        <f t="shared" ca="1" si="38"/>
        <v>0.92754388888888872</v>
      </c>
    </row>
    <row r="207" spans="1:23">
      <c r="A207" t="s">
        <v>3</v>
      </c>
      <c r="B207" s="18">
        <f t="shared" ca="1" si="39"/>
        <v>45932</v>
      </c>
      <c r="C207" s="23">
        <f t="shared" ca="1" si="33"/>
        <v>1.1734602592592596</v>
      </c>
      <c r="E207" s="22" t="s">
        <v>13</v>
      </c>
      <c r="F207" s="18">
        <f t="shared" ca="1" si="40"/>
        <v>45932</v>
      </c>
      <c r="G207" s="23">
        <f t="shared" ca="1" si="34"/>
        <v>1.3449063703703703</v>
      </c>
      <c r="I207" t="s">
        <v>14</v>
      </c>
      <c r="J207" s="18">
        <f t="shared" ca="1" si="41"/>
        <v>45932</v>
      </c>
      <c r="K207" s="23">
        <f t="shared" ca="1" si="35"/>
        <v>0.8724225925925928</v>
      </c>
      <c r="M207" t="s">
        <v>15</v>
      </c>
      <c r="N207" s="18">
        <f t="shared" ca="1" si="42"/>
        <v>45932</v>
      </c>
      <c r="O207" s="23">
        <f t="shared" ca="1" si="36"/>
        <v>0.79027188888888877</v>
      </c>
      <c r="Q207" t="s">
        <v>16</v>
      </c>
      <c r="R207" s="18">
        <f t="shared" ca="1" si="43"/>
        <v>45932</v>
      </c>
      <c r="S207" s="23">
        <f t="shared" ca="1" si="37"/>
        <v>1.0629869259259261</v>
      </c>
      <c r="U207" t="s">
        <v>17</v>
      </c>
      <c r="V207" s="18">
        <f t="shared" ca="1" si="44"/>
        <v>45932</v>
      </c>
      <c r="W207" s="23">
        <f t="shared" ca="1" si="38"/>
        <v>0.92748051851851832</v>
      </c>
    </row>
    <row r="208" spans="1:23">
      <c r="A208" t="s">
        <v>3</v>
      </c>
      <c r="B208" s="18">
        <f t="shared" ca="1" si="39"/>
        <v>45933</v>
      </c>
      <c r="C208" s="23">
        <f t="shared" ca="1" si="33"/>
        <v>1.1735480740740745</v>
      </c>
      <c r="E208" s="22" t="s">
        <v>13</v>
      </c>
      <c r="F208" s="18">
        <f t="shared" ca="1" si="40"/>
        <v>45933</v>
      </c>
      <c r="G208" s="23">
        <f t="shared" ca="1" si="34"/>
        <v>1.3449119629629629</v>
      </c>
      <c r="I208" t="s">
        <v>14</v>
      </c>
      <c r="J208" s="18">
        <f t="shared" ca="1" si="41"/>
        <v>45933</v>
      </c>
      <c r="K208" s="23">
        <f t="shared" ca="1" si="35"/>
        <v>0.87248074074074089</v>
      </c>
      <c r="M208" t="s">
        <v>15</v>
      </c>
      <c r="N208" s="18">
        <f t="shared" ca="1" si="42"/>
        <v>45933</v>
      </c>
      <c r="O208" s="23">
        <f t="shared" ca="1" si="36"/>
        <v>0.79016411111111096</v>
      </c>
      <c r="Q208" t="s">
        <v>16</v>
      </c>
      <c r="R208" s="18">
        <f t="shared" ca="1" si="43"/>
        <v>45933</v>
      </c>
      <c r="S208" s="23">
        <f t="shared" ca="1" si="37"/>
        <v>1.0628474074074077</v>
      </c>
      <c r="U208" t="s">
        <v>17</v>
      </c>
      <c r="V208" s="18">
        <f t="shared" ca="1" si="44"/>
        <v>45933</v>
      </c>
      <c r="W208" s="23">
        <f t="shared" ca="1" si="38"/>
        <v>0.92741714814814791</v>
      </c>
    </row>
    <row r="209" spans="1:23">
      <c r="A209" t="s">
        <v>3</v>
      </c>
      <c r="B209" s="18">
        <f t="shared" ca="1" si="39"/>
        <v>45934</v>
      </c>
      <c r="C209" s="23">
        <f t="shared" ca="1" si="33"/>
        <v>1.1736358888888894</v>
      </c>
      <c r="E209" s="22" t="s">
        <v>13</v>
      </c>
      <c r="F209" s="18">
        <f t="shared" ca="1" si="40"/>
        <v>45934</v>
      </c>
      <c r="G209" s="23">
        <f t="shared" ca="1" si="34"/>
        <v>1.3449175555555555</v>
      </c>
      <c r="I209" t="s">
        <v>14</v>
      </c>
      <c r="J209" s="18">
        <f t="shared" ca="1" si="41"/>
        <v>45934</v>
      </c>
      <c r="K209" s="23">
        <f t="shared" ca="1" si="35"/>
        <v>0.87253888888888897</v>
      </c>
      <c r="M209" t="s">
        <v>15</v>
      </c>
      <c r="N209" s="18">
        <f t="shared" ca="1" si="42"/>
        <v>45934</v>
      </c>
      <c r="O209" s="23">
        <f t="shared" ca="1" si="36"/>
        <v>0.79005633333333314</v>
      </c>
      <c r="Q209" t="s">
        <v>16</v>
      </c>
      <c r="R209" s="18">
        <f t="shared" ca="1" si="43"/>
        <v>45934</v>
      </c>
      <c r="S209" s="23">
        <f t="shared" ca="1" si="37"/>
        <v>1.0627078888888892</v>
      </c>
      <c r="U209" t="s">
        <v>17</v>
      </c>
      <c r="V209" s="18">
        <f t="shared" ca="1" si="44"/>
        <v>45934</v>
      </c>
      <c r="W209" s="23">
        <f t="shared" ca="1" si="38"/>
        <v>0.9273537777777775</v>
      </c>
    </row>
    <row r="210" spans="1:23">
      <c r="A210" t="s">
        <v>3</v>
      </c>
      <c r="B210" s="18">
        <f t="shared" ca="1" si="39"/>
        <v>45935</v>
      </c>
      <c r="C210" s="23">
        <f t="shared" ca="1" si="33"/>
        <v>1.1737237037037043</v>
      </c>
      <c r="E210" s="22" t="s">
        <v>13</v>
      </c>
      <c r="F210" s="18">
        <f t="shared" ca="1" si="40"/>
        <v>45935</v>
      </c>
      <c r="G210" s="23">
        <f t="shared" ca="1" si="34"/>
        <v>1.3449231481481481</v>
      </c>
      <c r="I210" t="s">
        <v>14</v>
      </c>
      <c r="J210" s="18">
        <f t="shared" ca="1" si="41"/>
        <v>45935</v>
      </c>
      <c r="K210" s="23">
        <f t="shared" ca="1" si="35"/>
        <v>0.87259703703703717</v>
      </c>
      <c r="M210" t="s">
        <v>15</v>
      </c>
      <c r="N210" s="18">
        <f t="shared" ca="1" si="42"/>
        <v>45935</v>
      </c>
      <c r="O210" s="23">
        <f t="shared" ca="1" si="36"/>
        <v>0.78994855555555532</v>
      </c>
      <c r="Q210" t="s">
        <v>16</v>
      </c>
      <c r="R210" s="18">
        <f t="shared" ca="1" si="43"/>
        <v>45935</v>
      </c>
      <c r="S210" s="23">
        <f t="shared" ca="1" si="37"/>
        <v>1.0625683703703708</v>
      </c>
      <c r="U210" t="s">
        <v>17</v>
      </c>
      <c r="V210" s="18">
        <f t="shared" ca="1" si="44"/>
        <v>45935</v>
      </c>
      <c r="W210" s="23">
        <f t="shared" ca="1" si="38"/>
        <v>0.92729040740740709</v>
      </c>
    </row>
    <row r="211" spans="1:23">
      <c r="A211" t="s">
        <v>3</v>
      </c>
      <c r="B211" s="18">
        <f t="shared" ca="1" si="39"/>
        <v>45936</v>
      </c>
      <c r="C211" s="23">
        <f t="shared" ca="1" si="33"/>
        <v>1.1738115185185189</v>
      </c>
      <c r="E211" s="22" t="s">
        <v>13</v>
      </c>
      <c r="F211" s="18">
        <f t="shared" ca="1" si="40"/>
        <v>45936</v>
      </c>
      <c r="G211" s="23">
        <f t="shared" ca="1" si="34"/>
        <v>1.3449287407407406</v>
      </c>
      <c r="I211" t="s">
        <v>14</v>
      </c>
      <c r="J211" s="18">
        <f t="shared" ca="1" si="41"/>
        <v>45936</v>
      </c>
      <c r="K211" s="23">
        <f t="shared" ca="1" si="35"/>
        <v>0.87265518518518537</v>
      </c>
      <c r="M211" t="s">
        <v>15</v>
      </c>
      <c r="N211" s="18">
        <f t="shared" ca="1" si="42"/>
        <v>45936</v>
      </c>
      <c r="O211" s="23">
        <f t="shared" ca="1" si="36"/>
        <v>0.7898407777777775</v>
      </c>
      <c r="Q211" t="s">
        <v>16</v>
      </c>
      <c r="R211" s="18">
        <f t="shared" ca="1" si="43"/>
        <v>45936</v>
      </c>
      <c r="S211" s="23">
        <f t="shared" ca="1" si="37"/>
        <v>1.0624288518518523</v>
      </c>
      <c r="U211" t="s">
        <v>17</v>
      </c>
      <c r="V211" s="18">
        <f t="shared" ca="1" si="44"/>
        <v>45936</v>
      </c>
      <c r="W211" s="23">
        <f t="shared" ca="1" si="38"/>
        <v>0.92722703703703679</v>
      </c>
    </row>
    <row r="212" spans="1:23">
      <c r="A212" t="s">
        <v>3</v>
      </c>
      <c r="B212" s="18">
        <f t="shared" ca="1" si="39"/>
        <v>45937</v>
      </c>
      <c r="C212" s="23">
        <f t="shared" ca="1" si="33"/>
        <v>1.1738993333333338</v>
      </c>
      <c r="E212" s="22" t="s">
        <v>13</v>
      </c>
      <c r="F212" s="18">
        <f t="shared" ca="1" si="40"/>
        <v>45937</v>
      </c>
      <c r="G212" s="23">
        <f t="shared" ca="1" si="34"/>
        <v>1.3449343333333332</v>
      </c>
      <c r="I212" t="s">
        <v>14</v>
      </c>
      <c r="J212" s="18">
        <f t="shared" ca="1" si="41"/>
        <v>45937</v>
      </c>
      <c r="K212" s="23">
        <f t="shared" ca="1" si="35"/>
        <v>0.87271333333333345</v>
      </c>
      <c r="M212" t="s">
        <v>15</v>
      </c>
      <c r="N212" s="18">
        <f t="shared" ca="1" si="42"/>
        <v>45937</v>
      </c>
      <c r="O212" s="23">
        <f t="shared" ca="1" si="36"/>
        <v>0.78973299999999969</v>
      </c>
      <c r="Q212" t="s">
        <v>16</v>
      </c>
      <c r="R212" s="18">
        <f t="shared" ca="1" si="43"/>
        <v>45937</v>
      </c>
      <c r="S212" s="23">
        <f t="shared" ca="1" si="37"/>
        <v>1.0622893333333339</v>
      </c>
      <c r="U212" t="s">
        <v>17</v>
      </c>
      <c r="V212" s="18">
        <f t="shared" ca="1" si="44"/>
        <v>45937</v>
      </c>
      <c r="W212" s="23">
        <f t="shared" ca="1" si="38"/>
        <v>0.92716366666666639</v>
      </c>
    </row>
    <row r="213" spans="1:23">
      <c r="A213" t="s">
        <v>3</v>
      </c>
      <c r="B213" s="18">
        <f t="shared" ca="1" si="39"/>
        <v>45938</v>
      </c>
      <c r="C213" s="23">
        <f t="shared" ca="1" si="33"/>
        <v>1.1739871481481488</v>
      </c>
      <c r="E213" s="22" t="s">
        <v>13</v>
      </c>
      <c r="F213" s="18">
        <f t="shared" ca="1" si="40"/>
        <v>45938</v>
      </c>
      <c r="G213" s="23">
        <f t="shared" ca="1" si="34"/>
        <v>1.3449399259259258</v>
      </c>
      <c r="I213" t="s">
        <v>14</v>
      </c>
      <c r="J213" s="18">
        <f t="shared" ca="1" si="41"/>
        <v>45938</v>
      </c>
      <c r="K213" s="23">
        <f t="shared" ca="1" si="35"/>
        <v>0.87277148148148154</v>
      </c>
      <c r="M213" t="s">
        <v>15</v>
      </c>
      <c r="N213" s="18">
        <f t="shared" ca="1" si="42"/>
        <v>45938</v>
      </c>
      <c r="O213" s="23">
        <f t="shared" ca="1" si="36"/>
        <v>0.78962522222222198</v>
      </c>
      <c r="Q213" t="s">
        <v>16</v>
      </c>
      <c r="R213" s="18">
        <f t="shared" ca="1" si="43"/>
        <v>45938</v>
      </c>
      <c r="S213" s="23">
        <f t="shared" ca="1" si="37"/>
        <v>1.0621498148148154</v>
      </c>
      <c r="U213" t="s">
        <v>17</v>
      </c>
      <c r="V213" s="18">
        <f t="shared" ca="1" si="44"/>
        <v>45938</v>
      </c>
      <c r="W213" s="23">
        <f t="shared" ca="1" si="38"/>
        <v>0.92710029629629598</v>
      </c>
    </row>
    <row r="214" spans="1:23">
      <c r="A214" t="s">
        <v>3</v>
      </c>
      <c r="B214" s="18">
        <f t="shared" ca="1" si="39"/>
        <v>45939</v>
      </c>
      <c r="C214" s="23">
        <f t="shared" ca="1" si="33"/>
        <v>1.1740749629629634</v>
      </c>
      <c r="E214" s="22" t="s">
        <v>13</v>
      </c>
      <c r="F214" s="18">
        <f t="shared" ca="1" si="40"/>
        <v>45939</v>
      </c>
      <c r="G214" s="23">
        <f t="shared" ca="1" si="34"/>
        <v>1.3449455185185184</v>
      </c>
      <c r="I214" t="s">
        <v>14</v>
      </c>
      <c r="J214" s="18">
        <f t="shared" ca="1" si="41"/>
        <v>45939</v>
      </c>
      <c r="K214" s="23">
        <f t="shared" ca="1" si="35"/>
        <v>0.87282962962962973</v>
      </c>
      <c r="M214" t="s">
        <v>15</v>
      </c>
      <c r="N214" s="18">
        <f t="shared" ca="1" si="42"/>
        <v>45939</v>
      </c>
      <c r="O214" s="23">
        <f t="shared" ca="1" si="36"/>
        <v>0.78951744444444416</v>
      </c>
      <c r="Q214" t="s">
        <v>16</v>
      </c>
      <c r="R214" s="18">
        <f t="shared" ca="1" si="43"/>
        <v>45939</v>
      </c>
      <c r="S214" s="23">
        <f t="shared" ca="1" si="37"/>
        <v>1.062010296296297</v>
      </c>
      <c r="U214" t="s">
        <v>17</v>
      </c>
      <c r="V214" s="18">
        <f t="shared" ca="1" si="44"/>
        <v>45939</v>
      </c>
      <c r="W214" s="23">
        <f t="shared" ca="1" si="38"/>
        <v>0.92703692592592568</v>
      </c>
    </row>
    <row r="215" spans="1:23">
      <c r="A215" t="s">
        <v>3</v>
      </c>
      <c r="B215" s="18">
        <f t="shared" ca="1" si="39"/>
        <v>45940</v>
      </c>
      <c r="C215" s="23">
        <f t="shared" ca="1" si="33"/>
        <v>1.1741627777777781</v>
      </c>
      <c r="E215" s="22" t="s">
        <v>13</v>
      </c>
      <c r="F215" s="18">
        <f t="shared" ca="1" si="40"/>
        <v>45940</v>
      </c>
      <c r="G215" s="23">
        <f t="shared" ca="1" si="34"/>
        <v>1.344951111111111</v>
      </c>
      <c r="I215" t="s">
        <v>14</v>
      </c>
      <c r="J215" s="18">
        <f t="shared" ca="1" si="41"/>
        <v>45940</v>
      </c>
      <c r="K215" s="23">
        <f t="shared" ca="1" si="35"/>
        <v>0.87288777777777793</v>
      </c>
      <c r="M215" t="s">
        <v>15</v>
      </c>
      <c r="N215" s="18">
        <f t="shared" ca="1" si="42"/>
        <v>45940</v>
      </c>
      <c r="O215" s="23">
        <f t="shared" ca="1" si="36"/>
        <v>0.78940966666666634</v>
      </c>
      <c r="Q215" t="s">
        <v>16</v>
      </c>
      <c r="R215" s="18">
        <f t="shared" ca="1" si="43"/>
        <v>45940</v>
      </c>
      <c r="S215" s="23">
        <f t="shared" ca="1" si="37"/>
        <v>1.0618707777777785</v>
      </c>
      <c r="U215" t="s">
        <v>17</v>
      </c>
      <c r="V215" s="18">
        <f t="shared" ca="1" si="44"/>
        <v>45940</v>
      </c>
      <c r="W215" s="23">
        <f t="shared" ca="1" si="38"/>
        <v>0.92697355555555538</v>
      </c>
    </row>
    <row r="216" spans="1:23">
      <c r="A216" t="s">
        <v>3</v>
      </c>
      <c r="B216" s="18">
        <f t="shared" ca="1" si="39"/>
        <v>45941</v>
      </c>
      <c r="C216" s="23">
        <f t="shared" ca="1" si="33"/>
        <v>1.174250592592593</v>
      </c>
      <c r="E216" s="22" t="s">
        <v>13</v>
      </c>
      <c r="F216" s="18">
        <f t="shared" ca="1" si="40"/>
        <v>45941</v>
      </c>
      <c r="G216" s="23">
        <f t="shared" ca="1" si="34"/>
        <v>1.3449567037037036</v>
      </c>
      <c r="I216" t="s">
        <v>14</v>
      </c>
      <c r="J216" s="18">
        <f t="shared" ca="1" si="41"/>
        <v>45941</v>
      </c>
      <c r="K216" s="23">
        <f t="shared" ca="1" si="35"/>
        <v>0.87294592592592601</v>
      </c>
      <c r="M216" t="s">
        <v>15</v>
      </c>
      <c r="N216" s="18">
        <f t="shared" ca="1" si="42"/>
        <v>45941</v>
      </c>
      <c r="O216" s="23">
        <f t="shared" ca="1" si="36"/>
        <v>0.78930188888888864</v>
      </c>
      <c r="Q216" t="s">
        <v>16</v>
      </c>
      <c r="R216" s="18">
        <f t="shared" ca="1" si="43"/>
        <v>45941</v>
      </c>
      <c r="S216" s="23">
        <f t="shared" ca="1" si="37"/>
        <v>1.06173125925926</v>
      </c>
      <c r="U216" t="s">
        <v>17</v>
      </c>
      <c r="V216" s="18">
        <f t="shared" ca="1" si="44"/>
        <v>45941</v>
      </c>
      <c r="W216" s="23">
        <f t="shared" ca="1" si="38"/>
        <v>0.92691018518518498</v>
      </c>
    </row>
    <row r="217" spans="1:23">
      <c r="A217" t="s">
        <v>3</v>
      </c>
      <c r="B217" s="18">
        <f t="shared" ca="1" si="39"/>
        <v>45942</v>
      </c>
      <c r="C217" s="23">
        <f t="shared" ca="1" si="33"/>
        <v>1.1743384074074079</v>
      </c>
      <c r="E217" s="22" t="s">
        <v>13</v>
      </c>
      <c r="F217" s="18">
        <f t="shared" ca="1" si="40"/>
        <v>45942</v>
      </c>
      <c r="G217" s="23">
        <f t="shared" ca="1" si="34"/>
        <v>1.3449622962962962</v>
      </c>
      <c r="I217" t="s">
        <v>14</v>
      </c>
      <c r="J217" s="18">
        <f t="shared" ca="1" si="41"/>
        <v>45942</v>
      </c>
      <c r="K217" s="23">
        <f t="shared" ca="1" si="35"/>
        <v>0.8730040740740741</v>
      </c>
      <c r="M217" t="s">
        <v>15</v>
      </c>
      <c r="N217" s="18">
        <f t="shared" ca="1" si="42"/>
        <v>45942</v>
      </c>
      <c r="O217" s="23">
        <f t="shared" ca="1" si="36"/>
        <v>0.78919411111111093</v>
      </c>
      <c r="Q217" t="s">
        <v>16</v>
      </c>
      <c r="R217" s="18">
        <f t="shared" ca="1" si="43"/>
        <v>45942</v>
      </c>
      <c r="S217" s="23">
        <f t="shared" ca="1" si="37"/>
        <v>1.0615917407407416</v>
      </c>
      <c r="U217" t="s">
        <v>17</v>
      </c>
      <c r="V217" s="18">
        <f t="shared" ca="1" si="44"/>
        <v>45942</v>
      </c>
      <c r="W217" s="23">
        <f t="shared" ca="1" si="38"/>
        <v>0.92684681481481457</v>
      </c>
    </row>
    <row r="218" spans="1:23">
      <c r="A218" t="s">
        <v>3</v>
      </c>
      <c r="B218" s="18">
        <f t="shared" ca="1" si="39"/>
        <v>45943</v>
      </c>
      <c r="C218" s="23">
        <f t="shared" ca="1" si="33"/>
        <v>1.1744262222222226</v>
      </c>
      <c r="E218" s="22" t="s">
        <v>13</v>
      </c>
      <c r="F218" s="18">
        <f t="shared" ca="1" si="40"/>
        <v>45943</v>
      </c>
      <c r="G218" s="23">
        <f t="shared" ca="1" si="34"/>
        <v>1.3449678888888887</v>
      </c>
      <c r="I218" t="s">
        <v>14</v>
      </c>
      <c r="J218" s="18">
        <f t="shared" ca="1" si="41"/>
        <v>45943</v>
      </c>
      <c r="K218" s="23">
        <f t="shared" ca="1" si="35"/>
        <v>0.8730622222222223</v>
      </c>
      <c r="M218" t="s">
        <v>15</v>
      </c>
      <c r="N218" s="18">
        <f t="shared" ca="1" si="42"/>
        <v>45943</v>
      </c>
      <c r="O218" s="23">
        <f t="shared" ca="1" si="36"/>
        <v>0.78908633333333311</v>
      </c>
      <c r="Q218" t="s">
        <v>16</v>
      </c>
      <c r="R218" s="18">
        <f t="shared" ca="1" si="43"/>
        <v>45943</v>
      </c>
      <c r="S218" s="23">
        <f t="shared" ca="1" si="37"/>
        <v>1.0614522222222229</v>
      </c>
      <c r="U218" t="s">
        <v>17</v>
      </c>
      <c r="V218" s="18">
        <f t="shared" ca="1" si="44"/>
        <v>45943</v>
      </c>
      <c r="W218" s="23">
        <f t="shared" ca="1" si="38"/>
        <v>0.92678344444444427</v>
      </c>
    </row>
    <row r="219" spans="1:23">
      <c r="A219" t="s">
        <v>3</v>
      </c>
      <c r="B219" s="18">
        <f t="shared" ca="1" si="39"/>
        <v>45944</v>
      </c>
      <c r="C219" s="23">
        <f t="shared" ca="1" si="33"/>
        <v>1.1745140370370373</v>
      </c>
      <c r="E219" s="22" t="s">
        <v>13</v>
      </c>
      <c r="F219" s="18">
        <f t="shared" ca="1" si="40"/>
        <v>45944</v>
      </c>
      <c r="G219" s="23">
        <f t="shared" ca="1" si="34"/>
        <v>1.3449734814814813</v>
      </c>
      <c r="I219" t="s">
        <v>14</v>
      </c>
      <c r="J219" s="18">
        <f t="shared" ca="1" si="41"/>
        <v>45944</v>
      </c>
      <c r="K219" s="23">
        <f t="shared" ca="1" si="35"/>
        <v>0.87312037037037049</v>
      </c>
      <c r="M219" t="s">
        <v>15</v>
      </c>
      <c r="N219" s="18">
        <f t="shared" ca="1" si="42"/>
        <v>45944</v>
      </c>
      <c r="O219" s="23">
        <f t="shared" ca="1" si="36"/>
        <v>0.78897855555555529</v>
      </c>
      <c r="Q219" t="s">
        <v>16</v>
      </c>
      <c r="R219" s="18">
        <f t="shared" ca="1" si="43"/>
        <v>45944</v>
      </c>
      <c r="S219" s="23">
        <f t="shared" ca="1" si="37"/>
        <v>1.0613127037037042</v>
      </c>
      <c r="U219" t="s">
        <v>17</v>
      </c>
      <c r="V219" s="18">
        <f t="shared" ca="1" si="44"/>
        <v>45944</v>
      </c>
      <c r="W219" s="23">
        <f t="shared" ca="1" si="38"/>
        <v>0.92672007407407397</v>
      </c>
    </row>
    <row r="220" spans="1:23">
      <c r="A220" t="s">
        <v>3</v>
      </c>
      <c r="B220" s="18">
        <f t="shared" ca="1" si="39"/>
        <v>45945</v>
      </c>
      <c r="C220" s="23">
        <f t="shared" ca="1" si="33"/>
        <v>1.1746018518518522</v>
      </c>
      <c r="E220" s="22" t="s">
        <v>13</v>
      </c>
      <c r="F220" s="18">
        <f t="shared" ca="1" si="40"/>
        <v>45945</v>
      </c>
      <c r="G220" s="23">
        <f t="shared" ca="1" si="34"/>
        <v>1.3449790740740739</v>
      </c>
      <c r="I220" t="s">
        <v>14</v>
      </c>
      <c r="J220" s="18">
        <f t="shared" ca="1" si="41"/>
        <v>45945</v>
      </c>
      <c r="K220" s="23">
        <f t="shared" ca="1" si="35"/>
        <v>0.87317851851851858</v>
      </c>
      <c r="M220" t="s">
        <v>15</v>
      </c>
      <c r="N220" s="18">
        <f t="shared" ca="1" si="42"/>
        <v>45945</v>
      </c>
      <c r="O220" s="23">
        <f t="shared" ca="1" si="36"/>
        <v>0.78887077777777759</v>
      </c>
      <c r="Q220" t="s">
        <v>16</v>
      </c>
      <c r="R220" s="18">
        <f t="shared" ca="1" si="43"/>
        <v>45945</v>
      </c>
      <c r="S220" s="23">
        <f t="shared" ca="1" si="37"/>
        <v>1.0611731851851858</v>
      </c>
      <c r="U220" t="s">
        <v>17</v>
      </c>
      <c r="V220" s="18">
        <f t="shared" ca="1" si="44"/>
        <v>45945</v>
      </c>
      <c r="W220" s="23">
        <f t="shared" ca="1" si="38"/>
        <v>0.92665670370370357</v>
      </c>
    </row>
    <row r="221" spans="1:23">
      <c r="A221" t="s">
        <v>3</v>
      </c>
      <c r="B221" s="18">
        <f t="shared" ca="1" si="39"/>
        <v>45946</v>
      </c>
      <c r="C221" s="23">
        <f t="shared" ca="1" si="33"/>
        <v>1.1746896666666671</v>
      </c>
      <c r="E221" s="22" t="s">
        <v>13</v>
      </c>
      <c r="F221" s="18">
        <f t="shared" ca="1" si="40"/>
        <v>45946</v>
      </c>
      <c r="G221" s="23">
        <f t="shared" ca="1" si="34"/>
        <v>1.3449846666666665</v>
      </c>
      <c r="I221" t="s">
        <v>14</v>
      </c>
      <c r="J221" s="18">
        <f t="shared" ca="1" si="41"/>
        <v>45946</v>
      </c>
      <c r="K221" s="23">
        <f t="shared" ca="1" si="35"/>
        <v>0.87323666666666666</v>
      </c>
      <c r="M221" t="s">
        <v>15</v>
      </c>
      <c r="N221" s="18">
        <f t="shared" ca="1" si="42"/>
        <v>45946</v>
      </c>
      <c r="O221" s="23">
        <f t="shared" ca="1" si="36"/>
        <v>0.78876299999999988</v>
      </c>
      <c r="Q221" t="s">
        <v>16</v>
      </c>
      <c r="R221" s="18">
        <f t="shared" ca="1" si="43"/>
        <v>45946</v>
      </c>
      <c r="S221" s="23">
        <f t="shared" ca="1" si="37"/>
        <v>1.0610336666666673</v>
      </c>
      <c r="U221" t="s">
        <v>17</v>
      </c>
      <c r="V221" s="18">
        <f t="shared" ca="1" si="44"/>
        <v>45946</v>
      </c>
      <c r="W221" s="23">
        <f t="shared" ca="1" si="38"/>
        <v>0.92659333333333316</v>
      </c>
    </row>
    <row r="222" spans="1:23">
      <c r="A222" t="s">
        <v>3</v>
      </c>
      <c r="B222" s="18">
        <f t="shared" ca="1" si="39"/>
        <v>45947</v>
      </c>
      <c r="C222" s="23">
        <f t="shared" ca="1" si="33"/>
        <v>1.1747774814814818</v>
      </c>
      <c r="E222" s="22" t="s">
        <v>13</v>
      </c>
      <c r="F222" s="18">
        <f t="shared" ca="1" si="40"/>
        <v>45947</v>
      </c>
      <c r="G222" s="23">
        <f t="shared" ca="1" si="34"/>
        <v>1.3449902592592591</v>
      </c>
      <c r="I222" t="s">
        <v>14</v>
      </c>
      <c r="J222" s="18">
        <f t="shared" ca="1" si="41"/>
        <v>45947</v>
      </c>
      <c r="K222" s="23">
        <f t="shared" ca="1" si="35"/>
        <v>0.87329481481481486</v>
      </c>
      <c r="M222" t="s">
        <v>15</v>
      </c>
      <c r="N222" s="18">
        <f t="shared" ca="1" si="42"/>
        <v>45947</v>
      </c>
      <c r="O222" s="23">
        <f t="shared" ca="1" si="36"/>
        <v>0.78865522222222206</v>
      </c>
      <c r="Q222" t="s">
        <v>16</v>
      </c>
      <c r="R222" s="18">
        <f t="shared" ca="1" si="43"/>
        <v>45947</v>
      </c>
      <c r="S222" s="23">
        <f t="shared" ca="1" si="37"/>
        <v>1.0608941481481486</v>
      </c>
      <c r="U222" t="s">
        <v>17</v>
      </c>
      <c r="V222" s="18">
        <f t="shared" ca="1" si="44"/>
        <v>45947</v>
      </c>
      <c r="W222" s="23">
        <f t="shared" ca="1" si="38"/>
        <v>0.92652996296296286</v>
      </c>
    </row>
    <row r="223" spans="1:23">
      <c r="A223" t="s">
        <v>3</v>
      </c>
      <c r="B223" s="18">
        <f t="shared" ca="1" si="39"/>
        <v>45948</v>
      </c>
      <c r="C223" s="23">
        <f t="shared" ca="1" si="33"/>
        <v>1.1748652962962964</v>
      </c>
      <c r="E223" s="22" t="s">
        <v>13</v>
      </c>
      <c r="F223" s="18">
        <f t="shared" ca="1" si="40"/>
        <v>45948</v>
      </c>
      <c r="G223" s="23">
        <f t="shared" ca="1" si="34"/>
        <v>1.3449958518518517</v>
      </c>
      <c r="I223" t="s">
        <v>14</v>
      </c>
      <c r="J223" s="18">
        <f t="shared" ca="1" si="41"/>
        <v>45948</v>
      </c>
      <c r="K223" s="23">
        <f t="shared" ca="1" si="35"/>
        <v>0.87335296296296305</v>
      </c>
      <c r="M223" t="s">
        <v>15</v>
      </c>
      <c r="N223" s="18">
        <f t="shared" ca="1" si="42"/>
        <v>45948</v>
      </c>
      <c r="O223" s="23">
        <f t="shared" ca="1" si="36"/>
        <v>0.78854744444444425</v>
      </c>
      <c r="Q223" t="s">
        <v>16</v>
      </c>
      <c r="R223" s="18">
        <f t="shared" ca="1" si="43"/>
        <v>45948</v>
      </c>
      <c r="S223" s="23">
        <f t="shared" ca="1" si="37"/>
        <v>1.06075462962963</v>
      </c>
      <c r="U223" t="s">
        <v>17</v>
      </c>
      <c r="V223" s="18">
        <f t="shared" ca="1" si="44"/>
        <v>45948</v>
      </c>
      <c r="W223" s="23">
        <f t="shared" ca="1" si="38"/>
        <v>0.92646659259259256</v>
      </c>
    </row>
    <row r="224" spans="1:23">
      <c r="A224" t="s">
        <v>3</v>
      </c>
      <c r="B224" s="18">
        <f t="shared" ca="1" si="39"/>
        <v>45949</v>
      </c>
      <c r="C224" s="23">
        <f t="shared" ca="1" si="33"/>
        <v>1.1749531111111113</v>
      </c>
      <c r="E224" s="22" t="s">
        <v>13</v>
      </c>
      <c r="F224" s="18">
        <f t="shared" ca="1" si="40"/>
        <v>45949</v>
      </c>
      <c r="G224" s="23">
        <f t="shared" ca="1" si="34"/>
        <v>1.3450014444444442</v>
      </c>
      <c r="I224" t="s">
        <v>14</v>
      </c>
      <c r="J224" s="18">
        <f t="shared" ca="1" si="41"/>
        <v>45949</v>
      </c>
      <c r="K224" s="23">
        <f t="shared" ca="1" si="35"/>
        <v>0.87341111111111114</v>
      </c>
      <c r="M224" t="s">
        <v>15</v>
      </c>
      <c r="N224" s="18">
        <f t="shared" ca="1" si="42"/>
        <v>45949</v>
      </c>
      <c r="O224" s="23">
        <f t="shared" ca="1" si="36"/>
        <v>0.78843966666666654</v>
      </c>
      <c r="Q224" t="s">
        <v>16</v>
      </c>
      <c r="R224" s="18">
        <f t="shared" ca="1" si="43"/>
        <v>45949</v>
      </c>
      <c r="S224" s="23">
        <f t="shared" ca="1" si="37"/>
        <v>1.0606151111111115</v>
      </c>
      <c r="U224" t="s">
        <v>17</v>
      </c>
      <c r="V224" s="18">
        <f t="shared" ca="1" si="44"/>
        <v>45949</v>
      </c>
      <c r="W224" s="23">
        <f t="shared" ca="1" si="38"/>
        <v>0.92640322222222216</v>
      </c>
    </row>
    <row r="225" spans="1:23">
      <c r="A225" t="s">
        <v>3</v>
      </c>
      <c r="B225" s="18">
        <f t="shared" ca="1" si="39"/>
        <v>45950</v>
      </c>
      <c r="C225" s="23">
        <f t="shared" ca="1" si="33"/>
        <v>1.1750409259259262</v>
      </c>
      <c r="E225" s="22" t="s">
        <v>13</v>
      </c>
      <c r="F225" s="18">
        <f t="shared" ca="1" si="40"/>
        <v>45950</v>
      </c>
      <c r="G225" s="23">
        <f t="shared" ca="1" si="34"/>
        <v>1.3450070370370368</v>
      </c>
      <c r="I225" t="s">
        <v>14</v>
      </c>
      <c r="J225" s="18">
        <f t="shared" ca="1" si="41"/>
        <v>45950</v>
      </c>
      <c r="K225" s="23">
        <f t="shared" ca="1" si="35"/>
        <v>0.87346925925925922</v>
      </c>
      <c r="M225" t="s">
        <v>15</v>
      </c>
      <c r="N225" s="18">
        <f t="shared" ca="1" si="42"/>
        <v>45950</v>
      </c>
      <c r="O225" s="23">
        <f t="shared" ca="1" si="36"/>
        <v>0.78833188888888883</v>
      </c>
      <c r="Q225" t="s">
        <v>16</v>
      </c>
      <c r="R225" s="18">
        <f t="shared" ca="1" si="43"/>
        <v>45950</v>
      </c>
      <c r="S225" s="23">
        <f t="shared" ca="1" si="37"/>
        <v>1.0604755925925931</v>
      </c>
      <c r="U225" t="s">
        <v>17</v>
      </c>
      <c r="V225" s="18">
        <f t="shared" ca="1" si="44"/>
        <v>45950</v>
      </c>
      <c r="W225" s="23">
        <f t="shared" ca="1" si="38"/>
        <v>0.92633985185185175</v>
      </c>
    </row>
    <row r="226" spans="1:23">
      <c r="A226" t="s">
        <v>3</v>
      </c>
      <c r="B226" s="18">
        <f t="shared" ca="1" si="39"/>
        <v>45951</v>
      </c>
      <c r="C226" s="23">
        <f t="shared" ca="1" si="33"/>
        <v>1.1751287407407409</v>
      </c>
      <c r="E226" s="22" t="s">
        <v>13</v>
      </c>
      <c r="F226" s="18">
        <f t="shared" ca="1" si="40"/>
        <v>45951</v>
      </c>
      <c r="G226" s="23">
        <f t="shared" ca="1" si="34"/>
        <v>1.3450126296296294</v>
      </c>
      <c r="I226" t="s">
        <v>14</v>
      </c>
      <c r="J226" s="18">
        <f t="shared" ca="1" si="41"/>
        <v>45951</v>
      </c>
      <c r="K226" s="23">
        <f t="shared" ca="1" si="35"/>
        <v>0.87352740740740742</v>
      </c>
      <c r="M226" t="s">
        <v>15</v>
      </c>
      <c r="N226" s="18">
        <f t="shared" ca="1" si="42"/>
        <v>45951</v>
      </c>
      <c r="O226" s="23">
        <f t="shared" ca="1" si="36"/>
        <v>0.78822411111111101</v>
      </c>
      <c r="Q226" t="s">
        <v>16</v>
      </c>
      <c r="R226" s="18">
        <f t="shared" ca="1" si="43"/>
        <v>45951</v>
      </c>
      <c r="S226" s="23">
        <f t="shared" ca="1" si="37"/>
        <v>1.0603360740740744</v>
      </c>
      <c r="U226" t="s">
        <v>17</v>
      </c>
      <c r="V226" s="18">
        <f t="shared" ca="1" si="44"/>
        <v>45951</v>
      </c>
      <c r="W226" s="23">
        <f t="shared" ca="1" si="38"/>
        <v>0.92627648148148145</v>
      </c>
    </row>
    <row r="227" spans="1:23">
      <c r="A227" t="s">
        <v>3</v>
      </c>
      <c r="B227" s="18">
        <f t="shared" ca="1" si="39"/>
        <v>45952</v>
      </c>
      <c r="C227" s="23">
        <f t="shared" ca="1" si="33"/>
        <v>1.1752165555555556</v>
      </c>
      <c r="E227" s="22" t="s">
        <v>13</v>
      </c>
      <c r="F227" s="18">
        <f t="shared" ca="1" si="40"/>
        <v>45952</v>
      </c>
      <c r="G227" s="23">
        <f t="shared" ca="1" si="34"/>
        <v>1.345018222222222</v>
      </c>
      <c r="I227" t="s">
        <v>14</v>
      </c>
      <c r="J227" s="18">
        <f t="shared" ca="1" si="41"/>
        <v>45952</v>
      </c>
      <c r="K227" s="23">
        <f t="shared" ca="1" si="35"/>
        <v>0.87358555555555562</v>
      </c>
      <c r="M227" t="s">
        <v>15</v>
      </c>
      <c r="N227" s="18">
        <f t="shared" ca="1" si="42"/>
        <v>45952</v>
      </c>
      <c r="O227" s="23">
        <f t="shared" ca="1" si="36"/>
        <v>0.7881163333333332</v>
      </c>
      <c r="Q227" t="s">
        <v>16</v>
      </c>
      <c r="R227" s="18">
        <f t="shared" ca="1" si="43"/>
        <v>45952</v>
      </c>
      <c r="S227" s="23">
        <f t="shared" ca="1" si="37"/>
        <v>1.0601965555555557</v>
      </c>
      <c r="U227" t="s">
        <v>17</v>
      </c>
      <c r="V227" s="18">
        <f t="shared" ca="1" si="44"/>
        <v>45952</v>
      </c>
      <c r="W227" s="23">
        <f t="shared" ca="1" si="38"/>
        <v>0.92621311111111115</v>
      </c>
    </row>
    <row r="228" spans="1:23">
      <c r="A228" t="s">
        <v>3</v>
      </c>
      <c r="B228" s="18">
        <f t="shared" ca="1" si="39"/>
        <v>45953</v>
      </c>
      <c r="C228" s="23">
        <f t="shared" ca="1" si="33"/>
        <v>1.1753043703703705</v>
      </c>
      <c r="E228" s="22" t="s">
        <v>13</v>
      </c>
      <c r="F228" s="18">
        <f t="shared" ca="1" si="40"/>
        <v>45953</v>
      </c>
      <c r="G228" s="23">
        <f t="shared" ca="1" si="34"/>
        <v>1.3450238148148146</v>
      </c>
      <c r="I228" t="s">
        <v>14</v>
      </c>
      <c r="J228" s="18">
        <f t="shared" ca="1" si="41"/>
        <v>45953</v>
      </c>
      <c r="K228" s="23">
        <f t="shared" ca="1" si="35"/>
        <v>0.8736437037037037</v>
      </c>
      <c r="M228" t="s">
        <v>15</v>
      </c>
      <c r="N228" s="18">
        <f t="shared" ca="1" si="42"/>
        <v>45953</v>
      </c>
      <c r="O228" s="23">
        <f t="shared" ca="1" si="36"/>
        <v>0.78800855555555549</v>
      </c>
      <c r="Q228" t="s">
        <v>16</v>
      </c>
      <c r="R228" s="18">
        <f t="shared" ca="1" si="43"/>
        <v>45953</v>
      </c>
      <c r="S228" s="23">
        <f t="shared" ca="1" si="37"/>
        <v>1.0600570370370372</v>
      </c>
      <c r="U228" t="s">
        <v>17</v>
      </c>
      <c r="V228" s="18">
        <f t="shared" ca="1" si="44"/>
        <v>45953</v>
      </c>
      <c r="W228" s="23">
        <f t="shared" ca="1" si="38"/>
        <v>0.92614974074074075</v>
      </c>
    </row>
    <row r="229" spans="1:23">
      <c r="A229" t="s">
        <v>3</v>
      </c>
      <c r="B229" s="18">
        <f t="shared" ca="1" si="39"/>
        <v>45954</v>
      </c>
      <c r="C229" s="23">
        <f t="shared" ca="1" si="33"/>
        <v>1.1753921851851854</v>
      </c>
      <c r="E229" s="22" t="s">
        <v>13</v>
      </c>
      <c r="F229" s="18">
        <f t="shared" ca="1" si="40"/>
        <v>45954</v>
      </c>
      <c r="G229" s="23">
        <f t="shared" ca="1" si="34"/>
        <v>1.3450294074074072</v>
      </c>
      <c r="I229" t="s">
        <v>14</v>
      </c>
      <c r="J229" s="18">
        <f t="shared" ca="1" si="41"/>
        <v>45954</v>
      </c>
      <c r="K229" s="23">
        <f t="shared" ca="1" si="35"/>
        <v>0.87370185185185179</v>
      </c>
      <c r="M229" t="s">
        <v>15</v>
      </c>
      <c r="N229" s="18">
        <f t="shared" ca="1" si="42"/>
        <v>45954</v>
      </c>
      <c r="O229" s="23">
        <f t="shared" ca="1" si="36"/>
        <v>0.78790077777777778</v>
      </c>
      <c r="Q229" t="s">
        <v>16</v>
      </c>
      <c r="R229" s="18">
        <f t="shared" ca="1" si="43"/>
        <v>45954</v>
      </c>
      <c r="S229" s="23">
        <f t="shared" ca="1" si="37"/>
        <v>1.0599175185185188</v>
      </c>
      <c r="U229" t="s">
        <v>17</v>
      </c>
      <c r="V229" s="18">
        <f t="shared" ca="1" si="44"/>
        <v>45954</v>
      </c>
      <c r="W229" s="23">
        <f t="shared" ca="1" si="38"/>
        <v>0.92608637037037034</v>
      </c>
    </row>
    <row r="230" spans="1:23">
      <c r="A230" t="s">
        <v>3</v>
      </c>
      <c r="B230" s="18">
        <f t="shared" ca="1" si="39"/>
        <v>45955</v>
      </c>
      <c r="C230" s="23">
        <f t="shared" ca="1" si="33"/>
        <v>1.1754800000000001</v>
      </c>
      <c r="E230" s="22" t="s">
        <v>13</v>
      </c>
      <c r="F230" s="18">
        <f t="shared" ca="1" si="40"/>
        <v>45955</v>
      </c>
      <c r="G230" s="23">
        <f t="shared" ca="1" si="34"/>
        <v>1.345035</v>
      </c>
      <c r="I230" t="s">
        <v>14</v>
      </c>
      <c r="J230" s="18">
        <f t="shared" ca="1" si="41"/>
        <v>45955</v>
      </c>
      <c r="K230" s="23">
        <f t="shared" ca="1" si="35"/>
        <v>0.87375999999999998</v>
      </c>
      <c r="M230" t="s">
        <v>15</v>
      </c>
      <c r="N230" s="18">
        <f t="shared" ca="1" si="42"/>
        <v>45955</v>
      </c>
      <c r="O230" s="23">
        <f t="shared" ca="1" si="36"/>
        <v>0.78779299999999997</v>
      </c>
      <c r="Q230" t="s">
        <v>16</v>
      </c>
      <c r="R230" s="18">
        <f t="shared" ca="1" si="43"/>
        <v>45955</v>
      </c>
      <c r="S230" s="23">
        <f t="shared" ca="1" si="37"/>
        <v>1.0597780000000001</v>
      </c>
      <c r="U230" t="s">
        <v>17</v>
      </c>
      <c r="V230" s="18">
        <f t="shared" ca="1" si="44"/>
        <v>45955</v>
      </c>
      <c r="W230" s="23">
        <f t="shared" ca="1" si="38"/>
        <v>0.92602300000000004</v>
      </c>
    </row>
    <row r="231" spans="1:23">
      <c r="A231" t="s">
        <v>3</v>
      </c>
      <c r="B231" s="24">
        <f t="shared" ca="1" si="39"/>
        <v>45956</v>
      </c>
      <c r="C231" s="21">
        <f>C123</f>
        <v>1.1754800000000001</v>
      </c>
      <c r="E231" s="22" t="s">
        <v>13</v>
      </c>
      <c r="F231" s="24">
        <f t="shared" ca="1" si="40"/>
        <v>45956</v>
      </c>
      <c r="G231" s="21">
        <f>G123</f>
        <v>1.345035</v>
      </c>
      <c r="I231" t="s">
        <v>14</v>
      </c>
      <c r="J231" s="24">
        <f t="shared" ca="1" si="41"/>
        <v>45956</v>
      </c>
      <c r="K231" s="21">
        <f>K123</f>
        <v>0.87375999999999998</v>
      </c>
      <c r="M231" t="s">
        <v>15</v>
      </c>
      <c r="N231" s="24">
        <f t="shared" ca="1" si="42"/>
        <v>45956</v>
      </c>
      <c r="O231" s="21">
        <f>O123</f>
        <v>0.78779299999999997</v>
      </c>
      <c r="Q231" t="s">
        <v>16</v>
      </c>
      <c r="R231" s="24">
        <f t="shared" ca="1" si="43"/>
        <v>45956</v>
      </c>
      <c r="S231" s="21">
        <f>S123</f>
        <v>1.0597780000000001</v>
      </c>
      <c r="U231" t="s">
        <v>17</v>
      </c>
      <c r="V231" s="24">
        <f t="shared" ca="1" si="44"/>
        <v>45956</v>
      </c>
      <c r="W231" s="21">
        <f>W123</f>
        <v>0.92602300000000004</v>
      </c>
    </row>
    <row r="232" spans="1:23">
      <c r="A232" t="s">
        <v>3</v>
      </c>
      <c r="B232" s="18">
        <f t="shared" ca="1" si="39"/>
        <v>45957</v>
      </c>
      <c r="C232" s="23">
        <f t="shared" ref="C232:C261" ca="1" si="45">C231+(C$262-C231)/(B$262-B232)</f>
        <v>1.1755608666666668</v>
      </c>
      <c r="E232" s="22" t="s">
        <v>13</v>
      </c>
      <c r="F232" s="18">
        <f t="shared" ca="1" si="40"/>
        <v>45957</v>
      </c>
      <c r="G232" s="23">
        <f t="shared" ref="G232:G261" ca="1" si="46">G231+(G$262-G231)/(F$262-F232)</f>
        <v>1.3450523333333333</v>
      </c>
      <c r="I232" t="s">
        <v>14</v>
      </c>
      <c r="J232" s="18">
        <f t="shared" ca="1" si="41"/>
        <v>45957</v>
      </c>
      <c r="K232" s="23">
        <f t="shared" ref="K232:K261" ca="1" si="47">K231+(K$262-K231)/(J$262-J232)</f>
        <v>0.8738094666666667</v>
      </c>
      <c r="M232" t="s">
        <v>15</v>
      </c>
      <c r="N232" s="18">
        <f t="shared" ca="1" si="42"/>
        <v>45957</v>
      </c>
      <c r="O232" s="23">
        <f t="shared" ref="O232:O261" ca="1" si="48">O231+(O$262-O231)/(N$262-N232)</f>
        <v>0.78769089999999997</v>
      </c>
      <c r="Q232" t="s">
        <v>16</v>
      </c>
      <c r="R232" s="18">
        <f t="shared" ca="1" si="43"/>
        <v>45957</v>
      </c>
      <c r="S232" s="23">
        <f t="shared" ref="S232:S261" ca="1" si="49">S231+(S$262-S231)/(R$262-R232)</f>
        <v>1.0596505000000001</v>
      </c>
      <c r="U232" t="s">
        <v>17</v>
      </c>
      <c r="V232" s="18">
        <f t="shared" ca="1" si="44"/>
        <v>45957</v>
      </c>
      <c r="W232" s="23">
        <f t="shared" ref="W232:W261" ca="1" si="50">W231+(W$262-W231)/(V$262-V232)</f>
        <v>0.9259679666666667</v>
      </c>
    </row>
    <row r="233" spans="1:23">
      <c r="A233" t="s">
        <v>3</v>
      </c>
      <c r="B233" s="18">
        <f t="shared" ca="1" si="39"/>
        <v>45958</v>
      </c>
      <c r="C233" s="23">
        <f t="shared" ca="1" si="45"/>
        <v>1.1756417333333335</v>
      </c>
      <c r="E233" s="22" t="s">
        <v>13</v>
      </c>
      <c r="F233" s="18">
        <f t="shared" ca="1" si="40"/>
        <v>45958</v>
      </c>
      <c r="G233" s="23">
        <f t="shared" ca="1" si="46"/>
        <v>1.3450696666666666</v>
      </c>
      <c r="I233" t="s">
        <v>14</v>
      </c>
      <c r="J233" s="18">
        <f t="shared" ca="1" si="41"/>
        <v>45958</v>
      </c>
      <c r="K233" s="23">
        <f t="shared" ca="1" si="47"/>
        <v>0.87385893333333342</v>
      </c>
      <c r="M233" t="s">
        <v>15</v>
      </c>
      <c r="N233" s="18">
        <f t="shared" ca="1" si="42"/>
        <v>45958</v>
      </c>
      <c r="O233" s="23">
        <f t="shared" ca="1" si="48"/>
        <v>0.78758879999999998</v>
      </c>
      <c r="Q233" t="s">
        <v>16</v>
      </c>
      <c r="R233" s="18">
        <f t="shared" ca="1" si="43"/>
        <v>45958</v>
      </c>
      <c r="S233" s="23">
        <f t="shared" ca="1" si="49"/>
        <v>1.059523</v>
      </c>
      <c r="U233" t="s">
        <v>17</v>
      </c>
      <c r="V233" s="18">
        <f t="shared" ca="1" si="44"/>
        <v>45958</v>
      </c>
      <c r="W233" s="23">
        <f t="shared" ca="1" si="50"/>
        <v>0.92591293333333335</v>
      </c>
    </row>
    <row r="234" spans="1:23">
      <c r="A234" t="s">
        <v>3</v>
      </c>
      <c r="B234" s="18">
        <f t="shared" ca="1" si="39"/>
        <v>45959</v>
      </c>
      <c r="C234" s="23">
        <f t="shared" ca="1" si="45"/>
        <v>1.1757226000000003</v>
      </c>
      <c r="E234" s="22" t="s">
        <v>13</v>
      </c>
      <c r="F234" s="18">
        <f t="shared" ca="1" si="40"/>
        <v>45959</v>
      </c>
      <c r="G234" s="23">
        <f t="shared" ca="1" si="46"/>
        <v>1.3450869999999999</v>
      </c>
      <c r="I234" t="s">
        <v>14</v>
      </c>
      <c r="J234" s="18">
        <f t="shared" ca="1" si="41"/>
        <v>45959</v>
      </c>
      <c r="K234" s="23">
        <f t="shared" ca="1" si="47"/>
        <v>0.87390840000000014</v>
      </c>
      <c r="M234" t="s">
        <v>15</v>
      </c>
      <c r="N234" s="18">
        <f t="shared" ca="1" si="42"/>
        <v>45959</v>
      </c>
      <c r="O234" s="23">
        <f t="shared" ca="1" si="48"/>
        <v>0.78748669999999998</v>
      </c>
      <c r="Q234" t="s">
        <v>16</v>
      </c>
      <c r="R234" s="18">
        <f t="shared" ca="1" si="43"/>
        <v>45959</v>
      </c>
      <c r="S234" s="23">
        <f t="shared" ca="1" si="49"/>
        <v>1.0593954999999999</v>
      </c>
      <c r="U234" t="s">
        <v>17</v>
      </c>
      <c r="V234" s="18">
        <f t="shared" ca="1" si="44"/>
        <v>45959</v>
      </c>
      <c r="W234" s="23">
        <f t="shared" ca="1" si="50"/>
        <v>0.92585790000000001</v>
      </c>
    </row>
    <row r="235" spans="1:23">
      <c r="A235" t="s">
        <v>3</v>
      </c>
      <c r="B235" s="18">
        <f t="shared" ca="1" si="39"/>
        <v>45960</v>
      </c>
      <c r="C235" s="23">
        <f t="shared" ca="1" si="45"/>
        <v>1.175803466666667</v>
      </c>
      <c r="E235" s="22" t="s">
        <v>13</v>
      </c>
      <c r="F235" s="18">
        <f t="shared" ca="1" si="40"/>
        <v>45960</v>
      </c>
      <c r="G235" s="23">
        <f t="shared" ca="1" si="46"/>
        <v>1.3451043333333332</v>
      </c>
      <c r="I235" t="s">
        <v>14</v>
      </c>
      <c r="J235" s="18">
        <f t="shared" ca="1" si="41"/>
        <v>45960</v>
      </c>
      <c r="K235" s="23">
        <f t="shared" ca="1" si="47"/>
        <v>0.87395786666666675</v>
      </c>
      <c r="M235" t="s">
        <v>15</v>
      </c>
      <c r="N235" s="18">
        <f t="shared" ca="1" si="42"/>
        <v>45960</v>
      </c>
      <c r="O235" s="23">
        <f t="shared" ca="1" si="48"/>
        <v>0.78738459999999999</v>
      </c>
      <c r="Q235" t="s">
        <v>16</v>
      </c>
      <c r="R235" s="18">
        <f t="shared" ca="1" si="43"/>
        <v>45960</v>
      </c>
      <c r="S235" s="23">
        <f t="shared" ca="1" si="49"/>
        <v>1.0592679999999999</v>
      </c>
      <c r="U235" t="s">
        <v>17</v>
      </c>
      <c r="V235" s="18">
        <f t="shared" ca="1" si="44"/>
        <v>45960</v>
      </c>
      <c r="W235" s="23">
        <f t="shared" ca="1" si="50"/>
        <v>0.92580286666666667</v>
      </c>
    </row>
    <row r="236" spans="1:23">
      <c r="A236" t="s">
        <v>3</v>
      </c>
      <c r="B236" s="18">
        <f t="shared" ca="1" si="39"/>
        <v>45961</v>
      </c>
      <c r="C236" s="23">
        <f t="shared" ca="1" si="45"/>
        <v>1.1758843333333338</v>
      </c>
      <c r="E236" s="22" t="s">
        <v>13</v>
      </c>
      <c r="F236" s="18">
        <f t="shared" ca="1" si="40"/>
        <v>45961</v>
      </c>
      <c r="G236" s="23">
        <f t="shared" ca="1" si="46"/>
        <v>1.3451216666666665</v>
      </c>
      <c r="I236" t="s">
        <v>14</v>
      </c>
      <c r="J236" s="18">
        <f t="shared" ca="1" si="41"/>
        <v>45961</v>
      </c>
      <c r="K236" s="23">
        <f t="shared" ca="1" si="47"/>
        <v>0.87400733333333336</v>
      </c>
      <c r="M236" t="s">
        <v>15</v>
      </c>
      <c r="N236" s="18">
        <f t="shared" ca="1" si="42"/>
        <v>45961</v>
      </c>
      <c r="O236" s="23">
        <f t="shared" ca="1" si="48"/>
        <v>0.7872825</v>
      </c>
      <c r="Q236" t="s">
        <v>16</v>
      </c>
      <c r="R236" s="18">
        <f t="shared" ca="1" si="43"/>
        <v>45961</v>
      </c>
      <c r="S236" s="23">
        <f t="shared" ca="1" si="49"/>
        <v>1.0591404999999998</v>
      </c>
      <c r="U236" t="s">
        <v>17</v>
      </c>
      <c r="V236" s="18">
        <f t="shared" ca="1" si="44"/>
        <v>45961</v>
      </c>
      <c r="W236" s="23">
        <f t="shared" ca="1" si="50"/>
        <v>0.92574783333333333</v>
      </c>
    </row>
    <row r="237" spans="1:23">
      <c r="A237" t="s">
        <v>3</v>
      </c>
      <c r="B237" s="18">
        <f t="shared" ca="1" si="39"/>
        <v>45962</v>
      </c>
      <c r="C237" s="23">
        <f t="shared" ca="1" si="45"/>
        <v>1.1759652000000005</v>
      </c>
      <c r="E237" s="22" t="s">
        <v>13</v>
      </c>
      <c r="F237" s="18">
        <f t="shared" ca="1" si="40"/>
        <v>45962</v>
      </c>
      <c r="G237" s="23">
        <f t="shared" ca="1" si="46"/>
        <v>1.3451389999999999</v>
      </c>
      <c r="I237" t="s">
        <v>14</v>
      </c>
      <c r="J237" s="18">
        <f t="shared" ca="1" si="41"/>
        <v>45962</v>
      </c>
      <c r="K237" s="23">
        <f t="shared" ca="1" si="47"/>
        <v>0.87405680000000008</v>
      </c>
      <c r="M237" t="s">
        <v>15</v>
      </c>
      <c r="N237" s="18">
        <f t="shared" ca="1" si="42"/>
        <v>45962</v>
      </c>
      <c r="O237" s="23">
        <f t="shared" ca="1" si="48"/>
        <v>0.7871804</v>
      </c>
      <c r="Q237" t="s">
        <v>16</v>
      </c>
      <c r="R237" s="18">
        <f t="shared" ca="1" si="43"/>
        <v>45962</v>
      </c>
      <c r="S237" s="23">
        <f t="shared" ca="1" si="49"/>
        <v>1.0590129999999998</v>
      </c>
      <c r="U237" t="s">
        <v>17</v>
      </c>
      <c r="V237" s="18">
        <f t="shared" ca="1" si="44"/>
        <v>45962</v>
      </c>
      <c r="W237" s="23">
        <f t="shared" ca="1" si="50"/>
        <v>0.92569279999999998</v>
      </c>
    </row>
    <row r="238" spans="1:23">
      <c r="A238" t="s">
        <v>3</v>
      </c>
      <c r="B238" s="18">
        <f t="shared" ca="1" si="39"/>
        <v>45963</v>
      </c>
      <c r="C238" s="23">
        <f t="shared" ca="1" si="45"/>
        <v>1.1760460666666672</v>
      </c>
      <c r="E238" s="22" t="s">
        <v>13</v>
      </c>
      <c r="F238" s="18">
        <f t="shared" ca="1" si="40"/>
        <v>45963</v>
      </c>
      <c r="G238" s="23">
        <f t="shared" ca="1" si="46"/>
        <v>1.3451563333333332</v>
      </c>
      <c r="I238" t="s">
        <v>14</v>
      </c>
      <c r="J238" s="18">
        <f t="shared" ca="1" si="41"/>
        <v>45963</v>
      </c>
      <c r="K238" s="23">
        <f t="shared" ca="1" si="47"/>
        <v>0.8741062666666668</v>
      </c>
      <c r="M238" t="s">
        <v>15</v>
      </c>
      <c r="N238" s="18">
        <f t="shared" ca="1" si="42"/>
        <v>45963</v>
      </c>
      <c r="O238" s="23">
        <f t="shared" ca="1" si="48"/>
        <v>0.78707830000000001</v>
      </c>
      <c r="Q238" t="s">
        <v>16</v>
      </c>
      <c r="R238" s="18">
        <f t="shared" ca="1" si="43"/>
        <v>45963</v>
      </c>
      <c r="S238" s="23">
        <f t="shared" ca="1" si="49"/>
        <v>1.0588854999999997</v>
      </c>
      <c r="U238" t="s">
        <v>17</v>
      </c>
      <c r="V238" s="18">
        <f t="shared" ca="1" si="44"/>
        <v>45963</v>
      </c>
      <c r="W238" s="23">
        <f t="shared" ca="1" si="50"/>
        <v>0.92563776666666664</v>
      </c>
    </row>
    <row r="239" spans="1:23">
      <c r="A239" t="s">
        <v>3</v>
      </c>
      <c r="B239" s="18">
        <f t="shared" ca="1" si="39"/>
        <v>45964</v>
      </c>
      <c r="C239" s="23">
        <f t="shared" ca="1" si="45"/>
        <v>1.176126933333334</v>
      </c>
      <c r="E239" s="22" t="s">
        <v>13</v>
      </c>
      <c r="F239" s="18">
        <f t="shared" ca="1" si="40"/>
        <v>45964</v>
      </c>
      <c r="G239" s="23">
        <f t="shared" ca="1" si="46"/>
        <v>1.3451736666666665</v>
      </c>
      <c r="I239" t="s">
        <v>14</v>
      </c>
      <c r="J239" s="18">
        <f t="shared" ca="1" si="41"/>
        <v>45964</v>
      </c>
      <c r="K239" s="23">
        <f t="shared" ca="1" si="47"/>
        <v>0.87415573333333341</v>
      </c>
      <c r="M239" t="s">
        <v>15</v>
      </c>
      <c r="N239" s="18">
        <f t="shared" ca="1" si="42"/>
        <v>45964</v>
      </c>
      <c r="O239" s="23">
        <f t="shared" ca="1" si="48"/>
        <v>0.78697620000000001</v>
      </c>
      <c r="Q239" t="s">
        <v>16</v>
      </c>
      <c r="R239" s="18">
        <f t="shared" ca="1" si="43"/>
        <v>45964</v>
      </c>
      <c r="S239" s="23">
        <f t="shared" ca="1" si="49"/>
        <v>1.0587579999999996</v>
      </c>
      <c r="U239" t="s">
        <v>17</v>
      </c>
      <c r="V239" s="18">
        <f t="shared" ca="1" si="44"/>
        <v>45964</v>
      </c>
      <c r="W239" s="23">
        <f t="shared" ca="1" si="50"/>
        <v>0.9255827333333333</v>
      </c>
    </row>
    <row r="240" spans="1:23">
      <c r="A240" t="s">
        <v>3</v>
      </c>
      <c r="B240" s="18">
        <f t="shared" ca="1" si="39"/>
        <v>45965</v>
      </c>
      <c r="C240" s="23">
        <f t="shared" ca="1" si="45"/>
        <v>1.1762078000000007</v>
      </c>
      <c r="E240" s="22" t="s">
        <v>13</v>
      </c>
      <c r="F240" s="18">
        <f t="shared" ca="1" si="40"/>
        <v>45965</v>
      </c>
      <c r="G240" s="23">
        <f t="shared" ca="1" si="46"/>
        <v>1.3451909999999998</v>
      </c>
      <c r="I240" t="s">
        <v>14</v>
      </c>
      <c r="J240" s="18">
        <f t="shared" ca="1" si="41"/>
        <v>45965</v>
      </c>
      <c r="K240" s="23">
        <f t="shared" ca="1" si="47"/>
        <v>0.87420520000000002</v>
      </c>
      <c r="M240" t="s">
        <v>15</v>
      </c>
      <c r="N240" s="18">
        <f t="shared" ca="1" si="42"/>
        <v>45965</v>
      </c>
      <c r="O240" s="23">
        <f t="shared" ca="1" si="48"/>
        <v>0.78687410000000002</v>
      </c>
      <c r="Q240" t="s">
        <v>16</v>
      </c>
      <c r="R240" s="18">
        <f t="shared" ca="1" si="43"/>
        <v>45965</v>
      </c>
      <c r="S240" s="23">
        <f t="shared" ca="1" si="49"/>
        <v>1.0586304999999996</v>
      </c>
      <c r="U240" t="s">
        <v>17</v>
      </c>
      <c r="V240" s="18">
        <f t="shared" ca="1" si="44"/>
        <v>45965</v>
      </c>
      <c r="W240" s="23">
        <f t="shared" ca="1" si="50"/>
        <v>0.92552769999999995</v>
      </c>
    </row>
    <row r="241" spans="1:23">
      <c r="A241" t="s">
        <v>3</v>
      </c>
      <c r="B241" s="18">
        <f t="shared" ca="1" si="39"/>
        <v>45966</v>
      </c>
      <c r="C241" s="23">
        <f t="shared" ca="1" si="45"/>
        <v>1.1762886666666674</v>
      </c>
      <c r="E241" s="22" t="s">
        <v>13</v>
      </c>
      <c r="F241" s="18">
        <f t="shared" ca="1" si="40"/>
        <v>45966</v>
      </c>
      <c r="G241" s="23">
        <f t="shared" ca="1" si="46"/>
        <v>1.3452083333333331</v>
      </c>
      <c r="I241" t="s">
        <v>14</v>
      </c>
      <c r="J241" s="18">
        <f t="shared" ca="1" si="41"/>
        <v>45966</v>
      </c>
      <c r="K241" s="23">
        <f t="shared" ca="1" si="47"/>
        <v>0.87425466666666674</v>
      </c>
      <c r="M241" t="s">
        <v>15</v>
      </c>
      <c r="N241" s="18">
        <f t="shared" ca="1" si="42"/>
        <v>45966</v>
      </c>
      <c r="O241" s="23">
        <f t="shared" ca="1" si="48"/>
        <v>0.78677200000000003</v>
      </c>
      <c r="Q241" t="s">
        <v>16</v>
      </c>
      <c r="R241" s="18">
        <f t="shared" ca="1" si="43"/>
        <v>45966</v>
      </c>
      <c r="S241" s="23">
        <f t="shared" ca="1" si="49"/>
        <v>1.0585029999999995</v>
      </c>
      <c r="U241" t="s">
        <v>17</v>
      </c>
      <c r="V241" s="18">
        <f t="shared" ca="1" si="44"/>
        <v>45966</v>
      </c>
      <c r="W241" s="23">
        <f t="shared" ca="1" si="50"/>
        <v>0.92547266666666661</v>
      </c>
    </row>
    <row r="242" spans="1:23">
      <c r="A242" t="s">
        <v>3</v>
      </c>
      <c r="B242" s="18">
        <f t="shared" ca="1" si="39"/>
        <v>45967</v>
      </c>
      <c r="C242" s="23">
        <f t="shared" ca="1" si="45"/>
        <v>1.1763695333333342</v>
      </c>
      <c r="E242" s="22" t="s">
        <v>13</v>
      </c>
      <c r="F242" s="18">
        <f t="shared" ca="1" si="40"/>
        <v>45967</v>
      </c>
      <c r="G242" s="23">
        <f t="shared" ca="1" si="46"/>
        <v>1.3452256666666664</v>
      </c>
      <c r="I242" t="s">
        <v>14</v>
      </c>
      <c r="J242" s="18">
        <f t="shared" ca="1" si="41"/>
        <v>45967</v>
      </c>
      <c r="K242" s="23">
        <f t="shared" ca="1" si="47"/>
        <v>0.87430413333333346</v>
      </c>
      <c r="M242" t="s">
        <v>15</v>
      </c>
      <c r="N242" s="18">
        <f t="shared" ca="1" si="42"/>
        <v>45967</v>
      </c>
      <c r="O242" s="23">
        <f t="shared" ca="1" si="48"/>
        <v>0.78666990000000003</v>
      </c>
      <c r="Q242" t="s">
        <v>16</v>
      </c>
      <c r="R242" s="18">
        <f t="shared" ca="1" si="43"/>
        <v>45967</v>
      </c>
      <c r="S242" s="23">
        <f t="shared" ca="1" si="49"/>
        <v>1.0583754999999995</v>
      </c>
      <c r="U242" t="s">
        <v>17</v>
      </c>
      <c r="V242" s="18">
        <f t="shared" ca="1" si="44"/>
        <v>45967</v>
      </c>
      <c r="W242" s="23">
        <f t="shared" ca="1" si="50"/>
        <v>0.92541763333333327</v>
      </c>
    </row>
    <row r="243" spans="1:23">
      <c r="A243" t="s">
        <v>3</v>
      </c>
      <c r="B243" s="18">
        <f t="shared" ca="1" si="39"/>
        <v>45968</v>
      </c>
      <c r="C243" s="23">
        <f t="shared" ca="1" si="45"/>
        <v>1.1764504000000007</v>
      </c>
      <c r="E243" s="22" t="s">
        <v>13</v>
      </c>
      <c r="F243" s="18">
        <f t="shared" ca="1" si="40"/>
        <v>45968</v>
      </c>
      <c r="G243" s="23">
        <f t="shared" ca="1" si="46"/>
        <v>1.3452429999999997</v>
      </c>
      <c r="I243" t="s">
        <v>14</v>
      </c>
      <c r="J243" s="18">
        <f t="shared" ca="1" si="41"/>
        <v>45968</v>
      </c>
      <c r="K243" s="23">
        <f t="shared" ca="1" si="47"/>
        <v>0.87435360000000006</v>
      </c>
      <c r="M243" t="s">
        <v>15</v>
      </c>
      <c r="N243" s="18">
        <f t="shared" ca="1" si="42"/>
        <v>45968</v>
      </c>
      <c r="O243" s="23">
        <f t="shared" ca="1" si="48"/>
        <v>0.78656780000000004</v>
      </c>
      <c r="Q243" t="s">
        <v>16</v>
      </c>
      <c r="R243" s="18">
        <f t="shared" ca="1" si="43"/>
        <v>45968</v>
      </c>
      <c r="S243" s="23">
        <f t="shared" ca="1" si="49"/>
        <v>1.0582479999999994</v>
      </c>
      <c r="U243" t="s">
        <v>17</v>
      </c>
      <c r="V243" s="18">
        <f t="shared" ca="1" si="44"/>
        <v>45968</v>
      </c>
      <c r="W243" s="23">
        <f t="shared" ca="1" si="50"/>
        <v>0.92536259999999992</v>
      </c>
    </row>
    <row r="244" spans="1:23">
      <c r="A244" t="s">
        <v>3</v>
      </c>
      <c r="B244" s="18">
        <f t="shared" ca="1" si="39"/>
        <v>45969</v>
      </c>
      <c r="C244" s="23">
        <f t="shared" ca="1" si="45"/>
        <v>1.1765312666666672</v>
      </c>
      <c r="E244" s="22" t="s">
        <v>13</v>
      </c>
      <c r="F244" s="18">
        <f t="shared" ca="1" si="40"/>
        <v>45969</v>
      </c>
      <c r="G244" s="23">
        <f t="shared" ca="1" si="46"/>
        <v>1.3452603333333331</v>
      </c>
      <c r="I244" t="s">
        <v>14</v>
      </c>
      <c r="J244" s="18">
        <f t="shared" ca="1" si="41"/>
        <v>45969</v>
      </c>
      <c r="K244" s="23">
        <f t="shared" ca="1" si="47"/>
        <v>0.87440306666666667</v>
      </c>
      <c r="M244" t="s">
        <v>15</v>
      </c>
      <c r="N244" s="18">
        <f t="shared" ca="1" si="42"/>
        <v>45969</v>
      </c>
      <c r="O244" s="23">
        <f t="shared" ca="1" si="48"/>
        <v>0.78646570000000005</v>
      </c>
      <c r="Q244" t="s">
        <v>16</v>
      </c>
      <c r="R244" s="18">
        <f t="shared" ca="1" si="43"/>
        <v>45969</v>
      </c>
      <c r="S244" s="23">
        <f t="shared" ca="1" si="49"/>
        <v>1.0581204999999994</v>
      </c>
      <c r="U244" t="s">
        <v>17</v>
      </c>
      <c r="V244" s="18">
        <f t="shared" ca="1" si="44"/>
        <v>45969</v>
      </c>
      <c r="W244" s="23">
        <f t="shared" ca="1" si="50"/>
        <v>0.92530756666666658</v>
      </c>
    </row>
    <row r="245" spans="1:23">
      <c r="A245" t="s">
        <v>3</v>
      </c>
      <c r="B245" s="18">
        <f t="shared" ca="1" si="39"/>
        <v>45970</v>
      </c>
      <c r="C245" s="23">
        <f t="shared" ca="1" si="45"/>
        <v>1.1766121333333339</v>
      </c>
      <c r="E245" s="22" t="s">
        <v>13</v>
      </c>
      <c r="F245" s="18">
        <f t="shared" ca="1" si="40"/>
        <v>45970</v>
      </c>
      <c r="G245" s="23">
        <f t="shared" ca="1" si="46"/>
        <v>1.3452776666666664</v>
      </c>
      <c r="I245" t="s">
        <v>14</v>
      </c>
      <c r="J245" s="18">
        <f t="shared" ca="1" si="41"/>
        <v>45970</v>
      </c>
      <c r="K245" s="23">
        <f t="shared" ca="1" si="47"/>
        <v>0.87445253333333339</v>
      </c>
      <c r="M245" t="s">
        <v>15</v>
      </c>
      <c r="N245" s="18">
        <f t="shared" ca="1" si="42"/>
        <v>45970</v>
      </c>
      <c r="O245" s="23">
        <f t="shared" ca="1" si="48"/>
        <v>0.78636360000000005</v>
      </c>
      <c r="Q245" t="s">
        <v>16</v>
      </c>
      <c r="R245" s="18">
        <f t="shared" ca="1" si="43"/>
        <v>45970</v>
      </c>
      <c r="S245" s="23">
        <f t="shared" ca="1" si="49"/>
        <v>1.0579929999999993</v>
      </c>
      <c r="U245" t="s">
        <v>17</v>
      </c>
      <c r="V245" s="18">
        <f t="shared" ca="1" si="44"/>
        <v>45970</v>
      </c>
      <c r="W245" s="23">
        <f t="shared" ca="1" si="50"/>
        <v>0.92525253333333324</v>
      </c>
    </row>
    <row r="246" spans="1:23">
      <c r="A246" t="s">
        <v>3</v>
      </c>
      <c r="B246" s="18">
        <f t="shared" ca="1" si="39"/>
        <v>45971</v>
      </c>
      <c r="C246" s="23">
        <f t="shared" ca="1" si="45"/>
        <v>1.1766930000000007</v>
      </c>
      <c r="E246" s="22" t="s">
        <v>13</v>
      </c>
      <c r="F246" s="18">
        <f t="shared" ca="1" si="40"/>
        <v>45971</v>
      </c>
      <c r="G246" s="23">
        <f t="shared" ca="1" si="46"/>
        <v>1.3452949999999997</v>
      </c>
      <c r="I246" t="s">
        <v>14</v>
      </c>
      <c r="J246" s="18">
        <f t="shared" ca="1" si="41"/>
        <v>45971</v>
      </c>
      <c r="K246" s="23">
        <f t="shared" ca="1" si="47"/>
        <v>0.87450200000000011</v>
      </c>
      <c r="M246" t="s">
        <v>15</v>
      </c>
      <c r="N246" s="18">
        <f t="shared" ca="1" si="42"/>
        <v>45971</v>
      </c>
      <c r="O246" s="23">
        <f t="shared" ca="1" si="48"/>
        <v>0.78626150000000006</v>
      </c>
      <c r="Q246" t="s">
        <v>16</v>
      </c>
      <c r="R246" s="18">
        <f t="shared" ca="1" si="43"/>
        <v>45971</v>
      </c>
      <c r="S246" s="23">
        <f t="shared" ca="1" si="49"/>
        <v>1.0578654999999992</v>
      </c>
      <c r="U246" t="s">
        <v>17</v>
      </c>
      <c r="V246" s="18">
        <f t="shared" ca="1" si="44"/>
        <v>45971</v>
      </c>
      <c r="W246" s="23">
        <f t="shared" ca="1" si="50"/>
        <v>0.92519749999999989</v>
      </c>
    </row>
    <row r="247" spans="1:23">
      <c r="A247" t="s">
        <v>3</v>
      </c>
      <c r="B247" s="18">
        <f t="shared" ca="1" si="39"/>
        <v>45972</v>
      </c>
      <c r="C247" s="23">
        <f t="shared" ca="1" si="45"/>
        <v>1.1767738666666672</v>
      </c>
      <c r="E247" s="22" t="s">
        <v>13</v>
      </c>
      <c r="F247" s="18">
        <f t="shared" ca="1" si="40"/>
        <v>45972</v>
      </c>
      <c r="G247" s="23">
        <f t="shared" ca="1" si="46"/>
        <v>1.345312333333333</v>
      </c>
      <c r="I247" t="s">
        <v>14</v>
      </c>
      <c r="J247" s="18">
        <f t="shared" ca="1" si="41"/>
        <v>45972</v>
      </c>
      <c r="K247" s="23">
        <f t="shared" ca="1" si="47"/>
        <v>0.87455146666666672</v>
      </c>
      <c r="M247" t="s">
        <v>15</v>
      </c>
      <c r="N247" s="18">
        <f t="shared" ca="1" si="42"/>
        <v>45972</v>
      </c>
      <c r="O247" s="23">
        <f t="shared" ca="1" si="48"/>
        <v>0.78615940000000006</v>
      </c>
      <c r="Q247" t="s">
        <v>16</v>
      </c>
      <c r="R247" s="18">
        <f t="shared" ca="1" si="43"/>
        <v>45972</v>
      </c>
      <c r="S247" s="23">
        <f t="shared" ca="1" si="49"/>
        <v>1.0577379999999992</v>
      </c>
      <c r="U247" t="s">
        <v>17</v>
      </c>
      <c r="V247" s="18">
        <f t="shared" ca="1" si="44"/>
        <v>45972</v>
      </c>
      <c r="W247" s="23">
        <f t="shared" ca="1" si="50"/>
        <v>0.92514246666666655</v>
      </c>
    </row>
    <row r="248" spans="1:23">
      <c r="A248" t="s">
        <v>3</v>
      </c>
      <c r="B248" s="18">
        <f t="shared" ca="1" si="39"/>
        <v>45973</v>
      </c>
      <c r="C248" s="23">
        <f t="shared" ca="1" si="45"/>
        <v>1.1768547333333337</v>
      </c>
      <c r="E248" s="22" t="s">
        <v>13</v>
      </c>
      <c r="F248" s="18">
        <f t="shared" ca="1" si="40"/>
        <v>45973</v>
      </c>
      <c r="G248" s="23">
        <f t="shared" ca="1" si="46"/>
        <v>1.3453296666666663</v>
      </c>
      <c r="I248" t="s">
        <v>14</v>
      </c>
      <c r="J248" s="18">
        <f t="shared" ca="1" si="41"/>
        <v>45973</v>
      </c>
      <c r="K248" s="23">
        <f t="shared" ca="1" si="47"/>
        <v>0.87460093333333333</v>
      </c>
      <c r="M248" t="s">
        <v>15</v>
      </c>
      <c r="N248" s="18">
        <f t="shared" ca="1" si="42"/>
        <v>45973</v>
      </c>
      <c r="O248" s="23">
        <f t="shared" ca="1" si="48"/>
        <v>0.78605730000000007</v>
      </c>
      <c r="Q248" t="s">
        <v>16</v>
      </c>
      <c r="R248" s="18">
        <f t="shared" ca="1" si="43"/>
        <v>45973</v>
      </c>
      <c r="S248" s="23">
        <f t="shared" ca="1" si="49"/>
        <v>1.0576104999999991</v>
      </c>
      <c r="U248" t="s">
        <v>17</v>
      </c>
      <c r="V248" s="18">
        <f t="shared" ca="1" si="44"/>
        <v>45973</v>
      </c>
      <c r="W248" s="23">
        <f t="shared" ca="1" si="50"/>
        <v>0.92508743333333321</v>
      </c>
    </row>
    <row r="249" spans="1:23">
      <c r="A249" t="s">
        <v>3</v>
      </c>
      <c r="B249" s="18">
        <f t="shared" ca="1" si="39"/>
        <v>45974</v>
      </c>
      <c r="C249" s="23">
        <f t="shared" ca="1" si="45"/>
        <v>1.1769356000000004</v>
      </c>
      <c r="E249" s="22" t="s">
        <v>13</v>
      </c>
      <c r="F249" s="18">
        <f t="shared" ca="1" si="40"/>
        <v>45974</v>
      </c>
      <c r="G249" s="23">
        <f t="shared" ca="1" si="46"/>
        <v>1.3453469999999996</v>
      </c>
      <c r="I249" t="s">
        <v>14</v>
      </c>
      <c r="J249" s="18">
        <f t="shared" ca="1" si="41"/>
        <v>45974</v>
      </c>
      <c r="K249" s="23">
        <f t="shared" ca="1" si="47"/>
        <v>0.87465040000000005</v>
      </c>
      <c r="M249" t="s">
        <v>15</v>
      </c>
      <c r="N249" s="18">
        <f t="shared" ca="1" si="42"/>
        <v>45974</v>
      </c>
      <c r="O249" s="23">
        <f t="shared" ca="1" si="48"/>
        <v>0.78595520000000008</v>
      </c>
      <c r="Q249" t="s">
        <v>16</v>
      </c>
      <c r="R249" s="18">
        <f t="shared" ca="1" si="43"/>
        <v>45974</v>
      </c>
      <c r="S249" s="23">
        <f t="shared" ca="1" si="49"/>
        <v>1.0574829999999993</v>
      </c>
      <c r="U249" t="s">
        <v>17</v>
      </c>
      <c r="V249" s="18">
        <f t="shared" ca="1" si="44"/>
        <v>45974</v>
      </c>
      <c r="W249" s="23">
        <f t="shared" ca="1" si="50"/>
        <v>0.92503239999999987</v>
      </c>
    </row>
    <row r="250" spans="1:23">
      <c r="A250" t="s">
        <v>3</v>
      </c>
      <c r="B250" s="18">
        <f t="shared" ca="1" si="39"/>
        <v>45975</v>
      </c>
      <c r="C250" s="23">
        <f t="shared" ca="1" si="45"/>
        <v>1.1770164666666671</v>
      </c>
      <c r="E250" s="22" t="s">
        <v>13</v>
      </c>
      <c r="F250" s="18">
        <f t="shared" ca="1" si="40"/>
        <v>45975</v>
      </c>
      <c r="G250" s="23">
        <f t="shared" ca="1" si="46"/>
        <v>1.3453643333333329</v>
      </c>
      <c r="I250" t="s">
        <v>14</v>
      </c>
      <c r="J250" s="18">
        <f t="shared" ca="1" si="41"/>
        <v>45975</v>
      </c>
      <c r="K250" s="23">
        <f t="shared" ca="1" si="47"/>
        <v>0.87469986666666677</v>
      </c>
      <c r="M250" t="s">
        <v>15</v>
      </c>
      <c r="N250" s="18">
        <f t="shared" ca="1" si="42"/>
        <v>45975</v>
      </c>
      <c r="O250" s="23">
        <f t="shared" ca="1" si="48"/>
        <v>0.78585310000000008</v>
      </c>
      <c r="Q250" t="s">
        <v>16</v>
      </c>
      <c r="R250" s="18">
        <f t="shared" ca="1" si="43"/>
        <v>45975</v>
      </c>
      <c r="S250" s="23">
        <f t="shared" ca="1" si="49"/>
        <v>1.0573554999999994</v>
      </c>
      <c r="U250" t="s">
        <v>17</v>
      </c>
      <c r="V250" s="18">
        <f t="shared" ca="1" si="44"/>
        <v>45975</v>
      </c>
      <c r="W250" s="23">
        <f t="shared" ca="1" si="50"/>
        <v>0.92497736666666652</v>
      </c>
    </row>
    <row r="251" spans="1:23">
      <c r="A251" t="s">
        <v>3</v>
      </c>
      <c r="B251" s="18">
        <f t="shared" ca="1" si="39"/>
        <v>45976</v>
      </c>
      <c r="C251" s="23">
        <f t="shared" ca="1" si="45"/>
        <v>1.1770973333333337</v>
      </c>
      <c r="E251" s="22" t="s">
        <v>13</v>
      </c>
      <c r="F251" s="18">
        <f t="shared" ca="1" si="40"/>
        <v>45976</v>
      </c>
      <c r="G251" s="23">
        <f t="shared" ca="1" si="46"/>
        <v>1.3453816666666663</v>
      </c>
      <c r="I251" t="s">
        <v>14</v>
      </c>
      <c r="J251" s="18">
        <f t="shared" ca="1" si="41"/>
        <v>45976</v>
      </c>
      <c r="K251" s="23">
        <f t="shared" ca="1" si="47"/>
        <v>0.87474933333333338</v>
      </c>
      <c r="M251" t="s">
        <v>15</v>
      </c>
      <c r="N251" s="18">
        <f t="shared" ca="1" si="42"/>
        <v>45976</v>
      </c>
      <c r="O251" s="23">
        <f t="shared" ca="1" si="48"/>
        <v>0.78575100000000009</v>
      </c>
      <c r="Q251" t="s">
        <v>16</v>
      </c>
      <c r="R251" s="18">
        <f t="shared" ca="1" si="43"/>
        <v>45976</v>
      </c>
      <c r="S251" s="23">
        <f t="shared" ca="1" si="49"/>
        <v>1.0572279999999994</v>
      </c>
      <c r="U251" t="s">
        <v>17</v>
      </c>
      <c r="V251" s="18">
        <f t="shared" ca="1" si="44"/>
        <v>45976</v>
      </c>
      <c r="W251" s="23">
        <f t="shared" ca="1" si="50"/>
        <v>0.92492233333333318</v>
      </c>
    </row>
    <row r="252" spans="1:23">
      <c r="A252" t="s">
        <v>3</v>
      </c>
      <c r="B252" s="18">
        <f t="shared" ca="1" si="39"/>
        <v>45977</v>
      </c>
      <c r="C252" s="23">
        <f t="shared" ca="1" si="45"/>
        <v>1.1771782000000002</v>
      </c>
      <c r="E252" s="22" t="s">
        <v>13</v>
      </c>
      <c r="F252" s="18">
        <f t="shared" ca="1" si="40"/>
        <v>45977</v>
      </c>
      <c r="G252" s="23">
        <f t="shared" ca="1" si="46"/>
        <v>1.3453989999999996</v>
      </c>
      <c r="I252" t="s">
        <v>14</v>
      </c>
      <c r="J252" s="18">
        <f t="shared" ca="1" si="41"/>
        <v>45977</v>
      </c>
      <c r="K252" s="23">
        <f t="shared" ca="1" si="47"/>
        <v>0.87479879999999999</v>
      </c>
      <c r="M252" t="s">
        <v>15</v>
      </c>
      <c r="N252" s="18">
        <f t="shared" ca="1" si="42"/>
        <v>45977</v>
      </c>
      <c r="O252" s="23">
        <f t="shared" ca="1" si="48"/>
        <v>0.78564890000000009</v>
      </c>
      <c r="Q252" t="s">
        <v>16</v>
      </c>
      <c r="R252" s="18">
        <f t="shared" ca="1" si="43"/>
        <v>45977</v>
      </c>
      <c r="S252" s="23">
        <f t="shared" ca="1" si="49"/>
        <v>1.0571004999999993</v>
      </c>
      <c r="U252" t="s">
        <v>17</v>
      </c>
      <c r="V252" s="18">
        <f t="shared" ca="1" si="44"/>
        <v>45977</v>
      </c>
      <c r="W252" s="23">
        <f t="shared" ca="1" si="50"/>
        <v>0.92486729999999984</v>
      </c>
    </row>
    <row r="253" spans="1:23">
      <c r="A253" t="s">
        <v>3</v>
      </c>
      <c r="B253" s="18">
        <f t="shared" ca="1" si="39"/>
        <v>45978</v>
      </c>
      <c r="C253" s="23">
        <f t="shared" ca="1" si="45"/>
        <v>1.1772590666666669</v>
      </c>
      <c r="E253" s="22" t="s">
        <v>13</v>
      </c>
      <c r="F253" s="18">
        <f t="shared" ca="1" si="40"/>
        <v>45978</v>
      </c>
      <c r="G253" s="23">
        <f t="shared" ca="1" si="46"/>
        <v>1.3454163333333329</v>
      </c>
      <c r="I253" t="s">
        <v>14</v>
      </c>
      <c r="J253" s="18">
        <f t="shared" ca="1" si="41"/>
        <v>45978</v>
      </c>
      <c r="K253" s="23">
        <f t="shared" ca="1" si="47"/>
        <v>0.87484826666666671</v>
      </c>
      <c r="M253" t="s">
        <v>15</v>
      </c>
      <c r="N253" s="18">
        <f t="shared" ca="1" si="42"/>
        <v>45978</v>
      </c>
      <c r="O253" s="23">
        <f t="shared" ca="1" si="48"/>
        <v>0.7855468000000001</v>
      </c>
      <c r="Q253" t="s">
        <v>16</v>
      </c>
      <c r="R253" s="18">
        <f t="shared" ca="1" si="43"/>
        <v>45978</v>
      </c>
      <c r="S253" s="23">
        <f t="shared" ca="1" si="49"/>
        <v>1.0569729999999995</v>
      </c>
      <c r="U253" t="s">
        <v>17</v>
      </c>
      <c r="V253" s="18">
        <f t="shared" ca="1" si="44"/>
        <v>45978</v>
      </c>
      <c r="W253" s="23">
        <f t="shared" ca="1" si="50"/>
        <v>0.92481226666666649</v>
      </c>
    </row>
    <row r="254" spans="1:23">
      <c r="A254" t="s">
        <v>3</v>
      </c>
      <c r="B254" s="18">
        <f t="shared" ca="1" si="39"/>
        <v>45979</v>
      </c>
      <c r="C254" s="23">
        <f t="shared" ca="1" si="45"/>
        <v>1.1773399333333336</v>
      </c>
      <c r="E254" s="22" t="s">
        <v>13</v>
      </c>
      <c r="F254" s="18">
        <f t="shared" ca="1" si="40"/>
        <v>45979</v>
      </c>
      <c r="G254" s="23">
        <f t="shared" ca="1" si="46"/>
        <v>1.3454336666666662</v>
      </c>
      <c r="I254" t="s">
        <v>14</v>
      </c>
      <c r="J254" s="18">
        <f t="shared" ca="1" si="41"/>
        <v>45979</v>
      </c>
      <c r="K254" s="23">
        <f t="shared" ca="1" si="47"/>
        <v>0.87489773333333343</v>
      </c>
      <c r="M254" t="s">
        <v>15</v>
      </c>
      <c r="N254" s="18">
        <f t="shared" ca="1" si="42"/>
        <v>45979</v>
      </c>
      <c r="O254" s="23">
        <f t="shared" ca="1" si="48"/>
        <v>0.78544470000000011</v>
      </c>
      <c r="Q254" t="s">
        <v>16</v>
      </c>
      <c r="R254" s="18">
        <f t="shared" ca="1" si="43"/>
        <v>45979</v>
      </c>
      <c r="S254" s="23">
        <f t="shared" ca="1" si="49"/>
        <v>1.0568454999999997</v>
      </c>
      <c r="U254" t="s">
        <v>17</v>
      </c>
      <c r="V254" s="18">
        <f t="shared" ca="1" si="44"/>
        <v>45979</v>
      </c>
      <c r="W254" s="23">
        <f t="shared" ca="1" si="50"/>
        <v>0.92475723333333315</v>
      </c>
    </row>
    <row r="255" spans="1:23">
      <c r="A255" t="s">
        <v>3</v>
      </c>
      <c r="B255" s="18">
        <f t="shared" ca="1" si="39"/>
        <v>45980</v>
      </c>
      <c r="C255" s="23">
        <f t="shared" ca="1" si="45"/>
        <v>1.1774208000000002</v>
      </c>
      <c r="E255" s="22" t="s">
        <v>13</v>
      </c>
      <c r="F255" s="18">
        <f t="shared" ca="1" si="40"/>
        <v>45980</v>
      </c>
      <c r="G255" s="23">
        <f t="shared" ca="1" si="46"/>
        <v>1.3454509999999995</v>
      </c>
      <c r="I255" t="s">
        <v>14</v>
      </c>
      <c r="J255" s="18">
        <f t="shared" ca="1" si="41"/>
        <v>45980</v>
      </c>
      <c r="K255" s="23">
        <f t="shared" ca="1" si="47"/>
        <v>0.87494720000000004</v>
      </c>
      <c r="M255" t="s">
        <v>15</v>
      </c>
      <c r="N255" s="18">
        <f t="shared" ca="1" si="42"/>
        <v>45980</v>
      </c>
      <c r="O255" s="23">
        <f t="shared" ca="1" si="48"/>
        <v>0.78534260000000011</v>
      </c>
      <c r="Q255" t="s">
        <v>16</v>
      </c>
      <c r="R255" s="18">
        <f t="shared" ca="1" si="43"/>
        <v>45980</v>
      </c>
      <c r="S255" s="23">
        <f t="shared" ca="1" si="49"/>
        <v>1.0567179999999996</v>
      </c>
      <c r="U255" t="s">
        <v>17</v>
      </c>
      <c r="V255" s="18">
        <f t="shared" ca="1" si="44"/>
        <v>45980</v>
      </c>
      <c r="W255" s="23">
        <f t="shared" ca="1" si="50"/>
        <v>0.92470219999999981</v>
      </c>
    </row>
    <row r="256" spans="1:23">
      <c r="A256" t="s">
        <v>3</v>
      </c>
      <c r="B256" s="18">
        <f t="shared" ca="1" si="39"/>
        <v>45981</v>
      </c>
      <c r="C256" s="23">
        <f t="shared" ca="1" si="45"/>
        <v>1.1775016666666667</v>
      </c>
      <c r="E256" s="22" t="s">
        <v>13</v>
      </c>
      <c r="F256" s="18">
        <f t="shared" ca="1" si="40"/>
        <v>45981</v>
      </c>
      <c r="G256" s="23">
        <f t="shared" ca="1" si="46"/>
        <v>1.3454683333333328</v>
      </c>
      <c r="I256" t="s">
        <v>14</v>
      </c>
      <c r="J256" s="18">
        <f t="shared" ca="1" si="41"/>
        <v>45981</v>
      </c>
      <c r="K256" s="23">
        <f t="shared" ca="1" si="47"/>
        <v>0.87499666666666664</v>
      </c>
      <c r="M256" t="s">
        <v>15</v>
      </c>
      <c r="N256" s="18">
        <f t="shared" ca="1" si="42"/>
        <v>45981</v>
      </c>
      <c r="O256" s="23">
        <f t="shared" ca="1" si="48"/>
        <v>0.78524050000000012</v>
      </c>
      <c r="Q256" t="s">
        <v>16</v>
      </c>
      <c r="R256" s="18">
        <f t="shared" ca="1" si="43"/>
        <v>45981</v>
      </c>
      <c r="S256" s="23">
        <f t="shared" ca="1" si="49"/>
        <v>1.0565904999999995</v>
      </c>
      <c r="U256" t="s">
        <v>17</v>
      </c>
      <c r="V256" s="18">
        <f t="shared" ca="1" si="44"/>
        <v>45981</v>
      </c>
      <c r="W256" s="23">
        <f t="shared" ca="1" si="50"/>
        <v>0.92464716666666646</v>
      </c>
    </row>
    <row r="257" spans="1:23">
      <c r="A257" t="s">
        <v>3</v>
      </c>
      <c r="B257" s="18">
        <f t="shared" ca="1" si="39"/>
        <v>45982</v>
      </c>
      <c r="C257" s="23">
        <f t="shared" ca="1" si="45"/>
        <v>1.1775825333333334</v>
      </c>
      <c r="E257" s="22" t="s">
        <v>13</v>
      </c>
      <c r="F257" s="18">
        <f t="shared" ca="1" si="40"/>
        <v>45982</v>
      </c>
      <c r="G257" s="23">
        <f t="shared" ca="1" si="46"/>
        <v>1.3454856666666664</v>
      </c>
      <c r="I257" t="s">
        <v>14</v>
      </c>
      <c r="J257" s="18">
        <f t="shared" ca="1" si="41"/>
        <v>45982</v>
      </c>
      <c r="K257" s="23">
        <f t="shared" ca="1" si="47"/>
        <v>0.87504613333333336</v>
      </c>
      <c r="M257" t="s">
        <v>15</v>
      </c>
      <c r="N257" s="18">
        <f t="shared" ca="1" si="42"/>
        <v>45982</v>
      </c>
      <c r="O257" s="23">
        <f t="shared" ca="1" si="48"/>
        <v>0.78513840000000013</v>
      </c>
      <c r="Q257" t="s">
        <v>16</v>
      </c>
      <c r="R257" s="18">
        <f t="shared" ca="1" si="43"/>
        <v>45982</v>
      </c>
      <c r="S257" s="23">
        <f t="shared" ca="1" si="49"/>
        <v>1.0564629999999997</v>
      </c>
      <c r="U257" t="s">
        <v>17</v>
      </c>
      <c r="V257" s="18">
        <f t="shared" ca="1" si="44"/>
        <v>45982</v>
      </c>
      <c r="W257" s="23">
        <f t="shared" ca="1" si="50"/>
        <v>0.92459213333333312</v>
      </c>
    </row>
    <row r="258" spans="1:23">
      <c r="A258" t="s">
        <v>3</v>
      </c>
      <c r="B258" s="18">
        <f t="shared" ca="1" si="39"/>
        <v>45983</v>
      </c>
      <c r="C258" s="23">
        <f t="shared" ca="1" si="45"/>
        <v>1.1776634000000001</v>
      </c>
      <c r="E258" s="22" t="s">
        <v>13</v>
      </c>
      <c r="F258" s="18">
        <f t="shared" ca="1" si="40"/>
        <v>45983</v>
      </c>
      <c r="G258" s="23">
        <f t="shared" ca="1" si="46"/>
        <v>1.3455029999999999</v>
      </c>
      <c r="I258" t="s">
        <v>14</v>
      </c>
      <c r="J258" s="18">
        <f t="shared" ca="1" si="41"/>
        <v>45983</v>
      </c>
      <c r="K258" s="23">
        <f t="shared" ca="1" si="47"/>
        <v>0.87509560000000008</v>
      </c>
      <c r="M258" t="s">
        <v>15</v>
      </c>
      <c r="N258" s="18">
        <f t="shared" ca="1" si="42"/>
        <v>45983</v>
      </c>
      <c r="O258" s="23">
        <f t="shared" ca="1" si="48"/>
        <v>0.78503630000000013</v>
      </c>
      <c r="Q258" t="s">
        <v>16</v>
      </c>
      <c r="R258" s="18">
        <f t="shared" ca="1" si="43"/>
        <v>45983</v>
      </c>
      <c r="S258" s="23">
        <f t="shared" ca="1" si="49"/>
        <v>1.0563354999999999</v>
      </c>
      <c r="U258" t="s">
        <v>17</v>
      </c>
      <c r="V258" s="18">
        <f t="shared" ca="1" si="44"/>
        <v>45983</v>
      </c>
      <c r="W258" s="23">
        <f t="shared" ca="1" si="50"/>
        <v>0.92453709999999978</v>
      </c>
    </row>
    <row r="259" spans="1:23">
      <c r="A259" t="s">
        <v>3</v>
      </c>
      <c r="B259" s="18">
        <f t="shared" ca="1" si="39"/>
        <v>45984</v>
      </c>
      <c r="C259" s="23">
        <f t="shared" ca="1" si="45"/>
        <v>1.1777442666666667</v>
      </c>
      <c r="E259" s="22" t="s">
        <v>13</v>
      </c>
      <c r="F259" s="18">
        <f t="shared" ca="1" si="40"/>
        <v>45984</v>
      </c>
      <c r="G259" s="23">
        <f t="shared" ca="1" si="46"/>
        <v>1.3455203333333332</v>
      </c>
      <c r="I259" t="s">
        <v>14</v>
      </c>
      <c r="J259" s="18">
        <f t="shared" ca="1" si="41"/>
        <v>45984</v>
      </c>
      <c r="K259" s="23">
        <f t="shared" ca="1" si="47"/>
        <v>0.87514506666666669</v>
      </c>
      <c r="M259" t="s">
        <v>15</v>
      </c>
      <c r="N259" s="18">
        <f t="shared" ca="1" si="42"/>
        <v>45984</v>
      </c>
      <c r="O259" s="23">
        <f t="shared" ca="1" si="48"/>
        <v>0.78493420000000014</v>
      </c>
      <c r="Q259" t="s">
        <v>16</v>
      </c>
      <c r="R259" s="18">
        <f t="shared" ca="1" si="43"/>
        <v>45984</v>
      </c>
      <c r="S259" s="23">
        <f t="shared" ca="1" si="49"/>
        <v>1.0562079999999998</v>
      </c>
      <c r="U259" t="s">
        <v>17</v>
      </c>
      <c r="V259" s="18">
        <f t="shared" ca="1" si="44"/>
        <v>45984</v>
      </c>
      <c r="W259" s="23">
        <f t="shared" ca="1" si="50"/>
        <v>0.92448206666666655</v>
      </c>
    </row>
    <row r="260" spans="1:23">
      <c r="A260" t="s">
        <v>3</v>
      </c>
      <c r="B260" s="18">
        <f t="shared" ca="1" si="39"/>
        <v>45985</v>
      </c>
      <c r="C260" s="23">
        <f t="shared" ca="1" si="45"/>
        <v>1.1778251333333332</v>
      </c>
      <c r="E260" s="22" t="s">
        <v>13</v>
      </c>
      <c r="F260" s="18">
        <f t="shared" ca="1" si="40"/>
        <v>45985</v>
      </c>
      <c r="G260" s="23">
        <f t="shared" ca="1" si="46"/>
        <v>1.3455376666666665</v>
      </c>
      <c r="I260" t="s">
        <v>14</v>
      </c>
      <c r="J260" s="18">
        <f t="shared" ca="1" si="41"/>
        <v>45985</v>
      </c>
      <c r="K260" s="23">
        <f t="shared" ca="1" si="47"/>
        <v>0.8751945333333333</v>
      </c>
      <c r="M260" t="s">
        <v>15</v>
      </c>
      <c r="N260" s="18">
        <f t="shared" ca="1" si="42"/>
        <v>45985</v>
      </c>
      <c r="O260" s="23">
        <f t="shared" ca="1" si="48"/>
        <v>0.78483210000000003</v>
      </c>
      <c r="Q260" t="s">
        <v>16</v>
      </c>
      <c r="R260" s="18">
        <f t="shared" ca="1" si="43"/>
        <v>45985</v>
      </c>
      <c r="S260" s="23">
        <f t="shared" ca="1" si="49"/>
        <v>1.0560804999999998</v>
      </c>
      <c r="U260" t="s">
        <v>17</v>
      </c>
      <c r="V260" s="18">
        <f t="shared" ca="1" si="44"/>
        <v>45985</v>
      </c>
      <c r="W260" s="23">
        <f t="shared" ca="1" si="50"/>
        <v>0.92442703333333331</v>
      </c>
    </row>
    <row r="261" spans="1:23">
      <c r="A261" t="s">
        <v>3</v>
      </c>
      <c r="B261" s="18">
        <f t="shared" ca="1" si="39"/>
        <v>45986</v>
      </c>
      <c r="C261" s="23">
        <f t="shared" ca="1" si="45"/>
        <v>1.1779059999999999</v>
      </c>
      <c r="E261" s="22" t="s">
        <v>13</v>
      </c>
      <c r="F261" s="18">
        <f t="shared" ca="1" si="40"/>
        <v>45986</v>
      </c>
      <c r="G261" s="23">
        <f t="shared" ca="1" si="46"/>
        <v>1.3455550000000001</v>
      </c>
      <c r="I261" t="s">
        <v>14</v>
      </c>
      <c r="J261" s="18">
        <f t="shared" ca="1" si="41"/>
        <v>45986</v>
      </c>
      <c r="K261" s="23">
        <f t="shared" ca="1" si="47"/>
        <v>0.87524400000000002</v>
      </c>
      <c r="M261" t="s">
        <v>15</v>
      </c>
      <c r="N261" s="18">
        <f t="shared" ca="1" si="42"/>
        <v>45986</v>
      </c>
      <c r="O261" s="23">
        <f t="shared" ca="1" si="48"/>
        <v>0.78473000000000004</v>
      </c>
      <c r="Q261" t="s">
        <v>16</v>
      </c>
      <c r="R261" s="18">
        <f t="shared" ca="1" si="43"/>
        <v>45986</v>
      </c>
      <c r="S261" s="23">
        <f t="shared" ca="1" si="49"/>
        <v>1.0559529999999999</v>
      </c>
      <c r="U261" t="s">
        <v>17</v>
      </c>
      <c r="V261" s="18">
        <f t="shared" ca="1" si="44"/>
        <v>45986</v>
      </c>
      <c r="W261" s="23">
        <f t="shared" ca="1" si="50"/>
        <v>0.92437199999999997</v>
      </c>
    </row>
    <row r="262" spans="1:23">
      <c r="A262" t="s">
        <v>3</v>
      </c>
      <c r="B262" s="24">
        <f t="shared" ca="1" si="39"/>
        <v>45987</v>
      </c>
      <c r="C262" s="21">
        <f>C124</f>
        <v>1.1779059999999999</v>
      </c>
      <c r="E262" s="22" t="s">
        <v>13</v>
      </c>
      <c r="F262" s="24">
        <f t="shared" ca="1" si="40"/>
        <v>45987</v>
      </c>
      <c r="G262" s="21">
        <f>G124</f>
        <v>1.3455550000000001</v>
      </c>
      <c r="I262" t="s">
        <v>14</v>
      </c>
      <c r="J262" s="24">
        <f t="shared" ca="1" si="41"/>
        <v>45987</v>
      </c>
      <c r="K262" s="21">
        <f>K124</f>
        <v>0.87524400000000002</v>
      </c>
      <c r="M262" t="s">
        <v>15</v>
      </c>
      <c r="N262" s="24">
        <f t="shared" ca="1" si="42"/>
        <v>45987</v>
      </c>
      <c r="O262" s="21">
        <f>O124</f>
        <v>0.78473000000000004</v>
      </c>
      <c r="Q262" t="s">
        <v>16</v>
      </c>
      <c r="R262" s="24">
        <f t="shared" ca="1" si="43"/>
        <v>45987</v>
      </c>
      <c r="S262" s="21">
        <f>S124</f>
        <v>1.0559529999999999</v>
      </c>
      <c r="U262" t="s">
        <v>17</v>
      </c>
      <c r="V262" s="24">
        <f t="shared" ca="1" si="44"/>
        <v>45987</v>
      </c>
      <c r="W262" s="21">
        <f>W124</f>
        <v>0.92437199999999997</v>
      </c>
    </row>
    <row r="263" spans="1:23">
      <c r="A263" t="s">
        <v>3</v>
      </c>
      <c r="B263" s="18">
        <f t="shared" ca="1" si="39"/>
        <v>45988</v>
      </c>
      <c r="C263" s="23">
        <f t="shared" ref="C263:C291" ca="1" si="51">C262+(C$292-C262)/(B$292-B263)</f>
        <v>1.1779795862068965</v>
      </c>
      <c r="E263" s="22" t="s">
        <v>13</v>
      </c>
      <c r="F263" s="18">
        <f t="shared" ca="1" si="40"/>
        <v>45988</v>
      </c>
      <c r="G263" s="23">
        <f t="shared" ref="G263:G291" ca="1" si="52">G262+(G$292-G262)/(F$292-F263)</f>
        <v>1.345566379310345</v>
      </c>
      <c r="I263" t="s">
        <v>14</v>
      </c>
      <c r="J263" s="18">
        <f t="shared" ca="1" si="41"/>
        <v>45988</v>
      </c>
      <c r="K263" s="23">
        <f t="shared" ref="K263:K291" ca="1" si="53">K262+(K$292-K262)/(J$292-J263)</f>
        <v>0.8752924827586207</v>
      </c>
      <c r="M263" t="s">
        <v>15</v>
      </c>
      <c r="N263" s="18">
        <f t="shared" ca="1" si="42"/>
        <v>45988</v>
      </c>
      <c r="O263" s="23">
        <f t="shared" ref="O263:O291" ca="1" si="54">O262+(O$292-O262)/(N$292-N263)</f>
        <v>0.78463551724137937</v>
      </c>
      <c r="Q263" t="s">
        <v>16</v>
      </c>
      <c r="R263" s="18">
        <f t="shared" ca="1" si="43"/>
        <v>45988</v>
      </c>
      <c r="S263" s="23">
        <f t="shared" ref="S263:S291" ca="1" si="55">S262+(S$292-S262)/(R$292-R263)</f>
        <v>1.0558375172413792</v>
      </c>
      <c r="U263" t="s">
        <v>17</v>
      </c>
      <c r="V263" s="18">
        <f t="shared" ca="1" si="44"/>
        <v>45988</v>
      </c>
      <c r="W263" s="23">
        <f t="shared" ref="W263:W291" ca="1" si="56">W262+(W$292-W262)/(V$292-V263)</f>
        <v>0.92431979310344825</v>
      </c>
    </row>
    <row r="264" spans="1:23">
      <c r="A264" t="s">
        <v>3</v>
      </c>
      <c r="B264" s="18">
        <f t="shared" ca="1" si="39"/>
        <v>45989</v>
      </c>
      <c r="C264" s="23">
        <f t="shared" ca="1" si="51"/>
        <v>1.178053172413793</v>
      </c>
      <c r="E264" s="22" t="s">
        <v>13</v>
      </c>
      <c r="F264" s="18">
        <f t="shared" ca="1" si="40"/>
        <v>45989</v>
      </c>
      <c r="G264" s="23">
        <f t="shared" ca="1" si="52"/>
        <v>1.3455777586206898</v>
      </c>
      <c r="I264" t="s">
        <v>14</v>
      </c>
      <c r="J264" s="18">
        <f t="shared" ca="1" si="41"/>
        <v>45989</v>
      </c>
      <c r="K264" s="23">
        <f t="shared" ca="1" si="53"/>
        <v>0.87534096551724139</v>
      </c>
      <c r="M264" t="s">
        <v>15</v>
      </c>
      <c r="N264" s="18">
        <f t="shared" ca="1" si="42"/>
        <v>45989</v>
      </c>
      <c r="O264" s="23">
        <f t="shared" ca="1" si="54"/>
        <v>0.78454103448275869</v>
      </c>
      <c r="Q264" t="s">
        <v>16</v>
      </c>
      <c r="R264" s="18">
        <f t="shared" ca="1" si="43"/>
        <v>45989</v>
      </c>
      <c r="S264" s="23">
        <f t="shared" ca="1" si="55"/>
        <v>1.0557220344827585</v>
      </c>
      <c r="U264" t="s">
        <v>17</v>
      </c>
      <c r="V264" s="18">
        <f t="shared" ca="1" si="44"/>
        <v>45989</v>
      </c>
      <c r="W264" s="23">
        <f t="shared" ca="1" si="56"/>
        <v>0.92426758620689653</v>
      </c>
    </row>
    <row r="265" spans="1:23">
      <c r="A265" t="s">
        <v>3</v>
      </c>
      <c r="B265" s="18">
        <f t="shared" ca="1" si="39"/>
        <v>45990</v>
      </c>
      <c r="C265" s="23">
        <f t="shared" ca="1" si="51"/>
        <v>1.1781267586206896</v>
      </c>
      <c r="E265" s="22" t="s">
        <v>13</v>
      </c>
      <c r="F265" s="18">
        <f t="shared" ca="1" si="40"/>
        <v>45990</v>
      </c>
      <c r="G265" s="23">
        <f t="shared" ca="1" si="52"/>
        <v>1.3455891379310347</v>
      </c>
      <c r="I265" t="s">
        <v>14</v>
      </c>
      <c r="J265" s="18">
        <f t="shared" ca="1" si="41"/>
        <v>45990</v>
      </c>
      <c r="K265" s="23">
        <f t="shared" ca="1" si="53"/>
        <v>0.87538944827586207</v>
      </c>
      <c r="M265" t="s">
        <v>15</v>
      </c>
      <c r="N265" s="18">
        <f t="shared" ca="1" si="42"/>
        <v>45990</v>
      </c>
      <c r="O265" s="23">
        <f t="shared" ca="1" si="54"/>
        <v>0.78444655172413802</v>
      </c>
      <c r="Q265" t="s">
        <v>16</v>
      </c>
      <c r="R265" s="18">
        <f t="shared" ca="1" si="43"/>
        <v>45990</v>
      </c>
      <c r="S265" s="23">
        <f t="shared" ca="1" si="55"/>
        <v>1.0556065517241378</v>
      </c>
      <c r="U265" t="s">
        <v>17</v>
      </c>
      <c r="V265" s="18">
        <f t="shared" ca="1" si="44"/>
        <v>45990</v>
      </c>
      <c r="W265" s="23">
        <f t="shared" ca="1" si="56"/>
        <v>0.92421537931034481</v>
      </c>
    </row>
    <row r="266" spans="1:23">
      <c r="A266" t="s">
        <v>3</v>
      </c>
      <c r="B266" s="18">
        <f t="shared" ca="1" si="39"/>
        <v>45991</v>
      </c>
      <c r="C266" s="23">
        <f t="shared" ca="1" si="51"/>
        <v>1.1782003448275862</v>
      </c>
      <c r="E266" s="22" t="s">
        <v>13</v>
      </c>
      <c r="F266" s="18">
        <f t="shared" ca="1" si="40"/>
        <v>45991</v>
      </c>
      <c r="G266" s="23">
        <f t="shared" ca="1" si="52"/>
        <v>1.3456005172413796</v>
      </c>
      <c r="I266" t="s">
        <v>14</v>
      </c>
      <c r="J266" s="18">
        <f t="shared" ca="1" si="41"/>
        <v>45991</v>
      </c>
      <c r="K266" s="23">
        <f t="shared" ca="1" si="53"/>
        <v>0.87543793103448275</v>
      </c>
      <c r="M266" t="s">
        <v>15</v>
      </c>
      <c r="N266" s="18">
        <f t="shared" ca="1" si="42"/>
        <v>45991</v>
      </c>
      <c r="O266" s="23">
        <f t="shared" ca="1" si="54"/>
        <v>0.78435206896551735</v>
      </c>
      <c r="Q266" t="s">
        <v>16</v>
      </c>
      <c r="R266" s="18">
        <f t="shared" ca="1" si="43"/>
        <v>45991</v>
      </c>
      <c r="S266" s="23">
        <f t="shared" ca="1" si="55"/>
        <v>1.055491068965517</v>
      </c>
      <c r="U266" t="s">
        <v>17</v>
      </c>
      <c r="V266" s="18">
        <f t="shared" ca="1" si="44"/>
        <v>45991</v>
      </c>
      <c r="W266" s="23">
        <f t="shared" ca="1" si="56"/>
        <v>0.92416317241379309</v>
      </c>
    </row>
    <row r="267" spans="1:23">
      <c r="A267" t="s">
        <v>3</v>
      </c>
      <c r="B267" s="18">
        <f t="shared" ca="1" si="39"/>
        <v>45992</v>
      </c>
      <c r="C267" s="23">
        <f t="shared" ca="1" si="51"/>
        <v>1.1782739310344827</v>
      </c>
      <c r="E267" s="22" t="s">
        <v>13</v>
      </c>
      <c r="F267" s="18">
        <f t="shared" ca="1" si="40"/>
        <v>45992</v>
      </c>
      <c r="G267" s="23">
        <f t="shared" ca="1" si="52"/>
        <v>1.3456118965517245</v>
      </c>
      <c r="I267" t="s">
        <v>14</v>
      </c>
      <c r="J267" s="18">
        <f t="shared" ca="1" si="41"/>
        <v>45992</v>
      </c>
      <c r="K267" s="23">
        <f t="shared" ca="1" si="53"/>
        <v>0.87548641379310344</v>
      </c>
      <c r="M267" t="s">
        <v>15</v>
      </c>
      <c r="N267" s="18">
        <f t="shared" ca="1" si="42"/>
        <v>45992</v>
      </c>
      <c r="O267" s="23">
        <f t="shared" ca="1" si="54"/>
        <v>0.78425758620689667</v>
      </c>
      <c r="Q267" t="s">
        <v>16</v>
      </c>
      <c r="R267" s="18">
        <f t="shared" ca="1" si="43"/>
        <v>45992</v>
      </c>
      <c r="S267" s="23">
        <f t="shared" ca="1" si="55"/>
        <v>1.0553755862068963</v>
      </c>
      <c r="U267" t="s">
        <v>17</v>
      </c>
      <c r="V267" s="18">
        <f t="shared" ca="1" si="44"/>
        <v>45992</v>
      </c>
      <c r="W267" s="23">
        <f t="shared" ca="1" si="56"/>
        <v>0.92411096551724137</v>
      </c>
    </row>
    <row r="268" spans="1:23">
      <c r="A268" t="s">
        <v>3</v>
      </c>
      <c r="B268" s="18">
        <f t="shared" ca="1" si="39"/>
        <v>45993</v>
      </c>
      <c r="C268" s="23">
        <f t="shared" ca="1" si="51"/>
        <v>1.1783475172413793</v>
      </c>
      <c r="E268" s="22" t="s">
        <v>13</v>
      </c>
      <c r="F268" s="18">
        <f t="shared" ca="1" si="40"/>
        <v>45993</v>
      </c>
      <c r="G268" s="23">
        <f t="shared" ca="1" si="52"/>
        <v>1.3456232758620694</v>
      </c>
      <c r="I268" t="s">
        <v>14</v>
      </c>
      <c r="J268" s="18">
        <f t="shared" ca="1" si="41"/>
        <v>45993</v>
      </c>
      <c r="K268" s="23">
        <f t="shared" ca="1" si="53"/>
        <v>0.87553489655172412</v>
      </c>
      <c r="M268" t="s">
        <v>15</v>
      </c>
      <c r="N268" s="18">
        <f t="shared" ca="1" si="42"/>
        <v>45993</v>
      </c>
      <c r="O268" s="23">
        <f t="shared" ca="1" si="54"/>
        <v>0.784163103448276</v>
      </c>
      <c r="Q268" t="s">
        <v>16</v>
      </c>
      <c r="R268" s="18">
        <f t="shared" ca="1" si="43"/>
        <v>45993</v>
      </c>
      <c r="S268" s="23">
        <f t="shared" ca="1" si="55"/>
        <v>1.0552601034482756</v>
      </c>
      <c r="U268" t="s">
        <v>17</v>
      </c>
      <c r="V268" s="18">
        <f t="shared" ca="1" si="44"/>
        <v>45993</v>
      </c>
      <c r="W268" s="23">
        <f t="shared" ca="1" si="56"/>
        <v>0.92405875862068965</v>
      </c>
    </row>
    <row r="269" spans="1:23">
      <c r="A269" t="s">
        <v>3</v>
      </c>
      <c r="B269" s="18">
        <f t="shared" ca="1" si="39"/>
        <v>45994</v>
      </c>
      <c r="C269" s="23">
        <f t="shared" ca="1" si="51"/>
        <v>1.1784211034482759</v>
      </c>
      <c r="E269" s="22" t="s">
        <v>13</v>
      </c>
      <c r="F269" s="18">
        <f t="shared" ca="1" si="40"/>
        <v>45994</v>
      </c>
      <c r="G269" s="23">
        <f t="shared" ca="1" si="52"/>
        <v>1.3456346551724143</v>
      </c>
      <c r="I269" t="s">
        <v>14</v>
      </c>
      <c r="J269" s="18">
        <f t="shared" ca="1" si="41"/>
        <v>45994</v>
      </c>
      <c r="K269" s="23">
        <f t="shared" ca="1" si="53"/>
        <v>0.8755833793103448</v>
      </c>
      <c r="M269" t="s">
        <v>15</v>
      </c>
      <c r="N269" s="18">
        <f t="shared" ca="1" si="42"/>
        <v>45994</v>
      </c>
      <c r="O269" s="23">
        <f t="shared" ca="1" si="54"/>
        <v>0.78406862068965533</v>
      </c>
      <c r="Q269" t="s">
        <v>16</v>
      </c>
      <c r="R269" s="18">
        <f t="shared" ca="1" si="43"/>
        <v>45994</v>
      </c>
      <c r="S269" s="23">
        <f t="shared" ca="1" si="55"/>
        <v>1.0551446206896549</v>
      </c>
      <c r="U269" t="s">
        <v>17</v>
      </c>
      <c r="V269" s="18">
        <f t="shared" ca="1" si="44"/>
        <v>45994</v>
      </c>
      <c r="W269" s="23">
        <f t="shared" ca="1" si="56"/>
        <v>0.92400655172413793</v>
      </c>
    </row>
    <row r="270" spans="1:23">
      <c r="A270" t="s">
        <v>3</v>
      </c>
      <c r="B270" s="18">
        <f t="shared" ref="B270:B333" ca="1" si="57">+B269+1</f>
        <v>45995</v>
      </c>
      <c r="C270" s="23">
        <f t="shared" ca="1" si="51"/>
        <v>1.1784946896551725</v>
      </c>
      <c r="E270" s="22" t="s">
        <v>13</v>
      </c>
      <c r="F270" s="18">
        <f t="shared" ref="F270:F333" ca="1" si="58">+F269+1</f>
        <v>45995</v>
      </c>
      <c r="G270" s="23">
        <f t="shared" ca="1" si="52"/>
        <v>1.3456460344827592</v>
      </c>
      <c r="I270" t="s">
        <v>14</v>
      </c>
      <c r="J270" s="18">
        <f t="shared" ref="J270:J333" ca="1" si="59">+J269+1</f>
        <v>45995</v>
      </c>
      <c r="K270" s="23">
        <f t="shared" ca="1" si="53"/>
        <v>0.87563186206896548</v>
      </c>
      <c r="M270" t="s">
        <v>15</v>
      </c>
      <c r="N270" s="18">
        <f t="shared" ref="N270:N333" ca="1" si="60">+N269+1</f>
        <v>45995</v>
      </c>
      <c r="O270" s="23">
        <f t="shared" ca="1" si="54"/>
        <v>0.78397413793103465</v>
      </c>
      <c r="Q270" t="s">
        <v>16</v>
      </c>
      <c r="R270" s="18">
        <f t="shared" ref="R270:R333" ca="1" si="61">+R269+1</f>
        <v>45995</v>
      </c>
      <c r="S270" s="23">
        <f t="shared" ca="1" si="55"/>
        <v>1.0550291379310341</v>
      </c>
      <c r="U270" t="s">
        <v>17</v>
      </c>
      <c r="V270" s="18">
        <f t="shared" ref="V270:V333" ca="1" si="62">+V269+1</f>
        <v>45995</v>
      </c>
      <c r="W270" s="23">
        <f t="shared" ca="1" si="56"/>
        <v>0.9239543448275862</v>
      </c>
    </row>
    <row r="271" spans="1:23">
      <c r="A271" t="s">
        <v>3</v>
      </c>
      <c r="B271" s="18">
        <f t="shared" ca="1" si="57"/>
        <v>45996</v>
      </c>
      <c r="C271" s="23">
        <f t="shared" ca="1" si="51"/>
        <v>1.178568275862069</v>
      </c>
      <c r="E271" s="22" t="s">
        <v>13</v>
      </c>
      <c r="F271" s="18">
        <f t="shared" ca="1" si="58"/>
        <v>45996</v>
      </c>
      <c r="G271" s="23">
        <f t="shared" ca="1" si="52"/>
        <v>1.3456574137931041</v>
      </c>
      <c r="I271" t="s">
        <v>14</v>
      </c>
      <c r="J271" s="18">
        <f t="shared" ca="1" si="59"/>
        <v>45996</v>
      </c>
      <c r="K271" s="23">
        <f t="shared" ca="1" si="53"/>
        <v>0.87568034482758617</v>
      </c>
      <c r="M271" t="s">
        <v>15</v>
      </c>
      <c r="N271" s="18">
        <f t="shared" ca="1" si="60"/>
        <v>45996</v>
      </c>
      <c r="O271" s="23">
        <f t="shared" ca="1" si="54"/>
        <v>0.78387965517241398</v>
      </c>
      <c r="Q271" t="s">
        <v>16</v>
      </c>
      <c r="R271" s="18">
        <f t="shared" ca="1" si="61"/>
        <v>45996</v>
      </c>
      <c r="S271" s="23">
        <f t="shared" ca="1" si="55"/>
        <v>1.0549136551724134</v>
      </c>
      <c r="U271" t="s">
        <v>17</v>
      </c>
      <c r="V271" s="18">
        <f t="shared" ca="1" si="62"/>
        <v>45996</v>
      </c>
      <c r="W271" s="23">
        <f t="shared" ca="1" si="56"/>
        <v>0.92390213793103448</v>
      </c>
    </row>
    <row r="272" spans="1:23">
      <c r="A272" t="s">
        <v>3</v>
      </c>
      <c r="B272" s="18">
        <f t="shared" ca="1" si="57"/>
        <v>45997</v>
      </c>
      <c r="C272" s="23">
        <f t="shared" ca="1" si="51"/>
        <v>1.1786418620689656</v>
      </c>
      <c r="E272" s="22" t="s">
        <v>13</v>
      </c>
      <c r="F272" s="18">
        <f t="shared" ca="1" si="58"/>
        <v>45997</v>
      </c>
      <c r="G272" s="23">
        <f t="shared" ca="1" si="52"/>
        <v>1.345668793103449</v>
      </c>
      <c r="I272" t="s">
        <v>14</v>
      </c>
      <c r="J272" s="18">
        <f t="shared" ca="1" si="59"/>
        <v>45997</v>
      </c>
      <c r="K272" s="23">
        <f t="shared" ca="1" si="53"/>
        <v>0.87572882758620685</v>
      </c>
      <c r="M272" t="s">
        <v>15</v>
      </c>
      <c r="N272" s="18">
        <f t="shared" ca="1" si="60"/>
        <v>45997</v>
      </c>
      <c r="O272" s="23">
        <f t="shared" ca="1" si="54"/>
        <v>0.78378517241379331</v>
      </c>
      <c r="Q272" t="s">
        <v>16</v>
      </c>
      <c r="R272" s="18">
        <f t="shared" ca="1" si="61"/>
        <v>45997</v>
      </c>
      <c r="S272" s="23">
        <f t="shared" ca="1" si="55"/>
        <v>1.0547981724137927</v>
      </c>
      <c r="U272" t="s">
        <v>17</v>
      </c>
      <c r="V272" s="18">
        <f t="shared" ca="1" si="62"/>
        <v>45997</v>
      </c>
      <c r="W272" s="23">
        <f t="shared" ca="1" si="56"/>
        <v>0.92384993103448276</v>
      </c>
    </row>
    <row r="273" spans="1:23">
      <c r="A273" t="s">
        <v>3</v>
      </c>
      <c r="B273" s="18">
        <f t="shared" ca="1" si="57"/>
        <v>45998</v>
      </c>
      <c r="C273" s="23">
        <f t="shared" ca="1" si="51"/>
        <v>1.1787154482758622</v>
      </c>
      <c r="E273" s="22" t="s">
        <v>13</v>
      </c>
      <c r="F273" s="18">
        <f t="shared" ca="1" si="58"/>
        <v>45998</v>
      </c>
      <c r="G273" s="23">
        <f t="shared" ca="1" si="52"/>
        <v>1.3456801724137939</v>
      </c>
      <c r="I273" t="s">
        <v>14</v>
      </c>
      <c r="J273" s="18">
        <f t="shared" ca="1" si="59"/>
        <v>45998</v>
      </c>
      <c r="K273" s="23">
        <f t="shared" ca="1" si="53"/>
        <v>0.87577731034482753</v>
      </c>
      <c r="M273" t="s">
        <v>15</v>
      </c>
      <c r="N273" s="18">
        <f t="shared" ca="1" si="60"/>
        <v>45998</v>
      </c>
      <c r="O273" s="23">
        <f t="shared" ca="1" si="54"/>
        <v>0.78369068965517263</v>
      </c>
      <c r="Q273" t="s">
        <v>16</v>
      </c>
      <c r="R273" s="18">
        <f t="shared" ca="1" si="61"/>
        <v>45998</v>
      </c>
      <c r="S273" s="23">
        <f t="shared" ca="1" si="55"/>
        <v>1.054682689655172</v>
      </c>
      <c r="U273" t="s">
        <v>17</v>
      </c>
      <c r="V273" s="18">
        <f t="shared" ca="1" si="62"/>
        <v>45998</v>
      </c>
      <c r="W273" s="23">
        <f t="shared" ca="1" si="56"/>
        <v>0.92379772413793104</v>
      </c>
    </row>
    <row r="274" spans="1:23">
      <c r="A274" t="s">
        <v>3</v>
      </c>
      <c r="B274" s="18">
        <f t="shared" ca="1" si="57"/>
        <v>45999</v>
      </c>
      <c r="C274" s="23">
        <f t="shared" ca="1" si="51"/>
        <v>1.1787890344827587</v>
      </c>
      <c r="E274" s="22" t="s">
        <v>13</v>
      </c>
      <c r="F274" s="18">
        <f t="shared" ca="1" si="58"/>
        <v>45999</v>
      </c>
      <c r="G274" s="23">
        <f t="shared" ca="1" si="52"/>
        <v>1.3456915517241388</v>
      </c>
      <c r="I274" t="s">
        <v>14</v>
      </c>
      <c r="J274" s="18">
        <f t="shared" ca="1" si="59"/>
        <v>45999</v>
      </c>
      <c r="K274" s="23">
        <f t="shared" ca="1" si="53"/>
        <v>0.87582579310344821</v>
      </c>
      <c r="M274" t="s">
        <v>15</v>
      </c>
      <c r="N274" s="18">
        <f t="shared" ca="1" si="60"/>
        <v>45999</v>
      </c>
      <c r="O274" s="23">
        <f t="shared" ca="1" si="54"/>
        <v>0.78359620689655196</v>
      </c>
      <c r="Q274" t="s">
        <v>16</v>
      </c>
      <c r="R274" s="18">
        <f t="shared" ca="1" si="61"/>
        <v>45999</v>
      </c>
      <c r="S274" s="23">
        <f t="shared" ca="1" si="55"/>
        <v>1.0545672068965513</v>
      </c>
      <c r="U274" t="s">
        <v>17</v>
      </c>
      <c r="V274" s="18">
        <f t="shared" ca="1" si="62"/>
        <v>45999</v>
      </c>
      <c r="W274" s="23">
        <f t="shared" ca="1" si="56"/>
        <v>0.92374551724137932</v>
      </c>
    </row>
    <row r="275" spans="1:23">
      <c r="A275" t="s">
        <v>3</v>
      </c>
      <c r="B275" s="18">
        <f t="shared" ca="1" si="57"/>
        <v>46000</v>
      </c>
      <c r="C275" s="23">
        <f t="shared" ca="1" si="51"/>
        <v>1.1788626206896553</v>
      </c>
      <c r="E275" s="22" t="s">
        <v>13</v>
      </c>
      <c r="F275" s="18">
        <f t="shared" ca="1" si="58"/>
        <v>46000</v>
      </c>
      <c r="G275" s="23">
        <f t="shared" ca="1" si="52"/>
        <v>1.3457029310344835</v>
      </c>
      <c r="I275" t="s">
        <v>14</v>
      </c>
      <c r="J275" s="18">
        <f t="shared" ca="1" si="59"/>
        <v>46000</v>
      </c>
      <c r="K275" s="23">
        <f t="shared" ca="1" si="53"/>
        <v>0.8758742758620689</v>
      </c>
      <c r="M275" t="s">
        <v>15</v>
      </c>
      <c r="N275" s="18">
        <f t="shared" ca="1" si="60"/>
        <v>46000</v>
      </c>
      <c r="O275" s="23">
        <f t="shared" ca="1" si="54"/>
        <v>0.78350172413793129</v>
      </c>
      <c r="Q275" t="s">
        <v>16</v>
      </c>
      <c r="R275" s="18">
        <f t="shared" ca="1" si="61"/>
        <v>46000</v>
      </c>
      <c r="S275" s="23">
        <f t="shared" ca="1" si="55"/>
        <v>1.0544517241379305</v>
      </c>
      <c r="U275" t="s">
        <v>17</v>
      </c>
      <c r="V275" s="18">
        <f t="shared" ca="1" si="62"/>
        <v>46000</v>
      </c>
      <c r="W275" s="23">
        <f t="shared" ca="1" si="56"/>
        <v>0.9236933103448276</v>
      </c>
    </row>
    <row r="276" spans="1:23">
      <c r="A276" t="s">
        <v>3</v>
      </c>
      <c r="B276" s="18">
        <f t="shared" ca="1" si="57"/>
        <v>46001</v>
      </c>
      <c r="C276" s="23">
        <f t="shared" ca="1" si="51"/>
        <v>1.1789362068965519</v>
      </c>
      <c r="E276" s="22" t="s">
        <v>13</v>
      </c>
      <c r="F276" s="18">
        <f t="shared" ca="1" si="58"/>
        <v>46001</v>
      </c>
      <c r="G276" s="23">
        <f t="shared" ca="1" si="52"/>
        <v>1.3457143103448281</v>
      </c>
      <c r="I276" t="s">
        <v>14</v>
      </c>
      <c r="J276" s="18">
        <f t="shared" ca="1" si="59"/>
        <v>46001</v>
      </c>
      <c r="K276" s="23">
        <f t="shared" ca="1" si="53"/>
        <v>0.87592275862068958</v>
      </c>
      <c r="M276" t="s">
        <v>15</v>
      </c>
      <c r="N276" s="18">
        <f t="shared" ca="1" si="60"/>
        <v>46001</v>
      </c>
      <c r="O276" s="23">
        <f t="shared" ca="1" si="54"/>
        <v>0.78340724137931061</v>
      </c>
      <c r="Q276" t="s">
        <v>16</v>
      </c>
      <c r="R276" s="18">
        <f t="shared" ca="1" si="61"/>
        <v>46001</v>
      </c>
      <c r="S276" s="23">
        <f t="shared" ca="1" si="55"/>
        <v>1.0543362413793098</v>
      </c>
      <c r="U276" t="s">
        <v>17</v>
      </c>
      <c r="V276" s="18">
        <f t="shared" ca="1" si="62"/>
        <v>46001</v>
      </c>
      <c r="W276" s="23">
        <f t="shared" ca="1" si="56"/>
        <v>0.92364110344827588</v>
      </c>
    </row>
    <row r="277" spans="1:23">
      <c r="A277" t="s">
        <v>3</v>
      </c>
      <c r="B277" s="18">
        <f t="shared" ca="1" si="57"/>
        <v>46002</v>
      </c>
      <c r="C277" s="23">
        <f t="shared" ca="1" si="51"/>
        <v>1.1790097931034484</v>
      </c>
      <c r="E277" s="22" t="s">
        <v>13</v>
      </c>
      <c r="F277" s="18">
        <f t="shared" ca="1" si="58"/>
        <v>46002</v>
      </c>
      <c r="G277" s="23">
        <f t="shared" ca="1" si="52"/>
        <v>1.345725689655173</v>
      </c>
      <c r="I277" t="s">
        <v>14</v>
      </c>
      <c r="J277" s="18">
        <f t="shared" ca="1" si="59"/>
        <v>46002</v>
      </c>
      <c r="K277" s="23">
        <f t="shared" ca="1" si="53"/>
        <v>0.87597124137931026</v>
      </c>
      <c r="M277" t="s">
        <v>15</v>
      </c>
      <c r="N277" s="18">
        <f t="shared" ca="1" si="60"/>
        <v>46002</v>
      </c>
      <c r="O277" s="23">
        <f t="shared" ca="1" si="54"/>
        <v>0.78331275862068994</v>
      </c>
      <c r="Q277" t="s">
        <v>16</v>
      </c>
      <c r="R277" s="18">
        <f t="shared" ca="1" si="61"/>
        <v>46002</v>
      </c>
      <c r="S277" s="23">
        <f t="shared" ca="1" si="55"/>
        <v>1.0542207586206891</v>
      </c>
      <c r="U277" t="s">
        <v>17</v>
      </c>
      <c r="V277" s="18">
        <f t="shared" ca="1" si="62"/>
        <v>46002</v>
      </c>
      <c r="W277" s="23">
        <f t="shared" ca="1" si="56"/>
        <v>0.92358889655172416</v>
      </c>
    </row>
    <row r="278" spans="1:23">
      <c r="A278" t="s">
        <v>3</v>
      </c>
      <c r="B278" s="18">
        <f t="shared" ca="1" si="57"/>
        <v>46003</v>
      </c>
      <c r="C278" s="23">
        <f t="shared" ca="1" si="51"/>
        <v>1.179083379310345</v>
      </c>
      <c r="E278" s="22" t="s">
        <v>13</v>
      </c>
      <c r="F278" s="18">
        <f t="shared" ca="1" si="58"/>
        <v>46003</v>
      </c>
      <c r="G278" s="23">
        <f t="shared" ca="1" si="52"/>
        <v>1.3457370689655179</v>
      </c>
      <c r="I278" t="s">
        <v>14</v>
      </c>
      <c r="J278" s="18">
        <f t="shared" ca="1" si="59"/>
        <v>46003</v>
      </c>
      <c r="K278" s="23">
        <f t="shared" ca="1" si="53"/>
        <v>0.87601972413793094</v>
      </c>
      <c r="M278" t="s">
        <v>15</v>
      </c>
      <c r="N278" s="18">
        <f t="shared" ca="1" si="60"/>
        <v>46003</v>
      </c>
      <c r="O278" s="23">
        <f t="shared" ca="1" si="54"/>
        <v>0.78321827586206927</v>
      </c>
      <c r="Q278" t="s">
        <v>16</v>
      </c>
      <c r="R278" s="18">
        <f t="shared" ca="1" si="61"/>
        <v>46003</v>
      </c>
      <c r="S278" s="23">
        <f t="shared" ca="1" si="55"/>
        <v>1.0541052758620684</v>
      </c>
      <c r="U278" t="s">
        <v>17</v>
      </c>
      <c r="V278" s="18">
        <f t="shared" ca="1" si="62"/>
        <v>46003</v>
      </c>
      <c r="W278" s="23">
        <f t="shared" ca="1" si="56"/>
        <v>0.92353668965517244</v>
      </c>
    </row>
    <row r="279" spans="1:23">
      <c r="A279" t="s">
        <v>3</v>
      </c>
      <c r="B279" s="18">
        <f t="shared" ca="1" si="57"/>
        <v>46004</v>
      </c>
      <c r="C279" s="23">
        <f t="shared" ca="1" si="51"/>
        <v>1.1791569655172416</v>
      </c>
      <c r="E279" s="22" t="s">
        <v>13</v>
      </c>
      <c r="F279" s="18">
        <f t="shared" ca="1" si="58"/>
        <v>46004</v>
      </c>
      <c r="G279" s="23">
        <f t="shared" ca="1" si="52"/>
        <v>1.3457484482758626</v>
      </c>
      <c r="I279" t="s">
        <v>14</v>
      </c>
      <c r="J279" s="18">
        <f t="shared" ca="1" si="59"/>
        <v>46004</v>
      </c>
      <c r="K279" s="23">
        <f t="shared" ca="1" si="53"/>
        <v>0.87606820689655163</v>
      </c>
      <c r="M279" t="s">
        <v>15</v>
      </c>
      <c r="N279" s="18">
        <f t="shared" ca="1" si="60"/>
        <v>46004</v>
      </c>
      <c r="O279" s="23">
        <f t="shared" ca="1" si="54"/>
        <v>0.7831237931034486</v>
      </c>
      <c r="Q279" t="s">
        <v>16</v>
      </c>
      <c r="R279" s="18">
        <f t="shared" ca="1" si="61"/>
        <v>46004</v>
      </c>
      <c r="S279" s="23">
        <f t="shared" ca="1" si="55"/>
        <v>1.0539897931034476</v>
      </c>
      <c r="U279" t="s">
        <v>17</v>
      </c>
      <c r="V279" s="18">
        <f t="shared" ca="1" si="62"/>
        <v>46004</v>
      </c>
      <c r="W279" s="23">
        <f t="shared" ca="1" si="56"/>
        <v>0.92348448275862072</v>
      </c>
    </row>
    <row r="280" spans="1:23">
      <c r="A280" t="s">
        <v>3</v>
      </c>
      <c r="B280" s="18">
        <f t="shared" ca="1" si="57"/>
        <v>46005</v>
      </c>
      <c r="C280" s="23">
        <f t="shared" ca="1" si="51"/>
        <v>1.1792305517241382</v>
      </c>
      <c r="E280" s="22" t="s">
        <v>13</v>
      </c>
      <c r="F280" s="18">
        <f t="shared" ca="1" si="58"/>
        <v>46005</v>
      </c>
      <c r="G280" s="23">
        <f t="shared" ca="1" si="52"/>
        <v>1.3457598275862073</v>
      </c>
      <c r="I280" t="s">
        <v>14</v>
      </c>
      <c r="J280" s="18">
        <f t="shared" ca="1" si="59"/>
        <v>46005</v>
      </c>
      <c r="K280" s="23">
        <f t="shared" ca="1" si="53"/>
        <v>0.87611668965517231</v>
      </c>
      <c r="M280" t="s">
        <v>15</v>
      </c>
      <c r="N280" s="18">
        <f t="shared" ca="1" si="60"/>
        <v>46005</v>
      </c>
      <c r="O280" s="23">
        <f t="shared" ca="1" si="54"/>
        <v>0.78302931034482792</v>
      </c>
      <c r="Q280" t="s">
        <v>16</v>
      </c>
      <c r="R280" s="18">
        <f t="shared" ca="1" si="61"/>
        <v>46005</v>
      </c>
      <c r="S280" s="23">
        <f t="shared" ca="1" si="55"/>
        <v>1.0538743103448269</v>
      </c>
      <c r="U280" t="s">
        <v>17</v>
      </c>
      <c r="V280" s="18">
        <f t="shared" ca="1" si="62"/>
        <v>46005</v>
      </c>
      <c r="W280" s="23">
        <f t="shared" ca="1" si="56"/>
        <v>0.923432275862069</v>
      </c>
    </row>
    <row r="281" spans="1:23">
      <c r="A281" t="s">
        <v>3</v>
      </c>
      <c r="B281" s="18">
        <f t="shared" ca="1" si="57"/>
        <v>46006</v>
      </c>
      <c r="C281" s="23">
        <f t="shared" ca="1" si="51"/>
        <v>1.1793041379310347</v>
      </c>
      <c r="E281" s="22" t="s">
        <v>13</v>
      </c>
      <c r="F281" s="18">
        <f t="shared" ca="1" si="58"/>
        <v>46006</v>
      </c>
      <c r="G281" s="23">
        <f t="shared" ca="1" si="52"/>
        <v>1.3457712068965522</v>
      </c>
      <c r="I281" t="s">
        <v>14</v>
      </c>
      <c r="J281" s="18">
        <f t="shared" ca="1" si="59"/>
        <v>46006</v>
      </c>
      <c r="K281" s="23">
        <f t="shared" ca="1" si="53"/>
        <v>0.87616517241379299</v>
      </c>
      <c r="M281" t="s">
        <v>15</v>
      </c>
      <c r="N281" s="18">
        <f t="shared" ca="1" si="60"/>
        <v>46006</v>
      </c>
      <c r="O281" s="23">
        <f t="shared" ca="1" si="54"/>
        <v>0.78293482758620725</v>
      </c>
      <c r="Q281" t="s">
        <v>16</v>
      </c>
      <c r="R281" s="18">
        <f t="shared" ca="1" si="61"/>
        <v>46006</v>
      </c>
      <c r="S281" s="23">
        <f t="shared" ca="1" si="55"/>
        <v>1.0537588275862062</v>
      </c>
      <c r="U281" t="s">
        <v>17</v>
      </c>
      <c r="V281" s="18">
        <f t="shared" ca="1" si="62"/>
        <v>46006</v>
      </c>
      <c r="W281" s="23">
        <f t="shared" ca="1" si="56"/>
        <v>0.92338006896551728</v>
      </c>
    </row>
    <row r="282" spans="1:23">
      <c r="A282" t="s">
        <v>3</v>
      </c>
      <c r="B282" s="18">
        <f t="shared" ca="1" si="57"/>
        <v>46007</v>
      </c>
      <c r="C282" s="23">
        <f t="shared" ca="1" si="51"/>
        <v>1.1793777241379313</v>
      </c>
      <c r="E282" s="22" t="s">
        <v>13</v>
      </c>
      <c r="F282" s="18">
        <f t="shared" ca="1" si="58"/>
        <v>46007</v>
      </c>
      <c r="G282" s="23">
        <f t="shared" ca="1" si="52"/>
        <v>1.3457825862068971</v>
      </c>
      <c r="I282" t="s">
        <v>14</v>
      </c>
      <c r="J282" s="18">
        <f t="shared" ca="1" si="59"/>
        <v>46007</v>
      </c>
      <c r="K282" s="23">
        <f t="shared" ca="1" si="53"/>
        <v>0.87621365517241367</v>
      </c>
      <c r="M282" t="s">
        <v>15</v>
      </c>
      <c r="N282" s="18">
        <f t="shared" ca="1" si="60"/>
        <v>46007</v>
      </c>
      <c r="O282" s="23">
        <f t="shared" ca="1" si="54"/>
        <v>0.78284034482758647</v>
      </c>
      <c r="Q282" t="s">
        <v>16</v>
      </c>
      <c r="R282" s="18">
        <f t="shared" ca="1" si="61"/>
        <v>46007</v>
      </c>
      <c r="S282" s="23">
        <f t="shared" ca="1" si="55"/>
        <v>1.0536433448275857</v>
      </c>
      <c r="U282" t="s">
        <v>17</v>
      </c>
      <c r="V282" s="18">
        <f t="shared" ca="1" si="62"/>
        <v>46007</v>
      </c>
      <c r="W282" s="23">
        <f t="shared" ca="1" si="56"/>
        <v>0.92332786206896555</v>
      </c>
    </row>
    <row r="283" spans="1:23">
      <c r="A283" t="s">
        <v>3</v>
      </c>
      <c r="B283" s="18">
        <f t="shared" ca="1" si="57"/>
        <v>46008</v>
      </c>
      <c r="C283" s="23">
        <f t="shared" ca="1" si="51"/>
        <v>1.1794513103448279</v>
      </c>
      <c r="E283" s="22" t="s">
        <v>13</v>
      </c>
      <c r="F283" s="18">
        <f t="shared" ca="1" si="58"/>
        <v>46008</v>
      </c>
      <c r="G283" s="23">
        <f t="shared" ca="1" si="52"/>
        <v>1.3457939655172417</v>
      </c>
      <c r="I283" t="s">
        <v>14</v>
      </c>
      <c r="J283" s="18">
        <f t="shared" ca="1" si="59"/>
        <v>46008</v>
      </c>
      <c r="K283" s="23">
        <f t="shared" ca="1" si="53"/>
        <v>0.87626213793103436</v>
      </c>
      <c r="M283" t="s">
        <v>15</v>
      </c>
      <c r="N283" s="18">
        <f t="shared" ca="1" si="60"/>
        <v>46008</v>
      </c>
      <c r="O283" s="23">
        <f t="shared" ca="1" si="54"/>
        <v>0.78274586206896579</v>
      </c>
      <c r="Q283" t="s">
        <v>16</v>
      </c>
      <c r="R283" s="18">
        <f t="shared" ca="1" si="61"/>
        <v>46008</v>
      </c>
      <c r="S283" s="23">
        <f t="shared" ca="1" si="55"/>
        <v>1.053527862068965</v>
      </c>
      <c r="U283" t="s">
        <v>17</v>
      </c>
      <c r="V283" s="18">
        <f t="shared" ca="1" si="62"/>
        <v>46008</v>
      </c>
      <c r="W283" s="23">
        <f t="shared" ca="1" si="56"/>
        <v>0.92327565517241383</v>
      </c>
    </row>
    <row r="284" spans="1:23">
      <c r="A284" t="s">
        <v>3</v>
      </c>
      <c r="B284" s="18">
        <f t="shared" ca="1" si="57"/>
        <v>46009</v>
      </c>
      <c r="C284" s="23">
        <f t="shared" ca="1" si="51"/>
        <v>1.1795248965517244</v>
      </c>
      <c r="E284" s="22" t="s">
        <v>13</v>
      </c>
      <c r="F284" s="18">
        <f t="shared" ca="1" si="58"/>
        <v>46009</v>
      </c>
      <c r="G284" s="23">
        <f t="shared" ca="1" si="52"/>
        <v>1.3458053448275864</v>
      </c>
      <c r="I284" t="s">
        <v>14</v>
      </c>
      <c r="J284" s="18">
        <f t="shared" ca="1" si="59"/>
        <v>46009</v>
      </c>
      <c r="K284" s="23">
        <f t="shared" ca="1" si="53"/>
        <v>0.87631062068965504</v>
      </c>
      <c r="M284" t="s">
        <v>15</v>
      </c>
      <c r="N284" s="18">
        <f t="shared" ca="1" si="60"/>
        <v>46009</v>
      </c>
      <c r="O284" s="23">
        <f t="shared" ca="1" si="54"/>
        <v>0.78265137931034512</v>
      </c>
      <c r="Q284" t="s">
        <v>16</v>
      </c>
      <c r="R284" s="18">
        <f t="shared" ca="1" si="61"/>
        <v>46009</v>
      </c>
      <c r="S284" s="23">
        <f t="shared" ca="1" si="55"/>
        <v>1.0534123793103443</v>
      </c>
      <c r="U284" t="s">
        <v>17</v>
      </c>
      <c r="V284" s="18">
        <f t="shared" ca="1" si="62"/>
        <v>46009</v>
      </c>
      <c r="W284" s="23">
        <f t="shared" ca="1" si="56"/>
        <v>0.92322344827586211</v>
      </c>
    </row>
    <row r="285" spans="1:23">
      <c r="A285" t="s">
        <v>3</v>
      </c>
      <c r="B285" s="18">
        <f t="shared" ca="1" si="57"/>
        <v>46010</v>
      </c>
      <c r="C285" s="23">
        <f t="shared" ca="1" si="51"/>
        <v>1.179598482758621</v>
      </c>
      <c r="E285" s="22" t="s">
        <v>13</v>
      </c>
      <c r="F285" s="18">
        <f t="shared" ca="1" si="58"/>
        <v>46010</v>
      </c>
      <c r="G285" s="23">
        <f t="shared" ca="1" si="52"/>
        <v>1.3458167241379313</v>
      </c>
      <c r="I285" t="s">
        <v>14</v>
      </c>
      <c r="J285" s="18">
        <f t="shared" ca="1" si="59"/>
        <v>46010</v>
      </c>
      <c r="K285" s="23">
        <f t="shared" ca="1" si="53"/>
        <v>0.87635910344827572</v>
      </c>
      <c r="M285" t="s">
        <v>15</v>
      </c>
      <c r="N285" s="18">
        <f t="shared" ca="1" si="60"/>
        <v>46010</v>
      </c>
      <c r="O285" s="23">
        <f t="shared" ca="1" si="54"/>
        <v>0.78255689655172433</v>
      </c>
      <c r="Q285" t="s">
        <v>16</v>
      </c>
      <c r="R285" s="18">
        <f t="shared" ca="1" si="61"/>
        <v>46010</v>
      </c>
      <c r="S285" s="23">
        <f t="shared" ca="1" si="55"/>
        <v>1.0532968965517238</v>
      </c>
      <c r="U285" t="s">
        <v>17</v>
      </c>
      <c r="V285" s="18">
        <f t="shared" ca="1" si="62"/>
        <v>46010</v>
      </c>
      <c r="W285" s="23">
        <f t="shared" ca="1" si="56"/>
        <v>0.92317124137931039</v>
      </c>
    </row>
    <row r="286" spans="1:23">
      <c r="A286" t="s">
        <v>3</v>
      </c>
      <c r="B286" s="18">
        <f t="shared" ca="1" si="57"/>
        <v>46011</v>
      </c>
      <c r="C286" s="23">
        <f t="shared" ca="1" si="51"/>
        <v>1.1796720689655176</v>
      </c>
      <c r="E286" s="22" t="s">
        <v>13</v>
      </c>
      <c r="F286" s="18">
        <f t="shared" ca="1" si="58"/>
        <v>46011</v>
      </c>
      <c r="G286" s="23">
        <f t="shared" ca="1" si="52"/>
        <v>1.3458281034482762</v>
      </c>
      <c r="I286" t="s">
        <v>14</v>
      </c>
      <c r="J286" s="18">
        <f t="shared" ca="1" si="59"/>
        <v>46011</v>
      </c>
      <c r="K286" s="23">
        <f t="shared" ca="1" si="53"/>
        <v>0.87640758620689641</v>
      </c>
      <c r="M286" t="s">
        <v>15</v>
      </c>
      <c r="N286" s="18">
        <f t="shared" ca="1" si="60"/>
        <v>46011</v>
      </c>
      <c r="O286" s="23">
        <f t="shared" ca="1" si="54"/>
        <v>0.78246241379310355</v>
      </c>
      <c r="Q286" t="s">
        <v>16</v>
      </c>
      <c r="R286" s="18">
        <f t="shared" ca="1" si="61"/>
        <v>46011</v>
      </c>
      <c r="S286" s="23">
        <f t="shared" ca="1" si="55"/>
        <v>1.0531814137931033</v>
      </c>
      <c r="U286" t="s">
        <v>17</v>
      </c>
      <c r="V286" s="18">
        <f t="shared" ca="1" si="62"/>
        <v>46011</v>
      </c>
      <c r="W286" s="23">
        <f t="shared" ca="1" si="56"/>
        <v>0.92311903448275867</v>
      </c>
    </row>
    <row r="287" spans="1:23">
      <c r="A287" t="s">
        <v>3</v>
      </c>
      <c r="B287" s="18">
        <f t="shared" ca="1" si="57"/>
        <v>46012</v>
      </c>
      <c r="C287" s="23">
        <f t="shared" ca="1" si="51"/>
        <v>1.1797456551724141</v>
      </c>
      <c r="E287" s="22" t="s">
        <v>13</v>
      </c>
      <c r="F287" s="18">
        <f t="shared" ca="1" si="58"/>
        <v>46012</v>
      </c>
      <c r="G287" s="23">
        <f t="shared" ca="1" si="52"/>
        <v>1.3458394827586209</v>
      </c>
      <c r="I287" t="s">
        <v>14</v>
      </c>
      <c r="J287" s="18">
        <f t="shared" ca="1" si="59"/>
        <v>46012</v>
      </c>
      <c r="K287" s="23">
        <f t="shared" ca="1" si="53"/>
        <v>0.87645606896551709</v>
      </c>
      <c r="M287" t="s">
        <v>15</v>
      </c>
      <c r="N287" s="18">
        <f t="shared" ca="1" si="60"/>
        <v>46012</v>
      </c>
      <c r="O287" s="23">
        <f t="shared" ca="1" si="54"/>
        <v>0.78236793103448288</v>
      </c>
      <c r="Q287" t="s">
        <v>16</v>
      </c>
      <c r="R287" s="18">
        <f t="shared" ca="1" si="61"/>
        <v>46012</v>
      </c>
      <c r="S287" s="23">
        <f t="shared" ca="1" si="55"/>
        <v>1.0530659310344825</v>
      </c>
      <c r="U287" t="s">
        <v>17</v>
      </c>
      <c r="V287" s="18">
        <f t="shared" ca="1" si="62"/>
        <v>46012</v>
      </c>
      <c r="W287" s="23">
        <f t="shared" ca="1" si="56"/>
        <v>0.92306682758620695</v>
      </c>
    </row>
    <row r="288" spans="1:23">
      <c r="A288" t="s">
        <v>3</v>
      </c>
      <c r="B288" s="18">
        <f t="shared" ca="1" si="57"/>
        <v>46013</v>
      </c>
      <c r="C288" s="23">
        <f t="shared" ca="1" si="51"/>
        <v>1.1798192413793105</v>
      </c>
      <c r="E288" s="22" t="s">
        <v>13</v>
      </c>
      <c r="F288" s="18">
        <f t="shared" ca="1" si="58"/>
        <v>46013</v>
      </c>
      <c r="G288" s="23">
        <f t="shared" ca="1" si="52"/>
        <v>1.3458508620689655</v>
      </c>
      <c r="I288" t="s">
        <v>14</v>
      </c>
      <c r="J288" s="18">
        <f t="shared" ca="1" si="59"/>
        <v>46013</v>
      </c>
      <c r="K288" s="23">
        <f t="shared" ca="1" si="53"/>
        <v>0.87650455172413788</v>
      </c>
      <c r="M288" t="s">
        <v>15</v>
      </c>
      <c r="N288" s="18">
        <f t="shared" ca="1" si="60"/>
        <v>46013</v>
      </c>
      <c r="O288" s="23">
        <f t="shared" ca="1" si="54"/>
        <v>0.7822734482758622</v>
      </c>
      <c r="Q288" t="s">
        <v>16</v>
      </c>
      <c r="R288" s="18">
        <f t="shared" ca="1" si="61"/>
        <v>46013</v>
      </c>
      <c r="S288" s="23">
        <f t="shared" ca="1" si="55"/>
        <v>1.0529504482758618</v>
      </c>
      <c r="U288" t="s">
        <v>17</v>
      </c>
      <c r="V288" s="18">
        <f t="shared" ca="1" si="62"/>
        <v>46013</v>
      </c>
      <c r="W288" s="23">
        <f t="shared" ca="1" si="56"/>
        <v>0.92301462068965523</v>
      </c>
    </row>
    <row r="289" spans="1:23">
      <c r="A289" t="s">
        <v>3</v>
      </c>
      <c r="B289" s="18">
        <f t="shared" ca="1" si="57"/>
        <v>46014</v>
      </c>
      <c r="C289" s="23">
        <f t="shared" ca="1" si="51"/>
        <v>1.1798928275862071</v>
      </c>
      <c r="E289" s="22" t="s">
        <v>13</v>
      </c>
      <c r="F289" s="18">
        <f t="shared" ca="1" si="58"/>
        <v>46014</v>
      </c>
      <c r="G289" s="23">
        <f t="shared" ca="1" si="52"/>
        <v>1.3458622413793104</v>
      </c>
      <c r="I289" t="s">
        <v>14</v>
      </c>
      <c r="J289" s="18">
        <f t="shared" ca="1" si="59"/>
        <v>46014</v>
      </c>
      <c r="K289" s="23">
        <f t="shared" ca="1" si="53"/>
        <v>0.87655303448275856</v>
      </c>
      <c r="M289" t="s">
        <v>15</v>
      </c>
      <c r="N289" s="18">
        <f t="shared" ca="1" si="60"/>
        <v>46014</v>
      </c>
      <c r="O289" s="23">
        <f t="shared" ca="1" si="54"/>
        <v>0.78217896551724142</v>
      </c>
      <c r="Q289" t="s">
        <v>16</v>
      </c>
      <c r="R289" s="18">
        <f t="shared" ca="1" si="61"/>
        <v>46014</v>
      </c>
      <c r="S289" s="23">
        <f t="shared" ca="1" si="55"/>
        <v>1.0528349655172413</v>
      </c>
      <c r="U289" t="s">
        <v>17</v>
      </c>
      <c r="V289" s="18">
        <f t="shared" ca="1" si="62"/>
        <v>46014</v>
      </c>
      <c r="W289" s="23">
        <f t="shared" ca="1" si="56"/>
        <v>0.92296241379310351</v>
      </c>
    </row>
    <row r="290" spans="1:23">
      <c r="A290" t="s">
        <v>3</v>
      </c>
      <c r="B290" s="18">
        <f t="shared" ca="1" si="57"/>
        <v>46015</v>
      </c>
      <c r="C290" s="23">
        <f t="shared" ca="1" si="51"/>
        <v>1.1799664137931036</v>
      </c>
      <c r="E290" s="22" t="s">
        <v>13</v>
      </c>
      <c r="F290" s="18">
        <f t="shared" ca="1" si="58"/>
        <v>46015</v>
      </c>
      <c r="G290" s="23">
        <f t="shared" ca="1" si="52"/>
        <v>1.3458736206896553</v>
      </c>
      <c r="I290" t="s">
        <v>14</v>
      </c>
      <c r="J290" s="18">
        <f t="shared" ca="1" si="59"/>
        <v>46015</v>
      </c>
      <c r="K290" s="23">
        <f t="shared" ca="1" si="53"/>
        <v>0.87660151724137925</v>
      </c>
      <c r="M290" t="s">
        <v>15</v>
      </c>
      <c r="N290" s="18">
        <f t="shared" ca="1" si="60"/>
        <v>46015</v>
      </c>
      <c r="O290" s="23">
        <f t="shared" ca="1" si="54"/>
        <v>0.78208448275862064</v>
      </c>
      <c r="Q290" t="s">
        <v>16</v>
      </c>
      <c r="R290" s="18">
        <f t="shared" ca="1" si="61"/>
        <v>46015</v>
      </c>
      <c r="S290" s="23">
        <f t="shared" ca="1" si="55"/>
        <v>1.0527194827586208</v>
      </c>
      <c r="U290" t="s">
        <v>17</v>
      </c>
      <c r="V290" s="18">
        <f t="shared" ca="1" si="62"/>
        <v>46015</v>
      </c>
      <c r="W290" s="23">
        <f t="shared" ca="1" si="56"/>
        <v>0.92291020689655179</v>
      </c>
    </row>
    <row r="291" spans="1:23">
      <c r="A291" t="s">
        <v>3</v>
      </c>
      <c r="B291" s="18">
        <f t="shared" ca="1" si="57"/>
        <v>46016</v>
      </c>
      <c r="C291" s="23">
        <f t="shared" ca="1" si="51"/>
        <v>1.18004</v>
      </c>
      <c r="E291" s="22" t="s">
        <v>13</v>
      </c>
      <c r="F291" s="18">
        <f t="shared" ca="1" si="58"/>
        <v>46016</v>
      </c>
      <c r="G291" s="23">
        <f t="shared" ca="1" si="52"/>
        <v>1.345885</v>
      </c>
      <c r="I291" t="s">
        <v>14</v>
      </c>
      <c r="J291" s="18">
        <f t="shared" ca="1" si="59"/>
        <v>46016</v>
      </c>
      <c r="K291" s="23">
        <f t="shared" ca="1" si="53"/>
        <v>0.87665000000000004</v>
      </c>
      <c r="M291" t="s">
        <v>15</v>
      </c>
      <c r="N291" s="18">
        <f t="shared" ca="1" si="60"/>
        <v>46016</v>
      </c>
      <c r="O291" s="23">
        <f t="shared" ca="1" si="54"/>
        <v>0.78198999999999996</v>
      </c>
      <c r="Q291" t="s">
        <v>16</v>
      </c>
      <c r="R291" s="18">
        <f t="shared" ca="1" si="61"/>
        <v>46016</v>
      </c>
      <c r="S291" s="23">
        <f t="shared" ca="1" si="55"/>
        <v>1.0526040000000001</v>
      </c>
      <c r="U291" t="s">
        <v>17</v>
      </c>
      <c r="V291" s="18">
        <f t="shared" ca="1" si="62"/>
        <v>46016</v>
      </c>
      <c r="W291" s="23">
        <f t="shared" ca="1" si="56"/>
        <v>0.92285799999999996</v>
      </c>
    </row>
    <row r="292" spans="1:23">
      <c r="A292" t="s">
        <v>3</v>
      </c>
      <c r="B292" s="24">
        <f t="shared" ca="1" si="57"/>
        <v>46017</v>
      </c>
      <c r="C292" s="21">
        <f>C125</f>
        <v>1.18004</v>
      </c>
      <c r="E292" s="22" t="s">
        <v>13</v>
      </c>
      <c r="F292" s="24">
        <f t="shared" ca="1" si="58"/>
        <v>46017</v>
      </c>
      <c r="G292" s="21">
        <f>G125</f>
        <v>1.345885</v>
      </c>
      <c r="I292" t="s">
        <v>14</v>
      </c>
      <c r="J292" s="24">
        <f t="shared" ca="1" si="59"/>
        <v>46017</v>
      </c>
      <c r="K292" s="21">
        <f>K125</f>
        <v>0.87665000000000004</v>
      </c>
      <c r="M292" t="s">
        <v>15</v>
      </c>
      <c r="N292" s="24">
        <f t="shared" ca="1" si="60"/>
        <v>46017</v>
      </c>
      <c r="O292" s="21">
        <f>O125</f>
        <v>0.78198999999999996</v>
      </c>
      <c r="Q292" t="s">
        <v>16</v>
      </c>
      <c r="R292" s="24">
        <f t="shared" ca="1" si="61"/>
        <v>46017</v>
      </c>
      <c r="S292" s="21">
        <f>S125</f>
        <v>1.0526040000000001</v>
      </c>
      <c r="U292" t="s">
        <v>17</v>
      </c>
      <c r="V292" s="24">
        <f t="shared" ca="1" si="62"/>
        <v>46017</v>
      </c>
      <c r="W292" s="21">
        <f>W125</f>
        <v>0.92285799999999996</v>
      </c>
    </row>
    <row r="293" spans="1:23">
      <c r="A293" t="s">
        <v>3</v>
      </c>
      <c r="B293" s="18">
        <f t="shared" ca="1" si="57"/>
        <v>46018</v>
      </c>
      <c r="C293" s="23">
        <f t="shared" ref="C293:C322" ca="1" si="63">C292+(C$323-C292)/(B$323-B293)</f>
        <v>1.1801201333333333</v>
      </c>
      <c r="E293" s="22" t="s">
        <v>13</v>
      </c>
      <c r="F293" s="18">
        <f t="shared" ca="1" si="58"/>
        <v>46018</v>
      </c>
      <c r="G293" s="23">
        <f t="shared" ref="G293:G322" ca="1" si="64">G292+(G$323-G292)/(F$323-F293)</f>
        <v>1.3458938333333332</v>
      </c>
      <c r="I293" t="s">
        <v>14</v>
      </c>
      <c r="J293" s="18">
        <f t="shared" ca="1" si="59"/>
        <v>46018</v>
      </c>
      <c r="K293" s="23">
        <f t="shared" ref="K293:K322" ca="1" si="65">K292+(K$323-K292)/(J$323-J293)</f>
        <v>0.87670253333333337</v>
      </c>
      <c r="M293" t="s">
        <v>15</v>
      </c>
      <c r="N293" s="18">
        <f t="shared" ca="1" si="60"/>
        <v>46018</v>
      </c>
      <c r="O293" s="23">
        <f t="shared" ref="O293:O322" ca="1" si="66">O292+(O$323-O292)/(N$323-N293)</f>
        <v>0.78189283333333326</v>
      </c>
      <c r="Q293" t="s">
        <v>16</v>
      </c>
      <c r="R293" s="18">
        <f t="shared" ca="1" si="61"/>
        <v>46018</v>
      </c>
      <c r="S293" s="23">
        <f t="shared" ref="S293:S322" ca="1" si="67">S292+(S$323-S292)/(R$323-R293)</f>
        <v>1.0524791</v>
      </c>
      <c r="U293" t="s">
        <v>17</v>
      </c>
      <c r="V293" s="18">
        <f t="shared" ca="1" si="62"/>
        <v>46018</v>
      </c>
      <c r="W293" s="23">
        <f t="shared" ref="W293:W322" ca="1" si="68">W292+(W$323-W292)/(V$323-V293)</f>
        <v>0.9228054</v>
      </c>
    </row>
    <row r="294" spans="1:23">
      <c r="A294" t="s">
        <v>3</v>
      </c>
      <c r="B294" s="18">
        <f t="shared" ca="1" si="57"/>
        <v>46019</v>
      </c>
      <c r="C294" s="23">
        <f t="shared" ca="1" si="63"/>
        <v>1.1802002666666667</v>
      </c>
      <c r="E294" s="22" t="s">
        <v>13</v>
      </c>
      <c r="F294" s="18">
        <f t="shared" ca="1" si="58"/>
        <v>46019</v>
      </c>
      <c r="G294" s="23">
        <f t="shared" ca="1" si="64"/>
        <v>1.3459026666666665</v>
      </c>
      <c r="I294" t="s">
        <v>14</v>
      </c>
      <c r="J294" s="18">
        <f t="shared" ca="1" si="59"/>
        <v>46019</v>
      </c>
      <c r="K294" s="23">
        <f t="shared" ca="1" si="65"/>
        <v>0.87675506666666669</v>
      </c>
      <c r="M294" t="s">
        <v>15</v>
      </c>
      <c r="N294" s="18">
        <f t="shared" ca="1" si="60"/>
        <v>46019</v>
      </c>
      <c r="O294" s="23">
        <f t="shared" ca="1" si="66"/>
        <v>0.78179566666666656</v>
      </c>
      <c r="Q294" t="s">
        <v>16</v>
      </c>
      <c r="R294" s="18">
        <f t="shared" ca="1" si="61"/>
        <v>46019</v>
      </c>
      <c r="S294" s="23">
        <f t="shared" ca="1" si="67"/>
        <v>1.0523541999999999</v>
      </c>
      <c r="U294" t="s">
        <v>17</v>
      </c>
      <c r="V294" s="18">
        <f t="shared" ca="1" si="62"/>
        <v>46019</v>
      </c>
      <c r="W294" s="23">
        <f t="shared" ca="1" si="68"/>
        <v>0.92275280000000004</v>
      </c>
    </row>
    <row r="295" spans="1:23">
      <c r="A295" t="s">
        <v>3</v>
      </c>
      <c r="B295" s="18">
        <f t="shared" ca="1" si="57"/>
        <v>46020</v>
      </c>
      <c r="C295" s="23">
        <f t="shared" ca="1" si="63"/>
        <v>1.1802804</v>
      </c>
      <c r="E295" s="22" t="s">
        <v>13</v>
      </c>
      <c r="F295" s="18">
        <f t="shared" ca="1" si="58"/>
        <v>46020</v>
      </c>
      <c r="G295" s="23">
        <f t="shared" ca="1" si="64"/>
        <v>1.3459114999999997</v>
      </c>
      <c r="I295" t="s">
        <v>14</v>
      </c>
      <c r="J295" s="18">
        <f t="shared" ca="1" si="59"/>
        <v>46020</v>
      </c>
      <c r="K295" s="23">
        <f t="shared" ca="1" si="65"/>
        <v>0.87680760000000002</v>
      </c>
      <c r="M295" t="s">
        <v>15</v>
      </c>
      <c r="N295" s="18">
        <f t="shared" ca="1" si="60"/>
        <v>46020</v>
      </c>
      <c r="O295" s="23">
        <f t="shared" ca="1" si="66"/>
        <v>0.78169849999999985</v>
      </c>
      <c r="Q295" t="s">
        <v>16</v>
      </c>
      <c r="R295" s="18">
        <f t="shared" ca="1" si="61"/>
        <v>46020</v>
      </c>
      <c r="S295" s="23">
        <f t="shared" ca="1" si="67"/>
        <v>1.0522292999999998</v>
      </c>
      <c r="U295" t="s">
        <v>17</v>
      </c>
      <c r="V295" s="18">
        <f t="shared" ca="1" si="62"/>
        <v>46020</v>
      </c>
      <c r="W295" s="23">
        <f t="shared" ca="1" si="68"/>
        <v>0.92270020000000008</v>
      </c>
    </row>
    <row r="296" spans="1:23">
      <c r="A296" t="s">
        <v>3</v>
      </c>
      <c r="B296" s="18">
        <f t="shared" ca="1" si="57"/>
        <v>46021</v>
      </c>
      <c r="C296" s="23">
        <f t="shared" ca="1" si="63"/>
        <v>1.1803605333333334</v>
      </c>
      <c r="E296" s="22" t="s">
        <v>13</v>
      </c>
      <c r="F296" s="18">
        <f t="shared" ca="1" si="58"/>
        <v>46021</v>
      </c>
      <c r="G296" s="23">
        <f t="shared" ca="1" si="64"/>
        <v>1.3459203333333329</v>
      </c>
      <c r="I296" t="s">
        <v>14</v>
      </c>
      <c r="J296" s="18">
        <f t="shared" ca="1" si="59"/>
        <v>46021</v>
      </c>
      <c r="K296" s="23">
        <f t="shared" ca="1" si="65"/>
        <v>0.87686013333333335</v>
      </c>
      <c r="M296" t="s">
        <v>15</v>
      </c>
      <c r="N296" s="18">
        <f t="shared" ca="1" si="60"/>
        <v>46021</v>
      </c>
      <c r="O296" s="23">
        <f t="shared" ca="1" si="66"/>
        <v>0.78160133333333315</v>
      </c>
      <c r="Q296" t="s">
        <v>16</v>
      </c>
      <c r="R296" s="18">
        <f t="shared" ca="1" si="61"/>
        <v>46021</v>
      </c>
      <c r="S296" s="23">
        <f t="shared" ca="1" si="67"/>
        <v>1.0521043999999997</v>
      </c>
      <c r="U296" t="s">
        <v>17</v>
      </c>
      <c r="V296" s="18">
        <f t="shared" ca="1" si="62"/>
        <v>46021</v>
      </c>
      <c r="W296" s="23">
        <f t="shared" ca="1" si="68"/>
        <v>0.92264760000000012</v>
      </c>
    </row>
    <row r="297" spans="1:23">
      <c r="A297" t="s">
        <v>3</v>
      </c>
      <c r="B297" s="18">
        <f t="shared" ca="1" si="57"/>
        <v>46022</v>
      </c>
      <c r="C297" s="23">
        <f t="shared" ca="1" si="63"/>
        <v>1.1804406666666667</v>
      </c>
      <c r="E297" s="22" t="s">
        <v>13</v>
      </c>
      <c r="F297" s="18">
        <f t="shared" ca="1" si="58"/>
        <v>46022</v>
      </c>
      <c r="G297" s="23">
        <f t="shared" ca="1" si="64"/>
        <v>1.3459291666666662</v>
      </c>
      <c r="I297" t="s">
        <v>14</v>
      </c>
      <c r="J297" s="18">
        <f t="shared" ca="1" si="59"/>
        <v>46022</v>
      </c>
      <c r="K297" s="23">
        <f t="shared" ca="1" si="65"/>
        <v>0.87691266666666667</v>
      </c>
      <c r="M297" t="s">
        <v>15</v>
      </c>
      <c r="N297" s="18">
        <f t="shared" ca="1" si="60"/>
        <v>46022</v>
      </c>
      <c r="O297" s="23">
        <f t="shared" ca="1" si="66"/>
        <v>0.78150416666666644</v>
      </c>
      <c r="Q297" t="s">
        <v>16</v>
      </c>
      <c r="R297" s="18">
        <f t="shared" ca="1" si="61"/>
        <v>46022</v>
      </c>
      <c r="S297" s="23">
        <f t="shared" ca="1" si="67"/>
        <v>1.0519794999999996</v>
      </c>
      <c r="U297" t="s">
        <v>17</v>
      </c>
      <c r="V297" s="18">
        <f t="shared" ca="1" si="62"/>
        <v>46022</v>
      </c>
      <c r="W297" s="23">
        <f t="shared" ca="1" si="68"/>
        <v>0.92259500000000016</v>
      </c>
    </row>
    <row r="298" spans="1:23">
      <c r="A298" t="s">
        <v>3</v>
      </c>
      <c r="B298" s="18">
        <f t="shared" ca="1" si="57"/>
        <v>46023</v>
      </c>
      <c r="C298" s="23">
        <f t="shared" ca="1" si="63"/>
        <v>1.1805208</v>
      </c>
      <c r="E298" s="22" t="s">
        <v>13</v>
      </c>
      <c r="F298" s="18">
        <f t="shared" ca="1" si="58"/>
        <v>46023</v>
      </c>
      <c r="G298" s="23">
        <f t="shared" ca="1" si="64"/>
        <v>1.3459379999999996</v>
      </c>
      <c r="I298" t="s">
        <v>14</v>
      </c>
      <c r="J298" s="18">
        <f t="shared" ca="1" si="59"/>
        <v>46023</v>
      </c>
      <c r="K298" s="23">
        <f t="shared" ca="1" si="65"/>
        <v>0.8769652</v>
      </c>
      <c r="M298" t="s">
        <v>15</v>
      </c>
      <c r="N298" s="18">
        <f t="shared" ca="1" si="60"/>
        <v>46023</v>
      </c>
      <c r="O298" s="23">
        <f t="shared" ca="1" si="66"/>
        <v>0.78140699999999974</v>
      </c>
      <c r="Q298" t="s">
        <v>16</v>
      </c>
      <c r="R298" s="18">
        <f t="shared" ca="1" si="61"/>
        <v>46023</v>
      </c>
      <c r="S298" s="23">
        <f t="shared" ca="1" si="67"/>
        <v>1.0518545999999995</v>
      </c>
      <c r="U298" t="s">
        <v>17</v>
      </c>
      <c r="V298" s="18">
        <f t="shared" ca="1" si="62"/>
        <v>46023</v>
      </c>
      <c r="W298" s="23">
        <f t="shared" ca="1" si="68"/>
        <v>0.92254240000000021</v>
      </c>
    </row>
    <row r="299" spans="1:23">
      <c r="A299" t="s">
        <v>3</v>
      </c>
      <c r="B299" s="18">
        <f t="shared" ca="1" si="57"/>
        <v>46024</v>
      </c>
      <c r="C299" s="23">
        <f t="shared" ca="1" si="63"/>
        <v>1.1806009333333334</v>
      </c>
      <c r="E299" s="22" t="s">
        <v>13</v>
      </c>
      <c r="F299" s="18">
        <f t="shared" ca="1" si="58"/>
        <v>46024</v>
      </c>
      <c r="G299" s="23">
        <f t="shared" ca="1" si="64"/>
        <v>1.3459468333333331</v>
      </c>
      <c r="I299" t="s">
        <v>14</v>
      </c>
      <c r="J299" s="18">
        <f t="shared" ca="1" si="59"/>
        <v>46024</v>
      </c>
      <c r="K299" s="23">
        <f t="shared" ca="1" si="65"/>
        <v>0.87701773333333333</v>
      </c>
      <c r="M299" t="s">
        <v>15</v>
      </c>
      <c r="N299" s="18">
        <f t="shared" ca="1" si="60"/>
        <v>46024</v>
      </c>
      <c r="O299" s="23">
        <f t="shared" ca="1" si="66"/>
        <v>0.78130983333333304</v>
      </c>
      <c r="Q299" t="s">
        <v>16</v>
      </c>
      <c r="R299" s="18">
        <f t="shared" ca="1" si="61"/>
        <v>46024</v>
      </c>
      <c r="S299" s="23">
        <f t="shared" ca="1" si="67"/>
        <v>1.0517296999999997</v>
      </c>
      <c r="U299" t="s">
        <v>17</v>
      </c>
      <c r="V299" s="18">
        <f t="shared" ca="1" si="62"/>
        <v>46024</v>
      </c>
      <c r="W299" s="23">
        <f t="shared" ca="1" si="68"/>
        <v>0.92248980000000025</v>
      </c>
    </row>
    <row r="300" spans="1:23">
      <c r="A300" t="s">
        <v>3</v>
      </c>
      <c r="B300" s="18">
        <f t="shared" ca="1" si="57"/>
        <v>46025</v>
      </c>
      <c r="C300" s="23">
        <f t="shared" ca="1" si="63"/>
        <v>1.1806810666666667</v>
      </c>
      <c r="E300" s="22" t="s">
        <v>13</v>
      </c>
      <c r="F300" s="18">
        <f t="shared" ca="1" si="58"/>
        <v>46025</v>
      </c>
      <c r="G300" s="23">
        <f t="shared" ca="1" si="64"/>
        <v>1.3459556666666663</v>
      </c>
      <c r="I300" t="s">
        <v>14</v>
      </c>
      <c r="J300" s="18">
        <f t="shared" ca="1" si="59"/>
        <v>46025</v>
      </c>
      <c r="K300" s="23">
        <f t="shared" ca="1" si="65"/>
        <v>0.87707026666666665</v>
      </c>
      <c r="M300" t="s">
        <v>15</v>
      </c>
      <c r="N300" s="18">
        <f t="shared" ca="1" si="60"/>
        <v>46025</v>
      </c>
      <c r="O300" s="23">
        <f t="shared" ca="1" si="66"/>
        <v>0.78121266666666633</v>
      </c>
      <c r="Q300" t="s">
        <v>16</v>
      </c>
      <c r="R300" s="18">
        <f t="shared" ca="1" si="61"/>
        <v>46025</v>
      </c>
      <c r="S300" s="23">
        <f t="shared" ca="1" si="67"/>
        <v>1.0516047999999996</v>
      </c>
      <c r="U300" t="s">
        <v>17</v>
      </c>
      <c r="V300" s="18">
        <f t="shared" ca="1" si="62"/>
        <v>46025</v>
      </c>
      <c r="W300" s="23">
        <f t="shared" ca="1" si="68"/>
        <v>0.92243720000000029</v>
      </c>
    </row>
    <row r="301" spans="1:23">
      <c r="A301" t="s">
        <v>3</v>
      </c>
      <c r="B301" s="18">
        <f t="shared" ca="1" si="57"/>
        <v>46026</v>
      </c>
      <c r="C301" s="23">
        <f t="shared" ca="1" si="63"/>
        <v>1.1807612000000001</v>
      </c>
      <c r="E301" s="22" t="s">
        <v>13</v>
      </c>
      <c r="F301" s="18">
        <f t="shared" ca="1" si="58"/>
        <v>46026</v>
      </c>
      <c r="G301" s="23">
        <f t="shared" ca="1" si="64"/>
        <v>1.3459644999999996</v>
      </c>
      <c r="I301" t="s">
        <v>14</v>
      </c>
      <c r="J301" s="18">
        <f t="shared" ca="1" si="59"/>
        <v>46026</v>
      </c>
      <c r="K301" s="23">
        <f t="shared" ca="1" si="65"/>
        <v>0.87712279999999998</v>
      </c>
      <c r="M301" t="s">
        <v>15</v>
      </c>
      <c r="N301" s="18">
        <f t="shared" ca="1" si="60"/>
        <v>46026</v>
      </c>
      <c r="O301" s="23">
        <f t="shared" ca="1" si="66"/>
        <v>0.78111549999999963</v>
      </c>
      <c r="Q301" t="s">
        <v>16</v>
      </c>
      <c r="R301" s="18">
        <f t="shared" ca="1" si="61"/>
        <v>46026</v>
      </c>
      <c r="S301" s="23">
        <f t="shared" ca="1" si="67"/>
        <v>1.0514798999999995</v>
      </c>
      <c r="U301" t="s">
        <v>17</v>
      </c>
      <c r="V301" s="18">
        <f t="shared" ca="1" si="62"/>
        <v>46026</v>
      </c>
      <c r="W301" s="23">
        <f t="shared" ca="1" si="68"/>
        <v>0.92238460000000022</v>
      </c>
    </row>
    <row r="302" spans="1:23">
      <c r="A302" t="s">
        <v>3</v>
      </c>
      <c r="B302" s="18">
        <f t="shared" ca="1" si="57"/>
        <v>46027</v>
      </c>
      <c r="C302" s="23">
        <f t="shared" ca="1" si="63"/>
        <v>1.1808413333333334</v>
      </c>
      <c r="E302" s="22" t="s">
        <v>13</v>
      </c>
      <c r="F302" s="18">
        <f t="shared" ca="1" si="58"/>
        <v>46027</v>
      </c>
      <c r="G302" s="23">
        <f t="shared" ca="1" si="64"/>
        <v>1.345973333333333</v>
      </c>
      <c r="I302" t="s">
        <v>14</v>
      </c>
      <c r="J302" s="18">
        <f t="shared" ca="1" si="59"/>
        <v>46027</v>
      </c>
      <c r="K302" s="23">
        <f t="shared" ca="1" si="65"/>
        <v>0.87717533333333331</v>
      </c>
      <c r="M302" t="s">
        <v>15</v>
      </c>
      <c r="N302" s="18">
        <f t="shared" ca="1" si="60"/>
        <v>46027</v>
      </c>
      <c r="O302" s="23">
        <f t="shared" ca="1" si="66"/>
        <v>0.78101833333333293</v>
      </c>
      <c r="Q302" t="s">
        <v>16</v>
      </c>
      <c r="R302" s="18">
        <f t="shared" ca="1" si="61"/>
        <v>46027</v>
      </c>
      <c r="S302" s="23">
        <f t="shared" ca="1" si="67"/>
        <v>1.0513549999999996</v>
      </c>
      <c r="U302" t="s">
        <v>17</v>
      </c>
      <c r="V302" s="18">
        <f t="shared" ca="1" si="62"/>
        <v>46027</v>
      </c>
      <c r="W302" s="23">
        <f t="shared" ca="1" si="68"/>
        <v>0.92233200000000026</v>
      </c>
    </row>
    <row r="303" spans="1:23">
      <c r="A303" t="s">
        <v>3</v>
      </c>
      <c r="B303" s="18">
        <f t="shared" ca="1" si="57"/>
        <v>46028</v>
      </c>
      <c r="C303" s="23">
        <f t="shared" ca="1" si="63"/>
        <v>1.1809214666666668</v>
      </c>
      <c r="E303" s="22" t="s">
        <v>13</v>
      </c>
      <c r="F303" s="18">
        <f t="shared" ca="1" si="58"/>
        <v>46028</v>
      </c>
      <c r="G303" s="23">
        <f t="shared" ca="1" si="64"/>
        <v>1.3459821666666665</v>
      </c>
      <c r="I303" t="s">
        <v>14</v>
      </c>
      <c r="J303" s="18">
        <f t="shared" ca="1" si="59"/>
        <v>46028</v>
      </c>
      <c r="K303" s="23">
        <f t="shared" ca="1" si="65"/>
        <v>0.87722786666666663</v>
      </c>
      <c r="M303" t="s">
        <v>15</v>
      </c>
      <c r="N303" s="18">
        <f t="shared" ca="1" si="60"/>
        <v>46028</v>
      </c>
      <c r="O303" s="23">
        <f t="shared" ca="1" si="66"/>
        <v>0.78092116666666622</v>
      </c>
      <c r="Q303" t="s">
        <v>16</v>
      </c>
      <c r="R303" s="18">
        <f t="shared" ca="1" si="61"/>
        <v>46028</v>
      </c>
      <c r="S303" s="23">
        <f t="shared" ca="1" si="67"/>
        <v>1.0512300999999997</v>
      </c>
      <c r="U303" t="s">
        <v>17</v>
      </c>
      <c r="V303" s="18">
        <f t="shared" ca="1" si="62"/>
        <v>46028</v>
      </c>
      <c r="W303" s="23">
        <f t="shared" ca="1" si="68"/>
        <v>0.9222794000000003</v>
      </c>
    </row>
    <row r="304" spans="1:23">
      <c r="A304" t="s">
        <v>3</v>
      </c>
      <c r="B304" s="18">
        <f t="shared" ca="1" si="57"/>
        <v>46029</v>
      </c>
      <c r="C304" s="23">
        <f t="shared" ca="1" si="63"/>
        <v>1.1810016000000001</v>
      </c>
      <c r="E304" s="22" t="s">
        <v>13</v>
      </c>
      <c r="F304" s="18">
        <f t="shared" ca="1" si="58"/>
        <v>46029</v>
      </c>
      <c r="G304" s="23">
        <f t="shared" ca="1" si="64"/>
        <v>1.3459909999999997</v>
      </c>
      <c r="I304" t="s">
        <v>14</v>
      </c>
      <c r="J304" s="18">
        <f t="shared" ca="1" si="59"/>
        <v>46029</v>
      </c>
      <c r="K304" s="23">
        <f t="shared" ca="1" si="65"/>
        <v>0.87728039999999996</v>
      </c>
      <c r="M304" t="s">
        <v>15</v>
      </c>
      <c r="N304" s="18">
        <f t="shared" ca="1" si="60"/>
        <v>46029</v>
      </c>
      <c r="O304" s="23">
        <f t="shared" ca="1" si="66"/>
        <v>0.78082399999999963</v>
      </c>
      <c r="Q304" t="s">
        <v>16</v>
      </c>
      <c r="R304" s="18">
        <f t="shared" ca="1" si="61"/>
        <v>46029</v>
      </c>
      <c r="S304" s="23">
        <f t="shared" ca="1" si="67"/>
        <v>1.0511051999999996</v>
      </c>
      <c r="U304" t="s">
        <v>17</v>
      </c>
      <c r="V304" s="18">
        <f t="shared" ca="1" si="62"/>
        <v>46029</v>
      </c>
      <c r="W304" s="23">
        <f t="shared" ca="1" si="68"/>
        <v>0.92222680000000024</v>
      </c>
    </row>
    <row r="305" spans="1:23">
      <c r="A305" t="s">
        <v>3</v>
      </c>
      <c r="B305" s="18">
        <f t="shared" ca="1" si="57"/>
        <v>46030</v>
      </c>
      <c r="C305" s="23">
        <f t="shared" ca="1" si="63"/>
        <v>1.1810817333333334</v>
      </c>
      <c r="E305" s="22" t="s">
        <v>13</v>
      </c>
      <c r="F305" s="18">
        <f t="shared" ca="1" si="58"/>
        <v>46030</v>
      </c>
      <c r="G305" s="23">
        <f t="shared" ca="1" si="64"/>
        <v>1.345999833333333</v>
      </c>
      <c r="I305" t="s">
        <v>14</v>
      </c>
      <c r="J305" s="18">
        <f t="shared" ca="1" si="59"/>
        <v>46030</v>
      </c>
      <c r="K305" s="23">
        <f t="shared" ca="1" si="65"/>
        <v>0.87733293333333329</v>
      </c>
      <c r="M305" t="s">
        <v>15</v>
      </c>
      <c r="N305" s="18">
        <f t="shared" ca="1" si="60"/>
        <v>46030</v>
      </c>
      <c r="O305" s="23">
        <f t="shared" ca="1" si="66"/>
        <v>0.78072683333333304</v>
      </c>
      <c r="Q305" t="s">
        <v>16</v>
      </c>
      <c r="R305" s="18">
        <f t="shared" ca="1" si="61"/>
        <v>46030</v>
      </c>
      <c r="S305" s="23">
        <f t="shared" ca="1" si="67"/>
        <v>1.0509802999999995</v>
      </c>
      <c r="U305" t="s">
        <v>17</v>
      </c>
      <c r="V305" s="18">
        <f t="shared" ca="1" si="62"/>
        <v>46030</v>
      </c>
      <c r="W305" s="23">
        <f t="shared" ca="1" si="68"/>
        <v>0.92217420000000017</v>
      </c>
    </row>
    <row r="306" spans="1:23">
      <c r="A306" t="s">
        <v>3</v>
      </c>
      <c r="B306" s="18">
        <f t="shared" ca="1" si="57"/>
        <v>46031</v>
      </c>
      <c r="C306" s="23">
        <f t="shared" ca="1" si="63"/>
        <v>1.1811618666666668</v>
      </c>
      <c r="E306" s="22" t="s">
        <v>13</v>
      </c>
      <c r="F306" s="18">
        <f t="shared" ca="1" si="58"/>
        <v>46031</v>
      </c>
      <c r="G306" s="23">
        <f t="shared" ca="1" si="64"/>
        <v>1.3460086666666664</v>
      </c>
      <c r="I306" t="s">
        <v>14</v>
      </c>
      <c r="J306" s="18">
        <f t="shared" ca="1" si="59"/>
        <v>46031</v>
      </c>
      <c r="K306" s="23">
        <f t="shared" ca="1" si="65"/>
        <v>0.87738546666666661</v>
      </c>
      <c r="M306" t="s">
        <v>15</v>
      </c>
      <c r="N306" s="18">
        <f t="shared" ca="1" si="60"/>
        <v>46031</v>
      </c>
      <c r="O306" s="23">
        <f t="shared" ca="1" si="66"/>
        <v>0.78062966666666633</v>
      </c>
      <c r="Q306" t="s">
        <v>16</v>
      </c>
      <c r="R306" s="18">
        <f t="shared" ca="1" si="61"/>
        <v>46031</v>
      </c>
      <c r="S306" s="23">
        <f t="shared" ca="1" si="67"/>
        <v>1.0508553999999997</v>
      </c>
      <c r="U306" t="s">
        <v>17</v>
      </c>
      <c r="V306" s="18">
        <f t="shared" ca="1" si="62"/>
        <v>46031</v>
      </c>
      <c r="W306" s="23">
        <f t="shared" ca="1" si="68"/>
        <v>0.92212160000000021</v>
      </c>
    </row>
    <row r="307" spans="1:23">
      <c r="A307" t="s">
        <v>3</v>
      </c>
      <c r="B307" s="18">
        <f t="shared" ca="1" si="57"/>
        <v>46032</v>
      </c>
      <c r="C307" s="23">
        <f t="shared" ca="1" si="63"/>
        <v>1.1812420000000001</v>
      </c>
      <c r="E307" s="22" t="s">
        <v>13</v>
      </c>
      <c r="F307" s="18">
        <f t="shared" ca="1" si="58"/>
        <v>46032</v>
      </c>
      <c r="G307" s="23">
        <f t="shared" ca="1" si="64"/>
        <v>1.3460174999999999</v>
      </c>
      <c r="I307" t="s">
        <v>14</v>
      </c>
      <c r="J307" s="18">
        <f t="shared" ca="1" si="59"/>
        <v>46032</v>
      </c>
      <c r="K307" s="23">
        <f t="shared" ca="1" si="65"/>
        <v>0.87743799999999994</v>
      </c>
      <c r="M307" t="s">
        <v>15</v>
      </c>
      <c r="N307" s="18">
        <f t="shared" ca="1" si="60"/>
        <v>46032</v>
      </c>
      <c r="O307" s="23">
        <f t="shared" ca="1" si="66"/>
        <v>0.78053249999999963</v>
      </c>
      <c r="Q307" t="s">
        <v>16</v>
      </c>
      <c r="R307" s="18">
        <f t="shared" ca="1" si="61"/>
        <v>46032</v>
      </c>
      <c r="S307" s="23">
        <f t="shared" ca="1" si="67"/>
        <v>1.0507304999999998</v>
      </c>
      <c r="U307" t="s">
        <v>17</v>
      </c>
      <c r="V307" s="18">
        <f t="shared" ca="1" si="62"/>
        <v>46032</v>
      </c>
      <c r="W307" s="23">
        <f t="shared" ca="1" si="68"/>
        <v>0.92206900000000025</v>
      </c>
    </row>
    <row r="308" spans="1:23">
      <c r="A308" t="s">
        <v>3</v>
      </c>
      <c r="B308" s="18">
        <f t="shared" ca="1" si="57"/>
        <v>46033</v>
      </c>
      <c r="C308" s="23">
        <f t="shared" ca="1" si="63"/>
        <v>1.1813221333333335</v>
      </c>
      <c r="E308" s="22" t="s">
        <v>13</v>
      </c>
      <c r="F308" s="18">
        <f t="shared" ca="1" si="58"/>
        <v>46033</v>
      </c>
      <c r="G308" s="23">
        <f t="shared" ca="1" si="64"/>
        <v>1.3460263333333331</v>
      </c>
      <c r="I308" t="s">
        <v>14</v>
      </c>
      <c r="J308" s="18">
        <f t="shared" ca="1" si="59"/>
        <v>46033</v>
      </c>
      <c r="K308" s="23">
        <f t="shared" ca="1" si="65"/>
        <v>0.87749053333333327</v>
      </c>
      <c r="M308" t="s">
        <v>15</v>
      </c>
      <c r="N308" s="18">
        <f t="shared" ca="1" si="60"/>
        <v>46033</v>
      </c>
      <c r="O308" s="23">
        <f t="shared" ca="1" si="66"/>
        <v>0.78043533333333304</v>
      </c>
      <c r="Q308" t="s">
        <v>16</v>
      </c>
      <c r="R308" s="18">
        <f t="shared" ca="1" si="61"/>
        <v>46033</v>
      </c>
      <c r="S308" s="23">
        <f t="shared" ca="1" si="67"/>
        <v>1.0506055999999997</v>
      </c>
      <c r="U308" t="s">
        <v>17</v>
      </c>
      <c r="V308" s="18">
        <f t="shared" ca="1" si="62"/>
        <v>46033</v>
      </c>
      <c r="W308" s="23">
        <f t="shared" ca="1" si="68"/>
        <v>0.92201640000000018</v>
      </c>
    </row>
    <row r="309" spans="1:23">
      <c r="A309" t="s">
        <v>3</v>
      </c>
      <c r="B309" s="18">
        <f t="shared" ca="1" si="57"/>
        <v>46034</v>
      </c>
      <c r="C309" s="23">
        <f t="shared" ca="1" si="63"/>
        <v>1.1814022666666668</v>
      </c>
      <c r="E309" s="22" t="s">
        <v>13</v>
      </c>
      <c r="F309" s="18">
        <f t="shared" ca="1" si="58"/>
        <v>46034</v>
      </c>
      <c r="G309" s="23">
        <f t="shared" ca="1" si="64"/>
        <v>1.3460351666666663</v>
      </c>
      <c r="I309" t="s">
        <v>14</v>
      </c>
      <c r="J309" s="18">
        <f t="shared" ca="1" si="59"/>
        <v>46034</v>
      </c>
      <c r="K309" s="23">
        <f t="shared" ca="1" si="65"/>
        <v>0.87754306666666659</v>
      </c>
      <c r="M309" t="s">
        <v>15</v>
      </c>
      <c r="N309" s="18">
        <f t="shared" ca="1" si="60"/>
        <v>46034</v>
      </c>
      <c r="O309" s="23">
        <f t="shared" ca="1" si="66"/>
        <v>0.78033816666666644</v>
      </c>
      <c r="Q309" t="s">
        <v>16</v>
      </c>
      <c r="R309" s="18">
        <f t="shared" ca="1" si="61"/>
        <v>46034</v>
      </c>
      <c r="S309" s="23">
        <f t="shared" ca="1" si="67"/>
        <v>1.0504806999999996</v>
      </c>
      <c r="U309" t="s">
        <v>17</v>
      </c>
      <c r="V309" s="18">
        <f t="shared" ca="1" si="62"/>
        <v>46034</v>
      </c>
      <c r="W309" s="23">
        <f t="shared" ca="1" si="68"/>
        <v>0.92196380000000011</v>
      </c>
    </row>
    <row r="310" spans="1:23">
      <c r="A310" t="s">
        <v>3</v>
      </c>
      <c r="B310" s="18">
        <f t="shared" ca="1" si="57"/>
        <v>46035</v>
      </c>
      <c r="C310" s="23">
        <f t="shared" ca="1" si="63"/>
        <v>1.1814824000000002</v>
      </c>
      <c r="E310" s="22" t="s">
        <v>13</v>
      </c>
      <c r="F310" s="18">
        <f t="shared" ca="1" si="58"/>
        <v>46035</v>
      </c>
      <c r="G310" s="23">
        <f t="shared" ca="1" si="64"/>
        <v>1.3460439999999998</v>
      </c>
      <c r="I310" t="s">
        <v>14</v>
      </c>
      <c r="J310" s="18">
        <f t="shared" ca="1" si="59"/>
        <v>46035</v>
      </c>
      <c r="K310" s="23">
        <f t="shared" ca="1" si="65"/>
        <v>0.87759559999999992</v>
      </c>
      <c r="M310" t="s">
        <v>15</v>
      </c>
      <c r="N310" s="18">
        <f t="shared" ca="1" si="60"/>
        <v>46035</v>
      </c>
      <c r="O310" s="23">
        <f t="shared" ca="1" si="66"/>
        <v>0.78024099999999974</v>
      </c>
      <c r="Q310" t="s">
        <v>16</v>
      </c>
      <c r="R310" s="18">
        <f t="shared" ca="1" si="61"/>
        <v>46035</v>
      </c>
      <c r="S310" s="23">
        <f t="shared" ca="1" si="67"/>
        <v>1.0503557999999997</v>
      </c>
      <c r="U310" t="s">
        <v>17</v>
      </c>
      <c r="V310" s="18">
        <f t="shared" ca="1" si="62"/>
        <v>46035</v>
      </c>
      <c r="W310" s="23">
        <f t="shared" ca="1" si="68"/>
        <v>0.92191120000000015</v>
      </c>
    </row>
    <row r="311" spans="1:23">
      <c r="A311" t="s">
        <v>3</v>
      </c>
      <c r="B311" s="18">
        <f t="shared" ca="1" si="57"/>
        <v>46036</v>
      </c>
      <c r="C311" s="23">
        <f t="shared" ca="1" si="63"/>
        <v>1.1815625333333335</v>
      </c>
      <c r="E311" s="22" t="s">
        <v>13</v>
      </c>
      <c r="F311" s="18">
        <f t="shared" ca="1" si="58"/>
        <v>46036</v>
      </c>
      <c r="G311" s="23">
        <f t="shared" ca="1" si="64"/>
        <v>1.3460528333333333</v>
      </c>
      <c r="I311" t="s">
        <v>14</v>
      </c>
      <c r="J311" s="18">
        <f t="shared" ca="1" si="59"/>
        <v>46036</v>
      </c>
      <c r="K311" s="23">
        <f t="shared" ca="1" si="65"/>
        <v>0.87764813333333325</v>
      </c>
      <c r="M311" t="s">
        <v>15</v>
      </c>
      <c r="N311" s="18">
        <f t="shared" ca="1" si="60"/>
        <v>46036</v>
      </c>
      <c r="O311" s="23">
        <f t="shared" ca="1" si="66"/>
        <v>0.78014383333333304</v>
      </c>
      <c r="Q311" t="s">
        <v>16</v>
      </c>
      <c r="R311" s="18">
        <f t="shared" ca="1" si="61"/>
        <v>46036</v>
      </c>
      <c r="S311" s="23">
        <f t="shared" ca="1" si="67"/>
        <v>1.0502308999999999</v>
      </c>
      <c r="U311" t="s">
        <v>17</v>
      </c>
      <c r="V311" s="18">
        <f t="shared" ca="1" si="62"/>
        <v>46036</v>
      </c>
      <c r="W311" s="23">
        <f t="shared" ca="1" si="68"/>
        <v>0.92185860000000019</v>
      </c>
    </row>
    <row r="312" spans="1:23">
      <c r="A312" t="s">
        <v>3</v>
      </c>
      <c r="B312" s="18">
        <f t="shared" ca="1" si="57"/>
        <v>46037</v>
      </c>
      <c r="C312" s="23">
        <f t="shared" ca="1" si="63"/>
        <v>1.1816426666666668</v>
      </c>
      <c r="E312" s="22" t="s">
        <v>13</v>
      </c>
      <c r="F312" s="18">
        <f t="shared" ca="1" si="58"/>
        <v>46037</v>
      </c>
      <c r="G312" s="23">
        <f t="shared" ca="1" si="64"/>
        <v>1.3460616666666665</v>
      </c>
      <c r="I312" t="s">
        <v>14</v>
      </c>
      <c r="J312" s="18">
        <f t="shared" ca="1" si="59"/>
        <v>46037</v>
      </c>
      <c r="K312" s="23">
        <f t="shared" ca="1" si="65"/>
        <v>0.87770066666666657</v>
      </c>
      <c r="M312" t="s">
        <v>15</v>
      </c>
      <c r="N312" s="18">
        <f t="shared" ca="1" si="60"/>
        <v>46037</v>
      </c>
      <c r="O312" s="23">
        <f t="shared" ca="1" si="66"/>
        <v>0.78004666666666644</v>
      </c>
      <c r="Q312" t="s">
        <v>16</v>
      </c>
      <c r="R312" s="18">
        <f t="shared" ca="1" si="61"/>
        <v>46037</v>
      </c>
      <c r="S312" s="23">
        <f t="shared" ca="1" si="67"/>
        <v>1.0501059999999998</v>
      </c>
      <c r="U312" t="s">
        <v>17</v>
      </c>
      <c r="V312" s="18">
        <f t="shared" ca="1" si="62"/>
        <v>46037</v>
      </c>
      <c r="W312" s="23">
        <f t="shared" ca="1" si="68"/>
        <v>0.92180600000000013</v>
      </c>
    </row>
    <row r="313" spans="1:23">
      <c r="A313" t="s">
        <v>3</v>
      </c>
      <c r="B313" s="18">
        <f t="shared" ca="1" si="57"/>
        <v>46038</v>
      </c>
      <c r="C313" s="23">
        <f t="shared" ca="1" si="63"/>
        <v>1.1817228000000002</v>
      </c>
      <c r="E313" s="22" t="s">
        <v>13</v>
      </c>
      <c r="F313" s="18">
        <f t="shared" ca="1" si="58"/>
        <v>46038</v>
      </c>
      <c r="G313" s="23">
        <f t="shared" ca="1" si="64"/>
        <v>1.3460704999999997</v>
      </c>
      <c r="I313" t="s">
        <v>14</v>
      </c>
      <c r="J313" s="18">
        <f t="shared" ca="1" si="59"/>
        <v>46038</v>
      </c>
      <c r="K313" s="23">
        <f t="shared" ca="1" si="65"/>
        <v>0.8777531999999999</v>
      </c>
      <c r="M313" t="s">
        <v>15</v>
      </c>
      <c r="N313" s="18">
        <f t="shared" ca="1" si="60"/>
        <v>46038</v>
      </c>
      <c r="O313" s="23">
        <f t="shared" ca="1" si="66"/>
        <v>0.77994949999999985</v>
      </c>
      <c r="Q313" t="s">
        <v>16</v>
      </c>
      <c r="R313" s="18">
        <f t="shared" ca="1" si="61"/>
        <v>46038</v>
      </c>
      <c r="S313" s="23">
        <f t="shared" ca="1" si="67"/>
        <v>1.0499810999999997</v>
      </c>
      <c r="U313" t="s">
        <v>17</v>
      </c>
      <c r="V313" s="18">
        <f t="shared" ca="1" si="62"/>
        <v>46038</v>
      </c>
      <c r="W313" s="23">
        <f t="shared" ca="1" si="68"/>
        <v>0.92175340000000006</v>
      </c>
    </row>
    <row r="314" spans="1:23">
      <c r="A314" t="s">
        <v>3</v>
      </c>
      <c r="B314" s="18">
        <f t="shared" ca="1" si="57"/>
        <v>46039</v>
      </c>
      <c r="C314" s="23">
        <f t="shared" ca="1" si="63"/>
        <v>1.1818029333333335</v>
      </c>
      <c r="E314" s="22" t="s">
        <v>13</v>
      </c>
      <c r="F314" s="18">
        <f t="shared" ca="1" si="58"/>
        <v>46039</v>
      </c>
      <c r="G314" s="23">
        <f t="shared" ca="1" si="64"/>
        <v>1.3460793333333332</v>
      </c>
      <c r="I314" t="s">
        <v>14</v>
      </c>
      <c r="J314" s="18">
        <f t="shared" ca="1" si="59"/>
        <v>46039</v>
      </c>
      <c r="K314" s="23">
        <f t="shared" ca="1" si="65"/>
        <v>0.87780573333333323</v>
      </c>
      <c r="M314" t="s">
        <v>15</v>
      </c>
      <c r="N314" s="18">
        <f t="shared" ca="1" si="60"/>
        <v>46039</v>
      </c>
      <c r="O314" s="23">
        <f t="shared" ca="1" si="66"/>
        <v>0.77985233333333315</v>
      </c>
      <c r="Q314" t="s">
        <v>16</v>
      </c>
      <c r="R314" s="18">
        <f t="shared" ca="1" si="61"/>
        <v>46039</v>
      </c>
      <c r="S314" s="23">
        <f t="shared" ca="1" si="67"/>
        <v>1.0498561999999998</v>
      </c>
      <c r="U314" t="s">
        <v>17</v>
      </c>
      <c r="V314" s="18">
        <f t="shared" ca="1" si="62"/>
        <v>46039</v>
      </c>
      <c r="W314" s="23">
        <f t="shared" ca="1" si="68"/>
        <v>0.9217008000000001</v>
      </c>
    </row>
    <row r="315" spans="1:23">
      <c r="A315" t="s">
        <v>3</v>
      </c>
      <c r="B315" s="18">
        <f t="shared" ca="1" si="57"/>
        <v>46040</v>
      </c>
      <c r="C315" s="23">
        <f t="shared" ca="1" si="63"/>
        <v>1.1818830666666669</v>
      </c>
      <c r="E315" s="22" t="s">
        <v>13</v>
      </c>
      <c r="F315" s="18">
        <f t="shared" ca="1" si="58"/>
        <v>46040</v>
      </c>
      <c r="G315" s="23">
        <f t="shared" ca="1" si="64"/>
        <v>1.3460881666666666</v>
      </c>
      <c r="I315" t="s">
        <v>14</v>
      </c>
      <c r="J315" s="18">
        <f t="shared" ca="1" si="59"/>
        <v>46040</v>
      </c>
      <c r="K315" s="23">
        <f t="shared" ca="1" si="65"/>
        <v>0.87785826666666655</v>
      </c>
      <c r="M315" t="s">
        <v>15</v>
      </c>
      <c r="N315" s="18">
        <f t="shared" ca="1" si="60"/>
        <v>46040</v>
      </c>
      <c r="O315" s="23">
        <f t="shared" ca="1" si="66"/>
        <v>0.77975516666666644</v>
      </c>
      <c r="Q315" t="s">
        <v>16</v>
      </c>
      <c r="R315" s="18">
        <f t="shared" ca="1" si="61"/>
        <v>46040</v>
      </c>
      <c r="S315" s="23">
        <f t="shared" ca="1" si="67"/>
        <v>1.0497312999999999</v>
      </c>
      <c r="U315" t="s">
        <v>17</v>
      </c>
      <c r="V315" s="18">
        <f t="shared" ca="1" si="62"/>
        <v>46040</v>
      </c>
      <c r="W315" s="23">
        <f t="shared" ca="1" si="68"/>
        <v>0.92164820000000014</v>
      </c>
    </row>
    <row r="316" spans="1:23">
      <c r="A316" t="s">
        <v>3</v>
      </c>
      <c r="B316" s="18">
        <f t="shared" ca="1" si="57"/>
        <v>46041</v>
      </c>
      <c r="C316" s="23">
        <f t="shared" ca="1" si="63"/>
        <v>1.1819632000000002</v>
      </c>
      <c r="E316" s="22" t="s">
        <v>13</v>
      </c>
      <c r="F316" s="18">
        <f t="shared" ca="1" si="58"/>
        <v>46041</v>
      </c>
      <c r="G316" s="23">
        <f t="shared" ca="1" si="64"/>
        <v>1.3460969999999999</v>
      </c>
      <c r="I316" t="s">
        <v>14</v>
      </c>
      <c r="J316" s="18">
        <f t="shared" ca="1" si="59"/>
        <v>46041</v>
      </c>
      <c r="K316" s="23">
        <f t="shared" ca="1" si="65"/>
        <v>0.87791079999999988</v>
      </c>
      <c r="M316" t="s">
        <v>15</v>
      </c>
      <c r="N316" s="18">
        <f t="shared" ca="1" si="60"/>
        <v>46041</v>
      </c>
      <c r="O316" s="23">
        <f t="shared" ca="1" si="66"/>
        <v>0.77965799999999985</v>
      </c>
      <c r="Q316" t="s">
        <v>16</v>
      </c>
      <c r="R316" s="18">
        <f t="shared" ca="1" si="61"/>
        <v>46041</v>
      </c>
      <c r="S316" s="23">
        <f t="shared" ca="1" si="67"/>
        <v>1.0496063999999998</v>
      </c>
      <c r="U316" t="s">
        <v>17</v>
      </c>
      <c r="V316" s="18">
        <f t="shared" ca="1" si="62"/>
        <v>46041</v>
      </c>
      <c r="W316" s="23">
        <f t="shared" ca="1" si="68"/>
        <v>0.92159560000000007</v>
      </c>
    </row>
    <row r="317" spans="1:23">
      <c r="A317" t="s">
        <v>3</v>
      </c>
      <c r="B317" s="18">
        <f t="shared" ca="1" si="57"/>
        <v>46042</v>
      </c>
      <c r="C317" s="23">
        <f t="shared" ca="1" si="63"/>
        <v>1.1820433333333336</v>
      </c>
      <c r="E317" s="22" t="s">
        <v>13</v>
      </c>
      <c r="F317" s="18">
        <f t="shared" ca="1" si="58"/>
        <v>46042</v>
      </c>
      <c r="G317" s="23">
        <f t="shared" ca="1" si="64"/>
        <v>1.3461058333333331</v>
      </c>
      <c r="I317" t="s">
        <v>14</v>
      </c>
      <c r="J317" s="18">
        <f t="shared" ca="1" si="59"/>
        <v>46042</v>
      </c>
      <c r="K317" s="23">
        <f t="shared" ca="1" si="65"/>
        <v>0.87796333333333321</v>
      </c>
      <c r="M317" t="s">
        <v>15</v>
      </c>
      <c r="N317" s="18">
        <f t="shared" ca="1" si="60"/>
        <v>46042</v>
      </c>
      <c r="O317" s="23">
        <f t="shared" ca="1" si="66"/>
        <v>0.77956083333333326</v>
      </c>
      <c r="Q317" t="s">
        <v>16</v>
      </c>
      <c r="R317" s="18">
        <f t="shared" ca="1" si="61"/>
        <v>46042</v>
      </c>
      <c r="S317" s="23">
        <f t="shared" ca="1" si="67"/>
        <v>1.0494814999999997</v>
      </c>
      <c r="U317" t="s">
        <v>17</v>
      </c>
      <c r="V317" s="18">
        <f t="shared" ca="1" si="62"/>
        <v>46042</v>
      </c>
      <c r="W317" s="23">
        <f t="shared" ca="1" si="68"/>
        <v>0.921543</v>
      </c>
    </row>
    <row r="318" spans="1:23">
      <c r="A318" t="s">
        <v>3</v>
      </c>
      <c r="B318" s="18">
        <f t="shared" ca="1" si="57"/>
        <v>46043</v>
      </c>
      <c r="C318" s="23">
        <f t="shared" ca="1" si="63"/>
        <v>1.1821234666666669</v>
      </c>
      <c r="E318" s="22" t="s">
        <v>13</v>
      </c>
      <c r="F318" s="18">
        <f t="shared" ca="1" si="58"/>
        <v>46043</v>
      </c>
      <c r="G318" s="23">
        <f t="shared" ca="1" si="64"/>
        <v>1.3461146666666666</v>
      </c>
      <c r="I318" t="s">
        <v>14</v>
      </c>
      <c r="J318" s="18">
        <f t="shared" ca="1" si="59"/>
        <v>46043</v>
      </c>
      <c r="K318" s="23">
        <f t="shared" ca="1" si="65"/>
        <v>0.87801586666666653</v>
      </c>
      <c r="M318" t="s">
        <v>15</v>
      </c>
      <c r="N318" s="18">
        <f t="shared" ca="1" si="60"/>
        <v>46043</v>
      </c>
      <c r="O318" s="23">
        <f t="shared" ca="1" si="66"/>
        <v>0.77946366666666655</v>
      </c>
      <c r="Q318" t="s">
        <v>16</v>
      </c>
      <c r="R318" s="18">
        <f t="shared" ca="1" si="61"/>
        <v>46043</v>
      </c>
      <c r="S318" s="23">
        <f t="shared" ca="1" si="67"/>
        <v>1.0493565999999999</v>
      </c>
      <c r="U318" t="s">
        <v>17</v>
      </c>
      <c r="V318" s="18">
        <f t="shared" ca="1" si="62"/>
        <v>46043</v>
      </c>
      <c r="W318" s="23">
        <f t="shared" ca="1" si="68"/>
        <v>0.92149040000000004</v>
      </c>
    </row>
    <row r="319" spans="1:23">
      <c r="A319" t="s">
        <v>3</v>
      </c>
      <c r="B319" s="18">
        <f t="shared" ca="1" si="57"/>
        <v>46044</v>
      </c>
      <c r="C319" s="23">
        <f t="shared" ca="1" si="63"/>
        <v>1.1822036000000002</v>
      </c>
      <c r="E319" s="22" t="s">
        <v>13</v>
      </c>
      <c r="F319" s="18">
        <f t="shared" ca="1" si="58"/>
        <v>46044</v>
      </c>
      <c r="G319" s="23">
        <f t="shared" ca="1" si="64"/>
        <v>1.3461235</v>
      </c>
      <c r="I319" t="s">
        <v>14</v>
      </c>
      <c r="J319" s="18">
        <f t="shared" ca="1" si="59"/>
        <v>46044</v>
      </c>
      <c r="K319" s="23">
        <f t="shared" ca="1" si="65"/>
        <v>0.87806839999999986</v>
      </c>
      <c r="M319" t="s">
        <v>15</v>
      </c>
      <c r="N319" s="18">
        <f t="shared" ca="1" si="60"/>
        <v>46044</v>
      </c>
      <c r="O319" s="23">
        <f t="shared" ca="1" si="66"/>
        <v>0.77936649999999985</v>
      </c>
      <c r="Q319" t="s">
        <v>16</v>
      </c>
      <c r="R319" s="18">
        <f t="shared" ca="1" si="61"/>
        <v>46044</v>
      </c>
      <c r="S319" s="23">
        <f t="shared" ca="1" si="67"/>
        <v>1.0492317</v>
      </c>
      <c r="U319" t="s">
        <v>17</v>
      </c>
      <c r="V319" s="18">
        <f t="shared" ca="1" si="62"/>
        <v>46044</v>
      </c>
      <c r="W319" s="23">
        <f t="shared" ca="1" si="68"/>
        <v>0.92143780000000008</v>
      </c>
    </row>
    <row r="320" spans="1:23">
      <c r="A320" t="s">
        <v>3</v>
      </c>
      <c r="B320" s="18">
        <f t="shared" ca="1" si="57"/>
        <v>46045</v>
      </c>
      <c r="C320" s="23">
        <f t="shared" ca="1" si="63"/>
        <v>1.1822837333333336</v>
      </c>
      <c r="E320" s="22" t="s">
        <v>13</v>
      </c>
      <c r="F320" s="18">
        <f t="shared" ca="1" si="58"/>
        <v>46045</v>
      </c>
      <c r="G320" s="23">
        <f t="shared" ca="1" si="64"/>
        <v>1.3461323333333333</v>
      </c>
      <c r="I320" t="s">
        <v>14</v>
      </c>
      <c r="J320" s="18">
        <f t="shared" ca="1" si="59"/>
        <v>46045</v>
      </c>
      <c r="K320" s="23">
        <f t="shared" ca="1" si="65"/>
        <v>0.87812093333333319</v>
      </c>
      <c r="M320" t="s">
        <v>15</v>
      </c>
      <c r="N320" s="18">
        <f t="shared" ca="1" si="60"/>
        <v>46045</v>
      </c>
      <c r="O320" s="23">
        <f t="shared" ca="1" si="66"/>
        <v>0.77926933333333326</v>
      </c>
      <c r="Q320" t="s">
        <v>16</v>
      </c>
      <c r="R320" s="18">
        <f t="shared" ca="1" si="61"/>
        <v>46045</v>
      </c>
      <c r="S320" s="23">
        <f t="shared" ca="1" si="67"/>
        <v>1.0491067999999999</v>
      </c>
      <c r="U320" t="s">
        <v>17</v>
      </c>
      <c r="V320" s="18">
        <f t="shared" ca="1" si="62"/>
        <v>46045</v>
      </c>
      <c r="W320" s="23">
        <f t="shared" ca="1" si="68"/>
        <v>0.92138520000000002</v>
      </c>
    </row>
    <row r="321" spans="1:23">
      <c r="A321" t="s">
        <v>3</v>
      </c>
      <c r="B321" s="18">
        <f t="shared" ca="1" si="57"/>
        <v>46046</v>
      </c>
      <c r="C321" s="23">
        <f t="shared" ca="1" si="63"/>
        <v>1.1823638666666669</v>
      </c>
      <c r="E321" s="22" t="s">
        <v>13</v>
      </c>
      <c r="F321" s="18">
        <f t="shared" ca="1" si="58"/>
        <v>46046</v>
      </c>
      <c r="G321" s="23">
        <f t="shared" ca="1" si="64"/>
        <v>1.3461411666666665</v>
      </c>
      <c r="I321" t="s">
        <v>14</v>
      </c>
      <c r="J321" s="18">
        <f t="shared" ca="1" si="59"/>
        <v>46046</v>
      </c>
      <c r="K321" s="23">
        <f t="shared" ca="1" si="65"/>
        <v>0.87817346666666651</v>
      </c>
      <c r="M321" t="s">
        <v>15</v>
      </c>
      <c r="N321" s="18">
        <f t="shared" ca="1" si="60"/>
        <v>46046</v>
      </c>
      <c r="O321" s="23">
        <f t="shared" ca="1" si="66"/>
        <v>0.77917216666666667</v>
      </c>
      <c r="Q321" t="s">
        <v>16</v>
      </c>
      <c r="R321" s="18">
        <f t="shared" ca="1" si="61"/>
        <v>46046</v>
      </c>
      <c r="S321" s="23">
        <f t="shared" ca="1" si="67"/>
        <v>1.0489818999999998</v>
      </c>
      <c r="U321" t="s">
        <v>17</v>
      </c>
      <c r="V321" s="18">
        <f t="shared" ca="1" si="62"/>
        <v>46046</v>
      </c>
      <c r="W321" s="23">
        <f t="shared" ca="1" si="68"/>
        <v>0.92133259999999995</v>
      </c>
    </row>
    <row r="322" spans="1:23">
      <c r="A322" t="s">
        <v>3</v>
      </c>
      <c r="B322" s="18">
        <f t="shared" ca="1" si="57"/>
        <v>46047</v>
      </c>
      <c r="C322" s="23">
        <f t="shared" ca="1" si="63"/>
        <v>1.1824440000000001</v>
      </c>
      <c r="E322" s="22" t="s">
        <v>13</v>
      </c>
      <c r="F322" s="18">
        <f t="shared" ca="1" si="58"/>
        <v>46047</v>
      </c>
      <c r="G322" s="23">
        <f t="shared" ca="1" si="64"/>
        <v>1.34615</v>
      </c>
      <c r="I322" t="s">
        <v>14</v>
      </c>
      <c r="J322" s="18">
        <f t="shared" ca="1" si="59"/>
        <v>46047</v>
      </c>
      <c r="K322" s="23">
        <f t="shared" ca="1" si="65"/>
        <v>0.87822599999999995</v>
      </c>
      <c r="M322" t="s">
        <v>15</v>
      </c>
      <c r="N322" s="18">
        <f t="shared" ca="1" si="60"/>
        <v>46047</v>
      </c>
      <c r="O322" s="23">
        <f t="shared" ca="1" si="66"/>
        <v>0.77907499999999996</v>
      </c>
      <c r="Q322" t="s">
        <v>16</v>
      </c>
      <c r="R322" s="18">
        <f t="shared" ca="1" si="61"/>
        <v>46047</v>
      </c>
      <c r="S322" s="23">
        <f t="shared" ca="1" si="67"/>
        <v>1.0488569999999999</v>
      </c>
      <c r="U322" t="s">
        <v>17</v>
      </c>
      <c r="V322" s="18">
        <f t="shared" ca="1" si="62"/>
        <v>46047</v>
      </c>
      <c r="W322" s="23">
        <f t="shared" ca="1" si="68"/>
        <v>0.92127999999999999</v>
      </c>
    </row>
    <row r="323" spans="1:23">
      <c r="A323" t="s">
        <v>3</v>
      </c>
      <c r="B323" s="24">
        <f t="shared" ca="1" si="57"/>
        <v>46048</v>
      </c>
      <c r="C323" s="21">
        <f>C126</f>
        <v>1.1824440000000001</v>
      </c>
      <c r="E323" s="22" t="s">
        <v>13</v>
      </c>
      <c r="F323" s="24">
        <f t="shared" ca="1" si="58"/>
        <v>46048</v>
      </c>
      <c r="G323" s="21">
        <f>G126</f>
        <v>1.34615</v>
      </c>
      <c r="I323" t="s">
        <v>14</v>
      </c>
      <c r="J323" s="24">
        <f t="shared" ca="1" si="59"/>
        <v>46048</v>
      </c>
      <c r="K323" s="21">
        <f>K126</f>
        <v>0.87822599999999995</v>
      </c>
      <c r="M323" t="s">
        <v>15</v>
      </c>
      <c r="N323" s="24">
        <f t="shared" ca="1" si="60"/>
        <v>46048</v>
      </c>
      <c r="O323" s="21">
        <f>O126</f>
        <v>0.77907499999999996</v>
      </c>
      <c r="Q323" t="s">
        <v>16</v>
      </c>
      <c r="R323" s="24">
        <f t="shared" ca="1" si="61"/>
        <v>46048</v>
      </c>
      <c r="S323" s="21">
        <f>S126</f>
        <v>1.0488569999999999</v>
      </c>
      <c r="U323" t="s">
        <v>17</v>
      </c>
      <c r="V323" s="24">
        <f t="shared" ca="1" si="62"/>
        <v>46048</v>
      </c>
      <c r="W323" s="21">
        <f>W126</f>
        <v>0.92127999999999999</v>
      </c>
    </row>
    <row r="324" spans="1:23">
      <c r="A324" t="s">
        <v>3</v>
      </c>
      <c r="B324" s="18">
        <f t="shared" ca="1" si="57"/>
        <v>46049</v>
      </c>
      <c r="C324" s="23">
        <f t="shared" ref="C324:C352" ca="1" si="69">C323+(C$353-C323)/(B$353-B324)</f>
        <v>1.1825205172413793</v>
      </c>
      <c r="E324" s="22" t="s">
        <v>13</v>
      </c>
      <c r="F324" s="18">
        <f t="shared" ca="1" si="58"/>
        <v>46049</v>
      </c>
      <c r="G324" s="23">
        <f t="shared" ref="G324:G352" ca="1" si="70">G323+(G$353-G323)/(F$353-F324)</f>
        <v>1.3461623793103448</v>
      </c>
      <c r="I324" t="s">
        <v>14</v>
      </c>
      <c r="J324" s="18">
        <f t="shared" ca="1" si="59"/>
        <v>46049</v>
      </c>
      <c r="K324" s="23">
        <f t="shared" ref="K324:K352" ca="1" si="71">K323+(K$353-K323)/(J$353-J324)</f>
        <v>0.87827827586206897</v>
      </c>
      <c r="M324" t="s">
        <v>15</v>
      </c>
      <c r="N324" s="18">
        <f t="shared" ca="1" si="60"/>
        <v>46049</v>
      </c>
      <c r="O324" s="23">
        <f t="shared" ref="O324:O352" ca="1" si="72">O323+(O$353-O323)/(N$353-N324)</f>
        <v>0.77897896551724133</v>
      </c>
      <c r="Q324" t="s">
        <v>16</v>
      </c>
      <c r="R324" s="18">
        <f t="shared" ca="1" si="61"/>
        <v>46049</v>
      </c>
      <c r="S324" s="23">
        <f t="shared" ref="S324:S352" ca="1" si="73">S323+(S$353-S323)/(R$353-R324)</f>
        <v>1.0487276206896552</v>
      </c>
      <c r="U324" t="s">
        <v>17</v>
      </c>
      <c r="V324" s="18">
        <f t="shared" ca="1" si="62"/>
        <v>46049</v>
      </c>
      <c r="W324" s="23">
        <f t="shared" ref="W324:W352" ca="1" si="74">W323+(W$353-W323)/(V$353-V324)</f>
        <v>0.92122648275862062</v>
      </c>
    </row>
    <row r="325" spans="1:23">
      <c r="A325" t="s">
        <v>3</v>
      </c>
      <c r="B325" s="18">
        <f t="shared" ca="1" si="57"/>
        <v>46050</v>
      </c>
      <c r="C325" s="23">
        <f t="shared" ca="1" si="69"/>
        <v>1.1825970344827585</v>
      </c>
      <c r="E325" s="22" t="s">
        <v>13</v>
      </c>
      <c r="F325" s="18">
        <f t="shared" ca="1" si="58"/>
        <v>46050</v>
      </c>
      <c r="G325" s="23">
        <f t="shared" ca="1" si="70"/>
        <v>1.3461747586206896</v>
      </c>
      <c r="I325" t="s">
        <v>14</v>
      </c>
      <c r="J325" s="18">
        <f t="shared" ca="1" si="59"/>
        <v>46050</v>
      </c>
      <c r="K325" s="23">
        <f t="shared" ca="1" si="71"/>
        <v>0.87833055172413799</v>
      </c>
      <c r="M325" t="s">
        <v>15</v>
      </c>
      <c r="N325" s="18">
        <f t="shared" ca="1" si="60"/>
        <v>46050</v>
      </c>
      <c r="O325" s="23">
        <f t="shared" ca="1" si="72"/>
        <v>0.7788829310344827</v>
      </c>
      <c r="Q325" t="s">
        <v>16</v>
      </c>
      <c r="R325" s="18">
        <f t="shared" ca="1" si="61"/>
        <v>46050</v>
      </c>
      <c r="S325" s="23">
        <f t="shared" ca="1" si="73"/>
        <v>1.0485982413793105</v>
      </c>
      <c r="U325" t="s">
        <v>17</v>
      </c>
      <c r="V325" s="18">
        <f t="shared" ca="1" si="62"/>
        <v>46050</v>
      </c>
      <c r="W325" s="23">
        <f t="shared" ca="1" si="74"/>
        <v>0.92117296551724137</v>
      </c>
    </row>
    <row r="326" spans="1:23">
      <c r="A326" t="s">
        <v>3</v>
      </c>
      <c r="B326" s="18">
        <f t="shared" ca="1" si="57"/>
        <v>46051</v>
      </c>
      <c r="C326" s="23">
        <f t="shared" ca="1" si="69"/>
        <v>1.1826735517241378</v>
      </c>
      <c r="E326" s="22" t="s">
        <v>13</v>
      </c>
      <c r="F326" s="18">
        <f t="shared" ca="1" si="58"/>
        <v>46051</v>
      </c>
      <c r="G326" s="23">
        <f t="shared" ca="1" si="70"/>
        <v>1.3461871379310344</v>
      </c>
      <c r="I326" t="s">
        <v>14</v>
      </c>
      <c r="J326" s="18">
        <f t="shared" ca="1" si="59"/>
        <v>46051</v>
      </c>
      <c r="K326" s="23">
        <f t="shared" ca="1" si="71"/>
        <v>0.878382827586207</v>
      </c>
      <c r="M326" t="s">
        <v>15</v>
      </c>
      <c r="N326" s="18">
        <f t="shared" ca="1" si="60"/>
        <v>46051</v>
      </c>
      <c r="O326" s="23">
        <f t="shared" ca="1" si="72"/>
        <v>0.77878689655172406</v>
      </c>
      <c r="Q326" t="s">
        <v>16</v>
      </c>
      <c r="R326" s="18">
        <f t="shared" ca="1" si="61"/>
        <v>46051</v>
      </c>
      <c r="S326" s="23">
        <f t="shared" ca="1" si="73"/>
        <v>1.0484688620689657</v>
      </c>
      <c r="U326" t="s">
        <v>17</v>
      </c>
      <c r="V326" s="18">
        <f t="shared" ca="1" si="62"/>
        <v>46051</v>
      </c>
      <c r="W326" s="23">
        <f t="shared" ca="1" si="74"/>
        <v>0.92111944827586201</v>
      </c>
    </row>
    <row r="327" spans="1:23">
      <c r="A327" t="s">
        <v>3</v>
      </c>
      <c r="B327" s="18">
        <f t="shared" ca="1" si="57"/>
        <v>46052</v>
      </c>
      <c r="C327" s="23">
        <f t="shared" ca="1" si="69"/>
        <v>1.182750068965517</v>
      </c>
      <c r="E327" s="22" t="s">
        <v>13</v>
      </c>
      <c r="F327" s="18">
        <f t="shared" ca="1" si="58"/>
        <v>46052</v>
      </c>
      <c r="G327" s="23">
        <f t="shared" ca="1" si="70"/>
        <v>1.3461995172413792</v>
      </c>
      <c r="I327" t="s">
        <v>14</v>
      </c>
      <c r="J327" s="18">
        <f t="shared" ca="1" si="59"/>
        <v>46052</v>
      </c>
      <c r="K327" s="23">
        <f t="shared" ca="1" si="71"/>
        <v>0.87843510344827602</v>
      </c>
      <c r="M327" t="s">
        <v>15</v>
      </c>
      <c r="N327" s="18">
        <f t="shared" ca="1" si="60"/>
        <v>46052</v>
      </c>
      <c r="O327" s="23">
        <f t="shared" ca="1" si="72"/>
        <v>0.77869086206896543</v>
      </c>
      <c r="Q327" t="s">
        <v>16</v>
      </c>
      <c r="R327" s="18">
        <f t="shared" ca="1" si="61"/>
        <v>46052</v>
      </c>
      <c r="S327" s="23">
        <f t="shared" ca="1" si="73"/>
        <v>1.048339482758621</v>
      </c>
      <c r="U327" t="s">
        <v>17</v>
      </c>
      <c r="V327" s="18">
        <f t="shared" ca="1" si="62"/>
        <v>46052</v>
      </c>
      <c r="W327" s="23">
        <f t="shared" ca="1" si="74"/>
        <v>0.92106593103448264</v>
      </c>
    </row>
    <row r="328" spans="1:23">
      <c r="A328" t="s">
        <v>3</v>
      </c>
      <c r="B328" s="18">
        <f t="shared" ca="1" si="57"/>
        <v>46053</v>
      </c>
      <c r="C328" s="23">
        <f t="shared" ca="1" si="69"/>
        <v>1.1828265862068963</v>
      </c>
      <c r="E328" s="22" t="s">
        <v>13</v>
      </c>
      <c r="F328" s="18">
        <f t="shared" ca="1" si="58"/>
        <v>46053</v>
      </c>
      <c r="G328" s="23">
        <f t="shared" ca="1" si="70"/>
        <v>1.346211896551724</v>
      </c>
      <c r="I328" t="s">
        <v>14</v>
      </c>
      <c r="J328" s="18">
        <f t="shared" ca="1" si="59"/>
        <v>46053</v>
      </c>
      <c r="K328" s="23">
        <f t="shared" ca="1" si="71"/>
        <v>0.87848737931034493</v>
      </c>
      <c r="M328" t="s">
        <v>15</v>
      </c>
      <c r="N328" s="18">
        <f t="shared" ca="1" si="60"/>
        <v>46053</v>
      </c>
      <c r="O328" s="23">
        <f t="shared" ca="1" si="72"/>
        <v>0.77859482758620679</v>
      </c>
      <c r="Q328" t="s">
        <v>16</v>
      </c>
      <c r="R328" s="18">
        <f t="shared" ca="1" si="61"/>
        <v>46053</v>
      </c>
      <c r="S328" s="23">
        <f t="shared" ca="1" si="73"/>
        <v>1.0482101034482763</v>
      </c>
      <c r="U328" t="s">
        <v>17</v>
      </c>
      <c r="V328" s="18">
        <f t="shared" ca="1" si="62"/>
        <v>46053</v>
      </c>
      <c r="W328" s="23">
        <f t="shared" ca="1" si="74"/>
        <v>0.92101241379310339</v>
      </c>
    </row>
    <row r="329" spans="1:23">
      <c r="A329" t="s">
        <v>3</v>
      </c>
      <c r="B329" s="18">
        <f t="shared" ca="1" si="57"/>
        <v>46054</v>
      </c>
      <c r="C329" s="23">
        <f t="shared" ca="1" si="69"/>
        <v>1.1829031034482755</v>
      </c>
      <c r="E329" s="22" t="s">
        <v>13</v>
      </c>
      <c r="F329" s="18">
        <f t="shared" ca="1" si="58"/>
        <v>46054</v>
      </c>
      <c r="G329" s="23">
        <f t="shared" ca="1" si="70"/>
        <v>1.3462242758620688</v>
      </c>
      <c r="I329" t="s">
        <v>14</v>
      </c>
      <c r="J329" s="18">
        <f t="shared" ca="1" si="59"/>
        <v>46054</v>
      </c>
      <c r="K329" s="23">
        <f t="shared" ca="1" si="71"/>
        <v>0.87853965517241384</v>
      </c>
      <c r="M329" t="s">
        <v>15</v>
      </c>
      <c r="N329" s="18">
        <f t="shared" ca="1" si="60"/>
        <v>46054</v>
      </c>
      <c r="O329" s="23">
        <f t="shared" ca="1" si="72"/>
        <v>0.77849879310344816</v>
      </c>
      <c r="Q329" t="s">
        <v>16</v>
      </c>
      <c r="R329" s="18">
        <f t="shared" ca="1" si="61"/>
        <v>46054</v>
      </c>
      <c r="S329" s="23">
        <f t="shared" ca="1" si="73"/>
        <v>1.0480807241379315</v>
      </c>
      <c r="U329" t="s">
        <v>17</v>
      </c>
      <c r="V329" s="18">
        <f t="shared" ca="1" si="62"/>
        <v>46054</v>
      </c>
      <c r="W329" s="23">
        <f t="shared" ca="1" si="74"/>
        <v>0.92095889655172414</v>
      </c>
    </row>
    <row r="330" spans="1:23">
      <c r="A330" t="s">
        <v>3</v>
      </c>
      <c r="B330" s="18">
        <f t="shared" ca="1" si="57"/>
        <v>46055</v>
      </c>
      <c r="C330" s="23">
        <f t="shared" ca="1" si="69"/>
        <v>1.1829796206896548</v>
      </c>
      <c r="E330" s="22" t="s">
        <v>13</v>
      </c>
      <c r="F330" s="18">
        <f t="shared" ca="1" si="58"/>
        <v>46055</v>
      </c>
      <c r="G330" s="23">
        <f t="shared" ca="1" si="70"/>
        <v>1.3462366551724136</v>
      </c>
      <c r="I330" t="s">
        <v>14</v>
      </c>
      <c r="J330" s="18">
        <f t="shared" ca="1" si="59"/>
        <v>46055</v>
      </c>
      <c r="K330" s="23">
        <f t="shared" ca="1" si="71"/>
        <v>0.87859193103448285</v>
      </c>
      <c r="M330" t="s">
        <v>15</v>
      </c>
      <c r="N330" s="18">
        <f t="shared" ca="1" si="60"/>
        <v>46055</v>
      </c>
      <c r="O330" s="23">
        <f t="shared" ca="1" si="72"/>
        <v>0.77840275862068953</v>
      </c>
      <c r="Q330" t="s">
        <v>16</v>
      </c>
      <c r="R330" s="18">
        <f t="shared" ca="1" si="61"/>
        <v>46055</v>
      </c>
      <c r="S330" s="23">
        <f t="shared" ca="1" si="73"/>
        <v>1.0479513448275866</v>
      </c>
      <c r="U330" t="s">
        <v>17</v>
      </c>
      <c r="V330" s="18">
        <f t="shared" ca="1" si="62"/>
        <v>46055</v>
      </c>
      <c r="W330" s="23">
        <f t="shared" ca="1" si="74"/>
        <v>0.92090537931034477</v>
      </c>
    </row>
    <row r="331" spans="1:23">
      <c r="A331" t="s">
        <v>3</v>
      </c>
      <c r="B331" s="18">
        <f t="shared" ca="1" si="57"/>
        <v>46056</v>
      </c>
      <c r="C331" s="23">
        <f t="shared" ca="1" si="69"/>
        <v>1.183056137931034</v>
      </c>
      <c r="E331" s="22" t="s">
        <v>13</v>
      </c>
      <c r="F331" s="18">
        <f t="shared" ca="1" si="58"/>
        <v>46056</v>
      </c>
      <c r="G331" s="23">
        <f t="shared" ca="1" si="70"/>
        <v>1.3462490344827585</v>
      </c>
      <c r="I331" t="s">
        <v>14</v>
      </c>
      <c r="J331" s="18">
        <f t="shared" ca="1" si="59"/>
        <v>46056</v>
      </c>
      <c r="K331" s="23">
        <f t="shared" ca="1" si="71"/>
        <v>0.87864420689655187</v>
      </c>
      <c r="M331" t="s">
        <v>15</v>
      </c>
      <c r="N331" s="18">
        <f t="shared" ca="1" si="60"/>
        <v>46056</v>
      </c>
      <c r="O331" s="23">
        <f t="shared" ca="1" si="72"/>
        <v>0.77830672413793089</v>
      </c>
      <c r="Q331" t="s">
        <v>16</v>
      </c>
      <c r="R331" s="18">
        <f t="shared" ca="1" si="61"/>
        <v>46056</v>
      </c>
      <c r="S331" s="23">
        <f t="shared" ca="1" si="73"/>
        <v>1.0478219655172416</v>
      </c>
      <c r="U331" t="s">
        <v>17</v>
      </c>
      <c r="V331" s="18">
        <f t="shared" ca="1" si="62"/>
        <v>46056</v>
      </c>
      <c r="W331" s="23">
        <f t="shared" ca="1" si="74"/>
        <v>0.92085186206896541</v>
      </c>
    </row>
    <row r="332" spans="1:23">
      <c r="A332" t="s">
        <v>3</v>
      </c>
      <c r="B332" s="18">
        <f t="shared" ca="1" si="57"/>
        <v>46057</v>
      </c>
      <c r="C332" s="23">
        <f t="shared" ca="1" si="69"/>
        <v>1.1831326551724133</v>
      </c>
      <c r="E332" s="22" t="s">
        <v>13</v>
      </c>
      <c r="F332" s="18">
        <f t="shared" ca="1" si="58"/>
        <v>46057</v>
      </c>
      <c r="G332" s="23">
        <f t="shared" ca="1" si="70"/>
        <v>1.3462614137931033</v>
      </c>
      <c r="I332" t="s">
        <v>14</v>
      </c>
      <c r="J332" s="18">
        <f t="shared" ca="1" si="59"/>
        <v>46057</v>
      </c>
      <c r="K332" s="23">
        <f t="shared" ca="1" si="71"/>
        <v>0.87869648275862078</v>
      </c>
      <c r="M332" t="s">
        <v>15</v>
      </c>
      <c r="N332" s="18">
        <f t="shared" ca="1" si="60"/>
        <v>46057</v>
      </c>
      <c r="O332" s="23">
        <f t="shared" ca="1" si="72"/>
        <v>0.77821068965517226</v>
      </c>
      <c r="Q332" t="s">
        <v>16</v>
      </c>
      <c r="R332" s="18">
        <f t="shared" ca="1" si="61"/>
        <v>46057</v>
      </c>
      <c r="S332" s="23">
        <f t="shared" ca="1" si="73"/>
        <v>1.0476925862068969</v>
      </c>
      <c r="U332" t="s">
        <v>17</v>
      </c>
      <c r="V332" s="18">
        <f t="shared" ca="1" si="62"/>
        <v>46057</v>
      </c>
      <c r="W332" s="23">
        <f t="shared" ca="1" si="74"/>
        <v>0.92079834482758616</v>
      </c>
    </row>
    <row r="333" spans="1:23">
      <c r="A333" t="s">
        <v>3</v>
      </c>
      <c r="B333" s="18">
        <f t="shared" ca="1" si="57"/>
        <v>46058</v>
      </c>
      <c r="C333" s="23">
        <f t="shared" ca="1" si="69"/>
        <v>1.1832091724137925</v>
      </c>
      <c r="E333" s="22" t="s">
        <v>13</v>
      </c>
      <c r="F333" s="18">
        <f t="shared" ca="1" si="58"/>
        <v>46058</v>
      </c>
      <c r="G333" s="23">
        <f t="shared" ca="1" si="70"/>
        <v>1.3462737931034481</v>
      </c>
      <c r="I333" t="s">
        <v>14</v>
      </c>
      <c r="J333" s="18">
        <f t="shared" ca="1" si="59"/>
        <v>46058</v>
      </c>
      <c r="K333" s="23">
        <f t="shared" ca="1" si="71"/>
        <v>0.87874875862068969</v>
      </c>
      <c r="M333" t="s">
        <v>15</v>
      </c>
      <c r="N333" s="18">
        <f t="shared" ca="1" si="60"/>
        <v>46058</v>
      </c>
      <c r="O333" s="23">
        <f t="shared" ca="1" si="72"/>
        <v>0.77811465517241363</v>
      </c>
      <c r="Q333" t="s">
        <v>16</v>
      </c>
      <c r="R333" s="18">
        <f t="shared" ca="1" si="61"/>
        <v>46058</v>
      </c>
      <c r="S333" s="23">
        <f t="shared" ca="1" si="73"/>
        <v>1.0475632068965521</v>
      </c>
      <c r="U333" t="s">
        <v>17</v>
      </c>
      <c r="V333" s="18">
        <f t="shared" ca="1" si="62"/>
        <v>46058</v>
      </c>
      <c r="W333" s="23">
        <f t="shared" ca="1" si="74"/>
        <v>0.9207448275862069</v>
      </c>
    </row>
    <row r="334" spans="1:23">
      <c r="A334" t="s">
        <v>3</v>
      </c>
      <c r="B334" s="18">
        <f t="shared" ref="B334:B397" ca="1" si="75">+B333+1</f>
        <v>46059</v>
      </c>
      <c r="C334" s="23">
        <f t="shared" ca="1" si="69"/>
        <v>1.1832856896551718</v>
      </c>
      <c r="E334" s="22" t="s">
        <v>13</v>
      </c>
      <c r="F334" s="18">
        <f t="shared" ref="F334:F397" ca="1" si="76">+F333+1</f>
        <v>46059</v>
      </c>
      <c r="G334" s="23">
        <f t="shared" ca="1" si="70"/>
        <v>1.3462861724137929</v>
      </c>
      <c r="I334" t="s">
        <v>14</v>
      </c>
      <c r="J334" s="18">
        <f t="shared" ref="J334:J397" ca="1" si="77">+J333+1</f>
        <v>46059</v>
      </c>
      <c r="K334" s="23">
        <f t="shared" ca="1" si="71"/>
        <v>0.8788010344827587</v>
      </c>
      <c r="M334" t="s">
        <v>15</v>
      </c>
      <c r="N334" s="18">
        <f t="shared" ref="N334:N397" ca="1" si="78">+N333+1</f>
        <v>46059</v>
      </c>
      <c r="O334" s="23">
        <f t="shared" ca="1" si="72"/>
        <v>0.77801862068965499</v>
      </c>
      <c r="Q334" t="s">
        <v>16</v>
      </c>
      <c r="R334" s="18">
        <f t="shared" ref="R334:R397" ca="1" si="79">+R333+1</f>
        <v>46059</v>
      </c>
      <c r="S334" s="23">
        <f t="shared" ca="1" si="73"/>
        <v>1.0474338275862072</v>
      </c>
      <c r="U334" t="s">
        <v>17</v>
      </c>
      <c r="V334" s="18">
        <f t="shared" ref="V334:V397" ca="1" si="80">+V333+1</f>
        <v>46059</v>
      </c>
      <c r="W334" s="23">
        <f t="shared" ca="1" si="74"/>
        <v>0.92069131034482754</v>
      </c>
    </row>
    <row r="335" spans="1:23">
      <c r="A335" t="s">
        <v>3</v>
      </c>
      <c r="B335" s="18">
        <f t="shared" ca="1" si="75"/>
        <v>46060</v>
      </c>
      <c r="C335" s="23">
        <f t="shared" ca="1" si="69"/>
        <v>1.183362206896551</v>
      </c>
      <c r="E335" s="22" t="s">
        <v>13</v>
      </c>
      <c r="F335" s="18">
        <f t="shared" ca="1" si="76"/>
        <v>46060</v>
      </c>
      <c r="G335" s="23">
        <f t="shared" ca="1" si="70"/>
        <v>1.3462985517241377</v>
      </c>
      <c r="I335" t="s">
        <v>14</v>
      </c>
      <c r="J335" s="18">
        <f t="shared" ca="1" si="77"/>
        <v>46060</v>
      </c>
      <c r="K335" s="23">
        <f t="shared" ca="1" si="71"/>
        <v>0.87885331034482772</v>
      </c>
      <c r="M335" t="s">
        <v>15</v>
      </c>
      <c r="N335" s="18">
        <f t="shared" ca="1" si="78"/>
        <v>46060</v>
      </c>
      <c r="O335" s="23">
        <f t="shared" ca="1" si="72"/>
        <v>0.77792258620689636</v>
      </c>
      <c r="Q335" t="s">
        <v>16</v>
      </c>
      <c r="R335" s="18">
        <f t="shared" ca="1" si="79"/>
        <v>46060</v>
      </c>
      <c r="S335" s="23">
        <f t="shared" ca="1" si="73"/>
        <v>1.0473044482758622</v>
      </c>
      <c r="U335" t="s">
        <v>17</v>
      </c>
      <c r="V335" s="18">
        <f t="shared" ca="1" si="80"/>
        <v>46060</v>
      </c>
      <c r="W335" s="23">
        <f t="shared" ca="1" si="74"/>
        <v>0.92063779310344818</v>
      </c>
    </row>
    <row r="336" spans="1:23">
      <c r="A336" t="s">
        <v>3</v>
      </c>
      <c r="B336" s="18">
        <f t="shared" ca="1" si="75"/>
        <v>46061</v>
      </c>
      <c r="C336" s="23">
        <f t="shared" ca="1" si="69"/>
        <v>1.1834387241379303</v>
      </c>
      <c r="E336" s="22" t="s">
        <v>13</v>
      </c>
      <c r="F336" s="18">
        <f t="shared" ca="1" si="76"/>
        <v>46061</v>
      </c>
      <c r="G336" s="23">
        <f t="shared" ca="1" si="70"/>
        <v>1.3463109310344825</v>
      </c>
      <c r="I336" t="s">
        <v>14</v>
      </c>
      <c r="J336" s="18">
        <f t="shared" ca="1" si="77"/>
        <v>46061</v>
      </c>
      <c r="K336" s="23">
        <f t="shared" ca="1" si="71"/>
        <v>0.87890558620689663</v>
      </c>
      <c r="M336" t="s">
        <v>15</v>
      </c>
      <c r="N336" s="18">
        <f t="shared" ca="1" si="78"/>
        <v>46061</v>
      </c>
      <c r="O336" s="23">
        <f t="shared" ca="1" si="72"/>
        <v>0.77782655172413773</v>
      </c>
      <c r="Q336" t="s">
        <v>16</v>
      </c>
      <c r="R336" s="18">
        <f t="shared" ca="1" si="79"/>
        <v>46061</v>
      </c>
      <c r="S336" s="23">
        <f t="shared" ca="1" si="73"/>
        <v>1.0471750689655175</v>
      </c>
      <c r="U336" t="s">
        <v>17</v>
      </c>
      <c r="V336" s="18">
        <f t="shared" ca="1" si="80"/>
        <v>46061</v>
      </c>
      <c r="W336" s="23">
        <f t="shared" ca="1" si="74"/>
        <v>0.92058427586206892</v>
      </c>
    </row>
    <row r="337" spans="1:23">
      <c r="A337" t="s">
        <v>3</v>
      </c>
      <c r="B337" s="18">
        <f t="shared" ca="1" si="75"/>
        <v>46062</v>
      </c>
      <c r="C337" s="23">
        <f t="shared" ca="1" si="69"/>
        <v>1.1835152413793097</v>
      </c>
      <c r="E337" s="22" t="s">
        <v>13</v>
      </c>
      <c r="F337" s="18">
        <f t="shared" ca="1" si="76"/>
        <v>46062</v>
      </c>
      <c r="G337" s="23">
        <f t="shared" ca="1" si="70"/>
        <v>1.3463233103448273</v>
      </c>
      <c r="I337" t="s">
        <v>14</v>
      </c>
      <c r="J337" s="18">
        <f t="shared" ca="1" si="77"/>
        <v>46062</v>
      </c>
      <c r="K337" s="23">
        <f t="shared" ca="1" si="71"/>
        <v>0.87895786206896553</v>
      </c>
      <c r="M337" t="s">
        <v>15</v>
      </c>
      <c r="N337" s="18">
        <f t="shared" ca="1" si="78"/>
        <v>46062</v>
      </c>
      <c r="O337" s="23">
        <f t="shared" ca="1" si="72"/>
        <v>0.77773051724137909</v>
      </c>
      <c r="Q337" t="s">
        <v>16</v>
      </c>
      <c r="R337" s="18">
        <f t="shared" ca="1" si="79"/>
        <v>46062</v>
      </c>
      <c r="S337" s="23">
        <f t="shared" ca="1" si="73"/>
        <v>1.0470456896551728</v>
      </c>
      <c r="U337" t="s">
        <v>17</v>
      </c>
      <c r="V337" s="18">
        <f t="shared" ca="1" si="80"/>
        <v>46062</v>
      </c>
      <c r="W337" s="23">
        <f t="shared" ca="1" si="74"/>
        <v>0.92053075862068967</v>
      </c>
    </row>
    <row r="338" spans="1:23">
      <c r="A338" t="s">
        <v>3</v>
      </c>
      <c r="B338" s="18">
        <f t="shared" ca="1" si="75"/>
        <v>46063</v>
      </c>
      <c r="C338" s="23">
        <f t="shared" ca="1" si="69"/>
        <v>1.183591758620689</v>
      </c>
      <c r="E338" s="22" t="s">
        <v>13</v>
      </c>
      <c r="F338" s="18">
        <f t="shared" ca="1" si="76"/>
        <v>46063</v>
      </c>
      <c r="G338" s="23">
        <f t="shared" ca="1" si="70"/>
        <v>1.3463356896551721</v>
      </c>
      <c r="I338" t="s">
        <v>14</v>
      </c>
      <c r="J338" s="18">
        <f t="shared" ca="1" si="77"/>
        <v>46063</v>
      </c>
      <c r="K338" s="23">
        <f t="shared" ca="1" si="71"/>
        <v>0.87901013793103455</v>
      </c>
      <c r="M338" t="s">
        <v>15</v>
      </c>
      <c r="N338" s="18">
        <f t="shared" ca="1" si="78"/>
        <v>46063</v>
      </c>
      <c r="O338" s="23">
        <f t="shared" ca="1" si="72"/>
        <v>0.77763448275862046</v>
      </c>
      <c r="Q338" t="s">
        <v>16</v>
      </c>
      <c r="R338" s="18">
        <f t="shared" ca="1" si="79"/>
        <v>46063</v>
      </c>
      <c r="S338" s="23">
        <f t="shared" ca="1" si="73"/>
        <v>1.0469163103448278</v>
      </c>
      <c r="U338" t="s">
        <v>17</v>
      </c>
      <c r="V338" s="18">
        <f t="shared" ca="1" si="80"/>
        <v>46063</v>
      </c>
      <c r="W338" s="23">
        <f t="shared" ca="1" si="74"/>
        <v>0.92047724137931031</v>
      </c>
    </row>
    <row r="339" spans="1:23">
      <c r="A339" t="s">
        <v>3</v>
      </c>
      <c r="B339" s="18">
        <f t="shared" ca="1" si="75"/>
        <v>46064</v>
      </c>
      <c r="C339" s="23">
        <f t="shared" ca="1" si="69"/>
        <v>1.1836682758620682</v>
      </c>
      <c r="E339" s="22" t="s">
        <v>13</v>
      </c>
      <c r="F339" s="18">
        <f t="shared" ca="1" si="76"/>
        <v>46064</v>
      </c>
      <c r="G339" s="23">
        <f t="shared" ca="1" si="70"/>
        <v>1.346348068965517</v>
      </c>
      <c r="I339" t="s">
        <v>14</v>
      </c>
      <c r="J339" s="18">
        <f t="shared" ca="1" si="77"/>
        <v>46064</v>
      </c>
      <c r="K339" s="23">
        <f t="shared" ca="1" si="71"/>
        <v>0.87906241379310357</v>
      </c>
      <c r="M339" t="s">
        <v>15</v>
      </c>
      <c r="N339" s="18">
        <f t="shared" ca="1" si="78"/>
        <v>46064</v>
      </c>
      <c r="O339" s="23">
        <f t="shared" ca="1" si="72"/>
        <v>0.77753844827586183</v>
      </c>
      <c r="Q339" t="s">
        <v>16</v>
      </c>
      <c r="R339" s="18">
        <f t="shared" ca="1" si="79"/>
        <v>46064</v>
      </c>
      <c r="S339" s="23">
        <f t="shared" ca="1" si="73"/>
        <v>1.0467869310344828</v>
      </c>
      <c r="U339" t="s">
        <v>17</v>
      </c>
      <c r="V339" s="18">
        <f t="shared" ca="1" si="80"/>
        <v>46064</v>
      </c>
      <c r="W339" s="23">
        <f t="shared" ca="1" si="74"/>
        <v>0.92042372413793094</v>
      </c>
    </row>
    <row r="340" spans="1:23">
      <c r="A340" t="s">
        <v>3</v>
      </c>
      <c r="B340" s="18">
        <f t="shared" ca="1" si="75"/>
        <v>46065</v>
      </c>
      <c r="C340" s="23">
        <f t="shared" ca="1" si="69"/>
        <v>1.1837447931034477</v>
      </c>
      <c r="E340" s="22" t="s">
        <v>13</v>
      </c>
      <c r="F340" s="18">
        <f t="shared" ca="1" si="76"/>
        <v>46065</v>
      </c>
      <c r="G340" s="23">
        <f t="shared" ca="1" si="70"/>
        <v>1.3463604482758618</v>
      </c>
      <c r="I340" t="s">
        <v>14</v>
      </c>
      <c r="J340" s="18">
        <f t="shared" ca="1" si="77"/>
        <v>46065</v>
      </c>
      <c r="K340" s="23">
        <f t="shared" ca="1" si="71"/>
        <v>0.87911468965517248</v>
      </c>
      <c r="M340" t="s">
        <v>15</v>
      </c>
      <c r="N340" s="18">
        <f t="shared" ca="1" si="78"/>
        <v>46065</v>
      </c>
      <c r="O340" s="23">
        <f t="shared" ca="1" si="72"/>
        <v>0.77744241379310319</v>
      </c>
      <c r="Q340" t="s">
        <v>16</v>
      </c>
      <c r="R340" s="18">
        <f t="shared" ca="1" si="79"/>
        <v>46065</v>
      </c>
      <c r="S340" s="23">
        <f t="shared" ca="1" si="73"/>
        <v>1.0466575517241381</v>
      </c>
      <c r="U340" t="s">
        <v>17</v>
      </c>
      <c r="V340" s="18">
        <f t="shared" ca="1" si="80"/>
        <v>46065</v>
      </c>
      <c r="W340" s="23">
        <f t="shared" ca="1" si="74"/>
        <v>0.92037020689655169</v>
      </c>
    </row>
    <row r="341" spans="1:23">
      <c r="A341" t="s">
        <v>3</v>
      </c>
      <c r="B341" s="18">
        <f t="shared" ca="1" si="75"/>
        <v>46066</v>
      </c>
      <c r="C341" s="23">
        <f t="shared" ca="1" si="69"/>
        <v>1.1838213103448272</v>
      </c>
      <c r="E341" s="22" t="s">
        <v>13</v>
      </c>
      <c r="F341" s="18">
        <f t="shared" ca="1" si="76"/>
        <v>46066</v>
      </c>
      <c r="G341" s="23">
        <f t="shared" ca="1" si="70"/>
        <v>1.3463728275862066</v>
      </c>
      <c r="I341" t="s">
        <v>14</v>
      </c>
      <c r="J341" s="18">
        <f t="shared" ca="1" si="77"/>
        <v>46066</v>
      </c>
      <c r="K341" s="23">
        <f t="shared" ca="1" si="71"/>
        <v>0.87916696551724138</v>
      </c>
      <c r="M341" t="s">
        <v>15</v>
      </c>
      <c r="N341" s="18">
        <f t="shared" ca="1" si="78"/>
        <v>46066</v>
      </c>
      <c r="O341" s="23">
        <f t="shared" ca="1" si="72"/>
        <v>0.77734637931034456</v>
      </c>
      <c r="Q341" t="s">
        <v>16</v>
      </c>
      <c r="R341" s="18">
        <f t="shared" ca="1" si="79"/>
        <v>46066</v>
      </c>
      <c r="S341" s="23">
        <f t="shared" ca="1" si="73"/>
        <v>1.0465281724137934</v>
      </c>
      <c r="U341" t="s">
        <v>17</v>
      </c>
      <c r="V341" s="18">
        <f t="shared" ca="1" si="80"/>
        <v>46066</v>
      </c>
      <c r="W341" s="23">
        <f t="shared" ca="1" si="74"/>
        <v>0.92031668965517244</v>
      </c>
    </row>
    <row r="342" spans="1:23">
      <c r="A342" t="s">
        <v>3</v>
      </c>
      <c r="B342" s="18">
        <f t="shared" ca="1" si="75"/>
        <v>46067</v>
      </c>
      <c r="C342" s="23">
        <f t="shared" ca="1" si="69"/>
        <v>1.1838978275862064</v>
      </c>
      <c r="E342" s="22" t="s">
        <v>13</v>
      </c>
      <c r="F342" s="18">
        <f t="shared" ca="1" si="76"/>
        <v>46067</v>
      </c>
      <c r="G342" s="23">
        <f t="shared" ca="1" si="70"/>
        <v>1.3463852068965514</v>
      </c>
      <c r="I342" t="s">
        <v>14</v>
      </c>
      <c r="J342" s="18">
        <f t="shared" ca="1" si="77"/>
        <v>46067</v>
      </c>
      <c r="K342" s="23">
        <f t="shared" ca="1" si="71"/>
        <v>0.8792192413793104</v>
      </c>
      <c r="M342" t="s">
        <v>15</v>
      </c>
      <c r="N342" s="18">
        <f t="shared" ca="1" si="78"/>
        <v>46067</v>
      </c>
      <c r="O342" s="23">
        <f t="shared" ca="1" si="72"/>
        <v>0.77725034482758593</v>
      </c>
      <c r="Q342" t="s">
        <v>16</v>
      </c>
      <c r="R342" s="18">
        <f t="shared" ca="1" si="79"/>
        <v>46067</v>
      </c>
      <c r="S342" s="23">
        <f t="shared" ca="1" si="73"/>
        <v>1.0463987931034484</v>
      </c>
      <c r="U342" t="s">
        <v>17</v>
      </c>
      <c r="V342" s="18">
        <f t="shared" ca="1" si="80"/>
        <v>46067</v>
      </c>
      <c r="W342" s="23">
        <f t="shared" ca="1" si="74"/>
        <v>0.92026317241379307</v>
      </c>
    </row>
    <row r="343" spans="1:23">
      <c r="A343" t="s">
        <v>3</v>
      </c>
      <c r="B343" s="18">
        <f t="shared" ca="1" si="75"/>
        <v>46068</v>
      </c>
      <c r="C343" s="23">
        <f t="shared" ca="1" si="69"/>
        <v>1.1839743448275857</v>
      </c>
      <c r="E343" s="22" t="s">
        <v>13</v>
      </c>
      <c r="F343" s="18">
        <f t="shared" ca="1" si="76"/>
        <v>46068</v>
      </c>
      <c r="G343" s="23">
        <f t="shared" ca="1" si="70"/>
        <v>1.3463975862068962</v>
      </c>
      <c r="I343" t="s">
        <v>14</v>
      </c>
      <c r="J343" s="18">
        <f t="shared" ca="1" si="77"/>
        <v>46068</v>
      </c>
      <c r="K343" s="23">
        <f t="shared" ca="1" si="71"/>
        <v>0.87927151724137942</v>
      </c>
      <c r="M343" t="s">
        <v>15</v>
      </c>
      <c r="N343" s="18">
        <f t="shared" ca="1" si="78"/>
        <v>46068</v>
      </c>
      <c r="O343" s="23">
        <f t="shared" ca="1" si="72"/>
        <v>0.77715431034482729</v>
      </c>
      <c r="Q343" t="s">
        <v>16</v>
      </c>
      <c r="R343" s="18">
        <f t="shared" ca="1" si="79"/>
        <v>46068</v>
      </c>
      <c r="S343" s="23">
        <f t="shared" ca="1" si="73"/>
        <v>1.0462694137931035</v>
      </c>
      <c r="U343" t="s">
        <v>17</v>
      </c>
      <c r="V343" s="18">
        <f t="shared" ca="1" si="80"/>
        <v>46068</v>
      </c>
      <c r="W343" s="23">
        <f t="shared" ca="1" si="74"/>
        <v>0.92020965517241371</v>
      </c>
    </row>
    <row r="344" spans="1:23">
      <c r="A344" t="s">
        <v>3</v>
      </c>
      <c r="B344" s="18">
        <f t="shared" ca="1" si="75"/>
        <v>46069</v>
      </c>
      <c r="C344" s="23">
        <f t="shared" ca="1" si="69"/>
        <v>1.1840508620689651</v>
      </c>
      <c r="E344" s="22" t="s">
        <v>13</v>
      </c>
      <c r="F344" s="18">
        <f t="shared" ca="1" si="76"/>
        <v>46069</v>
      </c>
      <c r="G344" s="23">
        <f t="shared" ca="1" si="70"/>
        <v>1.346409965517241</v>
      </c>
      <c r="I344" t="s">
        <v>14</v>
      </c>
      <c r="J344" s="18">
        <f t="shared" ca="1" si="77"/>
        <v>46069</v>
      </c>
      <c r="K344" s="23">
        <f t="shared" ca="1" si="71"/>
        <v>0.87932379310344833</v>
      </c>
      <c r="M344" t="s">
        <v>15</v>
      </c>
      <c r="N344" s="18">
        <f t="shared" ca="1" si="78"/>
        <v>46069</v>
      </c>
      <c r="O344" s="23">
        <f t="shared" ca="1" si="72"/>
        <v>0.77705827586206866</v>
      </c>
      <c r="Q344" t="s">
        <v>16</v>
      </c>
      <c r="R344" s="18">
        <f t="shared" ca="1" si="79"/>
        <v>46069</v>
      </c>
      <c r="S344" s="23">
        <f t="shared" ca="1" si="73"/>
        <v>1.0461400344827587</v>
      </c>
      <c r="U344" t="s">
        <v>17</v>
      </c>
      <c r="V344" s="18">
        <f t="shared" ca="1" si="80"/>
        <v>46069</v>
      </c>
      <c r="W344" s="23">
        <f t="shared" ca="1" si="74"/>
        <v>0.92015613793103446</v>
      </c>
    </row>
    <row r="345" spans="1:23">
      <c r="A345" t="s">
        <v>3</v>
      </c>
      <c r="B345" s="18">
        <f t="shared" ca="1" si="75"/>
        <v>46070</v>
      </c>
      <c r="C345" s="23">
        <f t="shared" ca="1" si="69"/>
        <v>1.1841273793103446</v>
      </c>
      <c r="E345" s="22" t="s">
        <v>13</v>
      </c>
      <c r="F345" s="18">
        <f t="shared" ca="1" si="76"/>
        <v>46070</v>
      </c>
      <c r="G345" s="23">
        <f t="shared" ca="1" si="70"/>
        <v>1.3464223448275858</v>
      </c>
      <c r="I345" t="s">
        <v>14</v>
      </c>
      <c r="J345" s="18">
        <f t="shared" ca="1" si="77"/>
        <v>46070</v>
      </c>
      <c r="K345" s="23">
        <f t="shared" ca="1" si="71"/>
        <v>0.87937606896551723</v>
      </c>
      <c r="M345" t="s">
        <v>15</v>
      </c>
      <c r="N345" s="18">
        <f t="shared" ca="1" si="78"/>
        <v>46070</v>
      </c>
      <c r="O345" s="23">
        <f t="shared" ca="1" si="72"/>
        <v>0.77696224137931003</v>
      </c>
      <c r="Q345" t="s">
        <v>16</v>
      </c>
      <c r="R345" s="18">
        <f t="shared" ca="1" si="79"/>
        <v>46070</v>
      </c>
      <c r="S345" s="23">
        <f t="shared" ca="1" si="73"/>
        <v>1.046010655172414</v>
      </c>
      <c r="U345" t="s">
        <v>17</v>
      </c>
      <c r="V345" s="18">
        <f t="shared" ca="1" si="80"/>
        <v>46070</v>
      </c>
      <c r="W345" s="23">
        <f t="shared" ca="1" si="74"/>
        <v>0.9201026206896552</v>
      </c>
    </row>
    <row r="346" spans="1:23">
      <c r="A346" t="s">
        <v>3</v>
      </c>
      <c r="B346" s="18">
        <f t="shared" ca="1" si="75"/>
        <v>46071</v>
      </c>
      <c r="C346" s="23">
        <f t="shared" ca="1" si="69"/>
        <v>1.1842038965517239</v>
      </c>
      <c r="E346" s="22" t="s">
        <v>13</v>
      </c>
      <c r="F346" s="18">
        <f t="shared" ca="1" si="76"/>
        <v>46071</v>
      </c>
      <c r="G346" s="23">
        <f t="shared" ca="1" si="70"/>
        <v>1.3464347241379306</v>
      </c>
      <c r="I346" t="s">
        <v>14</v>
      </c>
      <c r="J346" s="18">
        <f t="shared" ca="1" si="77"/>
        <v>46071</v>
      </c>
      <c r="K346" s="23">
        <f t="shared" ca="1" si="71"/>
        <v>0.87942834482758625</v>
      </c>
      <c r="M346" t="s">
        <v>15</v>
      </c>
      <c r="N346" s="18">
        <f t="shared" ca="1" si="78"/>
        <v>46071</v>
      </c>
      <c r="O346" s="23">
        <f t="shared" ca="1" si="72"/>
        <v>0.7768662068965515</v>
      </c>
      <c r="Q346" t="s">
        <v>16</v>
      </c>
      <c r="R346" s="18">
        <f t="shared" ca="1" si="79"/>
        <v>46071</v>
      </c>
      <c r="S346" s="23">
        <f t="shared" ca="1" si="73"/>
        <v>1.045881275862069</v>
      </c>
      <c r="U346" t="s">
        <v>17</v>
      </c>
      <c r="V346" s="18">
        <f t="shared" ca="1" si="80"/>
        <v>46071</v>
      </c>
      <c r="W346" s="23">
        <f t="shared" ca="1" si="74"/>
        <v>0.92004910344827584</v>
      </c>
    </row>
    <row r="347" spans="1:23">
      <c r="A347" t="s">
        <v>3</v>
      </c>
      <c r="B347" s="18">
        <f t="shared" ca="1" si="75"/>
        <v>46072</v>
      </c>
      <c r="C347" s="23">
        <f t="shared" ca="1" si="69"/>
        <v>1.1842804137931031</v>
      </c>
      <c r="E347" s="22" t="s">
        <v>13</v>
      </c>
      <c r="F347" s="18">
        <f t="shared" ca="1" si="76"/>
        <v>46072</v>
      </c>
      <c r="G347" s="23">
        <f t="shared" ca="1" si="70"/>
        <v>1.3464471034482755</v>
      </c>
      <c r="I347" t="s">
        <v>14</v>
      </c>
      <c r="J347" s="18">
        <f t="shared" ca="1" si="77"/>
        <v>46072</v>
      </c>
      <c r="K347" s="23">
        <f t="shared" ca="1" si="71"/>
        <v>0.87948062068965527</v>
      </c>
      <c r="M347" t="s">
        <v>15</v>
      </c>
      <c r="N347" s="18">
        <f t="shared" ca="1" si="78"/>
        <v>46072</v>
      </c>
      <c r="O347" s="23">
        <f t="shared" ca="1" si="72"/>
        <v>0.77677017241379298</v>
      </c>
      <c r="Q347" t="s">
        <v>16</v>
      </c>
      <c r="R347" s="18">
        <f t="shared" ca="1" si="79"/>
        <v>46072</v>
      </c>
      <c r="S347" s="23">
        <f t="shared" ca="1" si="73"/>
        <v>1.0457518965517241</v>
      </c>
      <c r="U347" t="s">
        <v>17</v>
      </c>
      <c r="V347" s="18">
        <f t="shared" ca="1" si="80"/>
        <v>46072</v>
      </c>
      <c r="W347" s="23">
        <f t="shared" ca="1" si="74"/>
        <v>0.91999558620689648</v>
      </c>
    </row>
    <row r="348" spans="1:23">
      <c r="A348" t="s">
        <v>3</v>
      </c>
      <c r="B348" s="18">
        <f t="shared" ca="1" si="75"/>
        <v>46073</v>
      </c>
      <c r="C348" s="23">
        <f t="shared" ca="1" si="69"/>
        <v>1.1843569310344826</v>
      </c>
      <c r="E348" s="22" t="s">
        <v>13</v>
      </c>
      <c r="F348" s="18">
        <f t="shared" ca="1" si="76"/>
        <v>46073</v>
      </c>
      <c r="G348" s="23">
        <f t="shared" ca="1" si="70"/>
        <v>1.3464594827586203</v>
      </c>
      <c r="I348" t="s">
        <v>14</v>
      </c>
      <c r="J348" s="18">
        <f t="shared" ca="1" si="77"/>
        <v>46073</v>
      </c>
      <c r="K348" s="23">
        <f t="shared" ca="1" si="71"/>
        <v>0.87953289655172417</v>
      </c>
      <c r="M348" t="s">
        <v>15</v>
      </c>
      <c r="N348" s="18">
        <f t="shared" ca="1" si="78"/>
        <v>46073</v>
      </c>
      <c r="O348" s="23">
        <f t="shared" ca="1" si="72"/>
        <v>0.77667413793103435</v>
      </c>
      <c r="Q348" t="s">
        <v>16</v>
      </c>
      <c r="R348" s="18">
        <f t="shared" ca="1" si="79"/>
        <v>46073</v>
      </c>
      <c r="S348" s="23">
        <f t="shared" ca="1" si="73"/>
        <v>1.0456225172413793</v>
      </c>
      <c r="U348" t="s">
        <v>17</v>
      </c>
      <c r="V348" s="18">
        <f t="shared" ca="1" si="80"/>
        <v>46073</v>
      </c>
      <c r="W348" s="23">
        <f t="shared" ca="1" si="74"/>
        <v>0.91994206896551722</v>
      </c>
    </row>
    <row r="349" spans="1:23">
      <c r="A349" t="s">
        <v>3</v>
      </c>
      <c r="B349" s="18">
        <f t="shared" ca="1" si="75"/>
        <v>46074</v>
      </c>
      <c r="C349" s="23">
        <f t="shared" ca="1" si="69"/>
        <v>1.1844334482758621</v>
      </c>
      <c r="E349" s="22" t="s">
        <v>13</v>
      </c>
      <c r="F349" s="18">
        <f t="shared" ca="1" si="76"/>
        <v>46074</v>
      </c>
      <c r="G349" s="23">
        <f t="shared" ca="1" si="70"/>
        <v>1.3464718620689653</v>
      </c>
      <c r="I349" t="s">
        <v>14</v>
      </c>
      <c r="J349" s="18">
        <f t="shared" ca="1" si="77"/>
        <v>46074</v>
      </c>
      <c r="K349" s="23">
        <f t="shared" ca="1" si="71"/>
        <v>0.87958517241379308</v>
      </c>
      <c r="M349" t="s">
        <v>15</v>
      </c>
      <c r="N349" s="18">
        <f t="shared" ca="1" si="78"/>
        <v>46074</v>
      </c>
      <c r="O349" s="23">
        <f t="shared" ca="1" si="72"/>
        <v>0.77657810344827571</v>
      </c>
      <c r="Q349" t="s">
        <v>16</v>
      </c>
      <c r="R349" s="18">
        <f t="shared" ca="1" si="79"/>
        <v>46074</v>
      </c>
      <c r="S349" s="23">
        <f t="shared" ca="1" si="73"/>
        <v>1.0454931379310346</v>
      </c>
      <c r="U349" t="s">
        <v>17</v>
      </c>
      <c r="V349" s="18">
        <f t="shared" ca="1" si="80"/>
        <v>46074</v>
      </c>
      <c r="W349" s="23">
        <f t="shared" ca="1" si="74"/>
        <v>0.91988855172413797</v>
      </c>
    </row>
    <row r="350" spans="1:23">
      <c r="A350" t="s">
        <v>3</v>
      </c>
      <c r="B350" s="18">
        <f t="shared" ca="1" si="75"/>
        <v>46075</v>
      </c>
      <c r="C350" s="23">
        <f t="shared" ca="1" si="69"/>
        <v>1.1845099655172413</v>
      </c>
      <c r="E350" s="22" t="s">
        <v>13</v>
      </c>
      <c r="F350" s="18">
        <f t="shared" ca="1" si="76"/>
        <v>46075</v>
      </c>
      <c r="G350" s="23">
        <f t="shared" ca="1" si="70"/>
        <v>1.3464842413793101</v>
      </c>
      <c r="I350" t="s">
        <v>14</v>
      </c>
      <c r="J350" s="18">
        <f t="shared" ca="1" si="77"/>
        <v>46075</v>
      </c>
      <c r="K350" s="23">
        <f t="shared" ca="1" si="71"/>
        <v>0.8796374482758621</v>
      </c>
      <c r="M350" t="s">
        <v>15</v>
      </c>
      <c r="N350" s="18">
        <f t="shared" ca="1" si="78"/>
        <v>46075</v>
      </c>
      <c r="O350" s="23">
        <f t="shared" ca="1" si="72"/>
        <v>0.77648206896551719</v>
      </c>
      <c r="Q350" t="s">
        <v>16</v>
      </c>
      <c r="R350" s="18">
        <f t="shared" ca="1" si="79"/>
        <v>46075</v>
      </c>
      <c r="S350" s="23">
        <f t="shared" ca="1" si="73"/>
        <v>1.0453637586206896</v>
      </c>
      <c r="U350" t="s">
        <v>17</v>
      </c>
      <c r="V350" s="18">
        <f t="shared" ca="1" si="80"/>
        <v>46075</v>
      </c>
      <c r="W350" s="23">
        <f t="shared" ca="1" si="74"/>
        <v>0.91983503448275861</v>
      </c>
    </row>
    <row r="351" spans="1:23">
      <c r="A351" t="s">
        <v>3</v>
      </c>
      <c r="B351" s="18">
        <f t="shared" ca="1" si="75"/>
        <v>46076</v>
      </c>
      <c r="C351" s="23">
        <f t="shared" ca="1" si="69"/>
        <v>1.1845864827586206</v>
      </c>
      <c r="E351" s="22" t="s">
        <v>13</v>
      </c>
      <c r="F351" s="18">
        <f t="shared" ca="1" si="76"/>
        <v>46076</v>
      </c>
      <c r="G351" s="23">
        <f t="shared" ca="1" si="70"/>
        <v>1.3464966206896549</v>
      </c>
      <c r="I351" t="s">
        <v>14</v>
      </c>
      <c r="J351" s="18">
        <f t="shared" ca="1" si="77"/>
        <v>46076</v>
      </c>
      <c r="K351" s="23">
        <f t="shared" ca="1" si="71"/>
        <v>0.87968972413793112</v>
      </c>
      <c r="M351" t="s">
        <v>15</v>
      </c>
      <c r="N351" s="18">
        <f t="shared" ca="1" si="78"/>
        <v>46076</v>
      </c>
      <c r="O351" s="23">
        <f t="shared" ca="1" si="72"/>
        <v>0.77638603448275867</v>
      </c>
      <c r="Q351" t="s">
        <v>16</v>
      </c>
      <c r="R351" s="18">
        <f t="shared" ca="1" si="79"/>
        <v>46076</v>
      </c>
      <c r="S351" s="23">
        <f t="shared" ca="1" si="73"/>
        <v>1.0452343793103447</v>
      </c>
      <c r="U351" t="s">
        <v>17</v>
      </c>
      <c r="V351" s="18">
        <f t="shared" ca="1" si="80"/>
        <v>46076</v>
      </c>
      <c r="W351" s="23">
        <f t="shared" ca="1" si="74"/>
        <v>0.91978151724137924</v>
      </c>
    </row>
    <row r="352" spans="1:23">
      <c r="A352" t="s">
        <v>3</v>
      </c>
      <c r="B352" s="18">
        <f t="shared" ca="1" si="75"/>
        <v>46077</v>
      </c>
      <c r="C352" s="23">
        <f t="shared" ca="1" si="69"/>
        <v>1.184663</v>
      </c>
      <c r="E352" s="22" t="s">
        <v>13</v>
      </c>
      <c r="F352" s="18">
        <f t="shared" ca="1" si="76"/>
        <v>46077</v>
      </c>
      <c r="G352" s="23">
        <f t="shared" ca="1" si="70"/>
        <v>1.346509</v>
      </c>
      <c r="I352" t="s">
        <v>14</v>
      </c>
      <c r="J352" s="18">
        <f t="shared" ca="1" si="77"/>
        <v>46077</v>
      </c>
      <c r="K352" s="23">
        <f t="shared" ca="1" si="71"/>
        <v>0.87974200000000002</v>
      </c>
      <c r="M352" t="s">
        <v>15</v>
      </c>
      <c r="N352" s="18">
        <f t="shared" ca="1" si="78"/>
        <v>46077</v>
      </c>
      <c r="O352" s="23">
        <f t="shared" ca="1" si="72"/>
        <v>0.77629000000000004</v>
      </c>
      <c r="Q352" t="s">
        <v>16</v>
      </c>
      <c r="R352" s="18">
        <f t="shared" ca="1" si="79"/>
        <v>46077</v>
      </c>
      <c r="S352" s="23">
        <f t="shared" ca="1" si="73"/>
        <v>1.045105</v>
      </c>
      <c r="U352" t="s">
        <v>17</v>
      </c>
      <c r="V352" s="18">
        <f t="shared" ca="1" si="80"/>
        <v>46077</v>
      </c>
      <c r="W352" s="23">
        <f t="shared" ca="1" si="74"/>
        <v>0.91972799999999999</v>
      </c>
    </row>
    <row r="353" spans="1:23">
      <c r="A353" t="s">
        <v>3</v>
      </c>
      <c r="B353" s="24">
        <f t="shared" ca="1" si="75"/>
        <v>46078</v>
      </c>
      <c r="C353" s="21">
        <f>C127</f>
        <v>1.184663</v>
      </c>
      <c r="E353" s="22" t="s">
        <v>13</v>
      </c>
      <c r="F353" s="24">
        <f t="shared" ca="1" si="76"/>
        <v>46078</v>
      </c>
      <c r="G353" s="21">
        <f>G127</f>
        <v>1.346509</v>
      </c>
      <c r="I353" t="s">
        <v>14</v>
      </c>
      <c r="J353" s="24">
        <f t="shared" ca="1" si="77"/>
        <v>46078</v>
      </c>
      <c r="K353" s="21">
        <f>K127</f>
        <v>0.87974200000000002</v>
      </c>
      <c r="M353" t="s">
        <v>15</v>
      </c>
      <c r="N353" s="24">
        <f t="shared" ca="1" si="78"/>
        <v>46078</v>
      </c>
      <c r="O353" s="21">
        <f>O127</f>
        <v>0.77629000000000004</v>
      </c>
      <c r="Q353" t="s">
        <v>16</v>
      </c>
      <c r="R353" s="24">
        <f t="shared" ca="1" si="79"/>
        <v>46078</v>
      </c>
      <c r="S353" s="21">
        <f>S127</f>
        <v>1.045105</v>
      </c>
      <c r="U353" t="s">
        <v>17</v>
      </c>
      <c r="V353" s="24">
        <f t="shared" ca="1" si="80"/>
        <v>46078</v>
      </c>
      <c r="W353" s="21">
        <f>W127</f>
        <v>0.91972799999999999</v>
      </c>
    </row>
    <row r="354" spans="1:23">
      <c r="A354" t="s">
        <v>3</v>
      </c>
      <c r="B354" s="18">
        <f t="shared" ca="1" si="75"/>
        <v>46079</v>
      </c>
      <c r="C354" s="23">
        <f t="shared" ref="C354:C383" ca="1" si="81">C353+(C$384-C353)/(B$384-B354)</f>
        <v>1.1847254</v>
      </c>
      <c r="E354" s="22" t="s">
        <v>13</v>
      </c>
      <c r="F354" s="18">
        <f t="shared" ca="1" si="76"/>
        <v>46079</v>
      </c>
      <c r="G354" s="23">
        <f t="shared" ref="G354:G383" ca="1" si="82">G353+(G$384-G353)/(F$384-F354)</f>
        <v>1.3465183666666667</v>
      </c>
      <c r="I354" t="s">
        <v>14</v>
      </c>
      <c r="J354" s="18">
        <f t="shared" ca="1" si="77"/>
        <v>46079</v>
      </c>
      <c r="K354" s="23">
        <f t="shared" ref="K354:K383" ca="1" si="83">K353+(K$384-K353)/(J$384-J354)</f>
        <v>0.87978276666666666</v>
      </c>
      <c r="M354" t="s">
        <v>15</v>
      </c>
      <c r="N354" s="18">
        <f t="shared" ca="1" si="78"/>
        <v>46079</v>
      </c>
      <c r="O354" s="23">
        <f t="shared" ref="O354:O383" ca="1" si="84">O353+(O$384-O353)/(N$384-N354)</f>
        <v>0.77620600000000006</v>
      </c>
      <c r="Q354" t="s">
        <v>16</v>
      </c>
      <c r="R354" s="18">
        <f t="shared" ca="1" si="79"/>
        <v>46079</v>
      </c>
      <c r="S354" s="23">
        <f t="shared" ref="S354:S383" ca="1" si="85">S353+(S$384-S353)/(R$384-R354)</f>
        <v>1.0450091333333333</v>
      </c>
      <c r="U354" t="s">
        <v>17</v>
      </c>
      <c r="V354" s="18">
        <f t="shared" ca="1" si="80"/>
        <v>46079</v>
      </c>
      <c r="W354" s="23">
        <f t="shared" ref="W354:W383" ca="1" si="86">W353+(W$384-W353)/(V$384-V354)</f>
        <v>0.91968030000000001</v>
      </c>
    </row>
    <row r="355" spans="1:23">
      <c r="A355" t="s">
        <v>3</v>
      </c>
      <c r="B355" s="18">
        <f t="shared" ca="1" si="75"/>
        <v>46080</v>
      </c>
      <c r="C355" s="23">
        <f t="shared" ca="1" si="81"/>
        <v>1.1847878000000001</v>
      </c>
      <c r="E355" s="22" t="s">
        <v>13</v>
      </c>
      <c r="F355" s="18">
        <f t="shared" ca="1" si="76"/>
        <v>46080</v>
      </c>
      <c r="G355" s="23">
        <f t="shared" ca="1" si="82"/>
        <v>1.3465277333333334</v>
      </c>
      <c r="I355" t="s">
        <v>14</v>
      </c>
      <c r="J355" s="18">
        <f t="shared" ca="1" si="77"/>
        <v>46080</v>
      </c>
      <c r="K355" s="23">
        <f t="shared" ca="1" si="83"/>
        <v>0.8798235333333333</v>
      </c>
      <c r="M355" t="s">
        <v>15</v>
      </c>
      <c r="N355" s="18">
        <f t="shared" ca="1" si="78"/>
        <v>46080</v>
      </c>
      <c r="O355" s="23">
        <f t="shared" ca="1" si="84"/>
        <v>0.77612200000000009</v>
      </c>
      <c r="Q355" t="s">
        <v>16</v>
      </c>
      <c r="R355" s="18">
        <f t="shared" ca="1" si="79"/>
        <v>46080</v>
      </c>
      <c r="S355" s="23">
        <f t="shared" ca="1" si="85"/>
        <v>1.0449132666666667</v>
      </c>
      <c r="U355" t="s">
        <v>17</v>
      </c>
      <c r="V355" s="18">
        <f t="shared" ca="1" si="80"/>
        <v>46080</v>
      </c>
      <c r="W355" s="23">
        <f t="shared" ca="1" si="86"/>
        <v>0.91963260000000002</v>
      </c>
    </row>
    <row r="356" spans="1:23">
      <c r="A356" t="s">
        <v>3</v>
      </c>
      <c r="B356" s="18">
        <f t="shared" ca="1" si="75"/>
        <v>46081</v>
      </c>
      <c r="C356" s="23">
        <f t="shared" ca="1" si="81"/>
        <v>1.1848502000000001</v>
      </c>
      <c r="E356" s="22" t="s">
        <v>13</v>
      </c>
      <c r="F356" s="18">
        <f t="shared" ca="1" si="76"/>
        <v>46081</v>
      </c>
      <c r="G356" s="23">
        <f t="shared" ca="1" si="82"/>
        <v>1.3465371000000002</v>
      </c>
      <c r="I356" t="s">
        <v>14</v>
      </c>
      <c r="J356" s="18">
        <f t="shared" ca="1" si="77"/>
        <v>46081</v>
      </c>
      <c r="K356" s="23">
        <f t="shared" ca="1" si="83"/>
        <v>0.87986429999999993</v>
      </c>
      <c r="M356" t="s">
        <v>15</v>
      </c>
      <c r="N356" s="18">
        <f t="shared" ca="1" si="78"/>
        <v>46081</v>
      </c>
      <c r="O356" s="23">
        <f t="shared" ca="1" si="84"/>
        <v>0.77603800000000012</v>
      </c>
      <c r="Q356" t="s">
        <v>16</v>
      </c>
      <c r="R356" s="18">
        <f t="shared" ca="1" si="79"/>
        <v>46081</v>
      </c>
      <c r="S356" s="23">
        <f t="shared" ca="1" si="85"/>
        <v>1.0448174000000001</v>
      </c>
      <c r="U356" t="s">
        <v>17</v>
      </c>
      <c r="V356" s="18">
        <f t="shared" ca="1" si="80"/>
        <v>46081</v>
      </c>
      <c r="W356" s="23">
        <f t="shared" ca="1" si="86"/>
        <v>0.91958490000000004</v>
      </c>
    </row>
    <row r="357" spans="1:23">
      <c r="A357" t="s">
        <v>3</v>
      </c>
      <c r="B357" s="18">
        <f t="shared" ca="1" si="75"/>
        <v>46082</v>
      </c>
      <c r="C357" s="23">
        <f t="shared" ca="1" si="81"/>
        <v>1.1849126000000001</v>
      </c>
      <c r="E357" s="22" t="s">
        <v>13</v>
      </c>
      <c r="F357" s="18">
        <f t="shared" ca="1" si="76"/>
        <v>46082</v>
      </c>
      <c r="G357" s="23">
        <f t="shared" ca="1" si="82"/>
        <v>1.3465464666666669</v>
      </c>
      <c r="I357" t="s">
        <v>14</v>
      </c>
      <c r="J357" s="18">
        <f t="shared" ca="1" si="77"/>
        <v>46082</v>
      </c>
      <c r="K357" s="23">
        <f t="shared" ca="1" si="83"/>
        <v>0.87990506666666657</v>
      </c>
      <c r="M357" t="s">
        <v>15</v>
      </c>
      <c r="N357" s="18">
        <f t="shared" ca="1" si="78"/>
        <v>46082</v>
      </c>
      <c r="O357" s="23">
        <f t="shared" ca="1" si="84"/>
        <v>0.77595400000000014</v>
      </c>
      <c r="Q357" t="s">
        <v>16</v>
      </c>
      <c r="R357" s="18">
        <f t="shared" ca="1" si="79"/>
        <v>46082</v>
      </c>
      <c r="S357" s="23">
        <f t="shared" ca="1" si="85"/>
        <v>1.0447215333333335</v>
      </c>
      <c r="U357" t="s">
        <v>17</v>
      </c>
      <c r="V357" s="18">
        <f t="shared" ca="1" si="80"/>
        <v>46082</v>
      </c>
      <c r="W357" s="23">
        <f t="shared" ca="1" si="86"/>
        <v>0.91953720000000005</v>
      </c>
    </row>
    <row r="358" spans="1:23">
      <c r="A358" t="s">
        <v>3</v>
      </c>
      <c r="B358" s="18">
        <f t="shared" ca="1" si="75"/>
        <v>46083</v>
      </c>
      <c r="C358" s="23">
        <f t="shared" ca="1" si="81"/>
        <v>1.1849750000000001</v>
      </c>
      <c r="E358" s="22" t="s">
        <v>13</v>
      </c>
      <c r="F358" s="18">
        <f t="shared" ca="1" si="76"/>
        <v>46083</v>
      </c>
      <c r="G358" s="23">
        <f t="shared" ca="1" si="82"/>
        <v>1.3465558333333336</v>
      </c>
      <c r="I358" t="s">
        <v>14</v>
      </c>
      <c r="J358" s="18">
        <f t="shared" ca="1" si="77"/>
        <v>46083</v>
      </c>
      <c r="K358" s="23">
        <f t="shared" ca="1" si="83"/>
        <v>0.8799458333333332</v>
      </c>
      <c r="M358" t="s">
        <v>15</v>
      </c>
      <c r="N358" s="18">
        <f t="shared" ca="1" si="78"/>
        <v>46083</v>
      </c>
      <c r="O358" s="23">
        <f t="shared" ca="1" si="84"/>
        <v>0.77587000000000017</v>
      </c>
      <c r="Q358" t="s">
        <v>16</v>
      </c>
      <c r="R358" s="18">
        <f t="shared" ca="1" si="79"/>
        <v>46083</v>
      </c>
      <c r="S358" s="23">
        <f t="shared" ca="1" si="85"/>
        <v>1.0446256666666669</v>
      </c>
      <c r="U358" t="s">
        <v>17</v>
      </c>
      <c r="V358" s="18">
        <f t="shared" ca="1" si="80"/>
        <v>46083</v>
      </c>
      <c r="W358" s="23">
        <f t="shared" ca="1" si="86"/>
        <v>0.91948950000000007</v>
      </c>
    </row>
    <row r="359" spans="1:23">
      <c r="A359" t="s">
        <v>3</v>
      </c>
      <c r="B359" s="18">
        <f t="shared" ca="1" si="75"/>
        <v>46084</v>
      </c>
      <c r="C359" s="23">
        <f t="shared" ca="1" si="81"/>
        <v>1.1850374000000001</v>
      </c>
      <c r="E359" s="22" t="s">
        <v>13</v>
      </c>
      <c r="F359" s="18">
        <f t="shared" ca="1" si="76"/>
        <v>46084</v>
      </c>
      <c r="G359" s="23">
        <f t="shared" ca="1" si="82"/>
        <v>1.3465652000000004</v>
      </c>
      <c r="I359" t="s">
        <v>14</v>
      </c>
      <c r="J359" s="18">
        <f t="shared" ca="1" si="77"/>
        <v>46084</v>
      </c>
      <c r="K359" s="23">
        <f t="shared" ca="1" si="83"/>
        <v>0.87998659999999984</v>
      </c>
      <c r="M359" t="s">
        <v>15</v>
      </c>
      <c r="N359" s="18">
        <f t="shared" ca="1" si="78"/>
        <v>46084</v>
      </c>
      <c r="O359" s="23">
        <f t="shared" ca="1" si="84"/>
        <v>0.7757860000000002</v>
      </c>
      <c r="Q359" t="s">
        <v>16</v>
      </c>
      <c r="R359" s="18">
        <f t="shared" ca="1" si="79"/>
        <v>46084</v>
      </c>
      <c r="S359" s="23">
        <f t="shared" ca="1" si="85"/>
        <v>1.0445298000000003</v>
      </c>
      <c r="U359" t="s">
        <v>17</v>
      </c>
      <c r="V359" s="18">
        <f t="shared" ca="1" si="80"/>
        <v>46084</v>
      </c>
      <c r="W359" s="23">
        <f t="shared" ca="1" si="86"/>
        <v>0.91944180000000009</v>
      </c>
    </row>
    <row r="360" spans="1:23">
      <c r="A360" t="s">
        <v>3</v>
      </c>
      <c r="B360" s="18">
        <f t="shared" ca="1" si="75"/>
        <v>46085</v>
      </c>
      <c r="C360" s="23">
        <f t="shared" ca="1" si="81"/>
        <v>1.1850998000000001</v>
      </c>
      <c r="E360" s="22" t="s">
        <v>13</v>
      </c>
      <c r="F360" s="18">
        <f t="shared" ca="1" si="76"/>
        <v>46085</v>
      </c>
      <c r="G360" s="23">
        <f t="shared" ca="1" si="82"/>
        <v>1.3465745666666671</v>
      </c>
      <c r="I360" t="s">
        <v>14</v>
      </c>
      <c r="J360" s="18">
        <f t="shared" ca="1" si="77"/>
        <v>46085</v>
      </c>
      <c r="K360" s="23">
        <f t="shared" ca="1" si="83"/>
        <v>0.88002736666666648</v>
      </c>
      <c r="M360" t="s">
        <v>15</v>
      </c>
      <c r="N360" s="18">
        <f t="shared" ca="1" si="78"/>
        <v>46085</v>
      </c>
      <c r="O360" s="23">
        <f t="shared" ca="1" si="84"/>
        <v>0.77570200000000022</v>
      </c>
      <c r="Q360" t="s">
        <v>16</v>
      </c>
      <c r="R360" s="18">
        <f t="shared" ca="1" si="79"/>
        <v>46085</v>
      </c>
      <c r="S360" s="23">
        <f t="shared" ca="1" si="85"/>
        <v>1.0444339333333337</v>
      </c>
      <c r="U360" t="s">
        <v>17</v>
      </c>
      <c r="V360" s="18">
        <f t="shared" ca="1" si="80"/>
        <v>46085</v>
      </c>
      <c r="W360" s="23">
        <f t="shared" ca="1" si="86"/>
        <v>0.9193941000000001</v>
      </c>
    </row>
    <row r="361" spans="1:23">
      <c r="A361" t="s">
        <v>3</v>
      </c>
      <c r="B361" s="18">
        <f t="shared" ca="1" si="75"/>
        <v>46086</v>
      </c>
      <c r="C361" s="23">
        <f t="shared" ca="1" si="81"/>
        <v>1.1851622000000002</v>
      </c>
      <c r="E361" s="22" t="s">
        <v>13</v>
      </c>
      <c r="F361" s="18">
        <f t="shared" ca="1" si="76"/>
        <v>46086</v>
      </c>
      <c r="G361" s="23">
        <f t="shared" ca="1" si="82"/>
        <v>1.3465839333333338</v>
      </c>
      <c r="I361" t="s">
        <v>14</v>
      </c>
      <c r="J361" s="18">
        <f t="shared" ca="1" si="77"/>
        <v>46086</v>
      </c>
      <c r="K361" s="23">
        <f t="shared" ca="1" si="83"/>
        <v>0.88006813333333311</v>
      </c>
      <c r="M361" t="s">
        <v>15</v>
      </c>
      <c r="N361" s="18">
        <f t="shared" ca="1" si="78"/>
        <v>46086</v>
      </c>
      <c r="O361" s="23">
        <f t="shared" ca="1" si="84"/>
        <v>0.77561800000000025</v>
      </c>
      <c r="Q361" t="s">
        <v>16</v>
      </c>
      <c r="R361" s="18">
        <f t="shared" ca="1" si="79"/>
        <v>46086</v>
      </c>
      <c r="S361" s="23">
        <f t="shared" ca="1" si="85"/>
        <v>1.0443380666666671</v>
      </c>
      <c r="U361" t="s">
        <v>17</v>
      </c>
      <c r="V361" s="18">
        <f t="shared" ca="1" si="80"/>
        <v>46086</v>
      </c>
      <c r="W361" s="23">
        <f t="shared" ca="1" si="86"/>
        <v>0.91934640000000012</v>
      </c>
    </row>
    <row r="362" spans="1:23">
      <c r="A362" t="s">
        <v>3</v>
      </c>
      <c r="B362" s="18">
        <f t="shared" ca="1" si="75"/>
        <v>46087</v>
      </c>
      <c r="C362" s="23">
        <f t="shared" ca="1" si="81"/>
        <v>1.1852246000000002</v>
      </c>
      <c r="E362" s="22" t="s">
        <v>13</v>
      </c>
      <c r="F362" s="18">
        <f t="shared" ca="1" si="76"/>
        <v>46087</v>
      </c>
      <c r="G362" s="23">
        <f t="shared" ca="1" si="82"/>
        <v>1.3465933000000005</v>
      </c>
      <c r="I362" t="s">
        <v>14</v>
      </c>
      <c r="J362" s="18">
        <f t="shared" ca="1" si="77"/>
        <v>46087</v>
      </c>
      <c r="K362" s="23">
        <f t="shared" ca="1" si="83"/>
        <v>0.88010889999999975</v>
      </c>
      <c r="M362" t="s">
        <v>15</v>
      </c>
      <c r="N362" s="18">
        <f t="shared" ca="1" si="78"/>
        <v>46087</v>
      </c>
      <c r="O362" s="23">
        <f t="shared" ca="1" si="84"/>
        <v>0.77553400000000028</v>
      </c>
      <c r="Q362" t="s">
        <v>16</v>
      </c>
      <c r="R362" s="18">
        <f t="shared" ca="1" si="79"/>
        <v>46087</v>
      </c>
      <c r="S362" s="23">
        <f t="shared" ca="1" si="85"/>
        <v>1.0442422000000005</v>
      </c>
      <c r="U362" t="s">
        <v>17</v>
      </c>
      <c r="V362" s="18">
        <f t="shared" ca="1" si="80"/>
        <v>46087</v>
      </c>
      <c r="W362" s="23">
        <f t="shared" ca="1" si="86"/>
        <v>0.91929870000000014</v>
      </c>
    </row>
    <row r="363" spans="1:23">
      <c r="A363" t="s">
        <v>3</v>
      </c>
      <c r="B363" s="18">
        <f t="shared" ca="1" si="75"/>
        <v>46088</v>
      </c>
      <c r="C363" s="23">
        <f t="shared" ca="1" si="81"/>
        <v>1.1852870000000002</v>
      </c>
      <c r="E363" s="22" t="s">
        <v>13</v>
      </c>
      <c r="F363" s="18">
        <f t="shared" ca="1" si="76"/>
        <v>46088</v>
      </c>
      <c r="G363" s="23">
        <f t="shared" ca="1" si="82"/>
        <v>1.3466026666666673</v>
      </c>
      <c r="I363" t="s">
        <v>14</v>
      </c>
      <c r="J363" s="18">
        <f t="shared" ca="1" si="77"/>
        <v>46088</v>
      </c>
      <c r="K363" s="23">
        <f t="shared" ca="1" si="83"/>
        <v>0.88014966666666639</v>
      </c>
      <c r="M363" t="s">
        <v>15</v>
      </c>
      <c r="N363" s="18">
        <f t="shared" ca="1" si="78"/>
        <v>46088</v>
      </c>
      <c r="O363" s="23">
        <f t="shared" ca="1" si="84"/>
        <v>0.77545000000000031</v>
      </c>
      <c r="Q363" t="s">
        <v>16</v>
      </c>
      <c r="R363" s="18">
        <f t="shared" ca="1" si="79"/>
        <v>46088</v>
      </c>
      <c r="S363" s="23">
        <f t="shared" ca="1" si="85"/>
        <v>1.0441463333333338</v>
      </c>
      <c r="U363" t="s">
        <v>17</v>
      </c>
      <c r="V363" s="18">
        <f t="shared" ca="1" si="80"/>
        <v>46088</v>
      </c>
      <c r="W363" s="23">
        <f t="shared" ca="1" si="86"/>
        <v>0.91925100000000015</v>
      </c>
    </row>
    <row r="364" spans="1:23">
      <c r="A364" t="s">
        <v>3</v>
      </c>
      <c r="B364" s="18">
        <f t="shared" ca="1" si="75"/>
        <v>46089</v>
      </c>
      <c r="C364" s="23">
        <f t="shared" ca="1" si="81"/>
        <v>1.1853494000000002</v>
      </c>
      <c r="E364" s="22" t="s">
        <v>13</v>
      </c>
      <c r="F364" s="18">
        <f t="shared" ca="1" si="76"/>
        <v>46089</v>
      </c>
      <c r="G364" s="23">
        <f t="shared" ca="1" si="82"/>
        <v>1.346612033333334</v>
      </c>
      <c r="I364" t="s">
        <v>14</v>
      </c>
      <c r="J364" s="18">
        <f t="shared" ca="1" si="77"/>
        <v>46089</v>
      </c>
      <c r="K364" s="23">
        <f t="shared" ca="1" si="83"/>
        <v>0.88019043333333302</v>
      </c>
      <c r="M364" t="s">
        <v>15</v>
      </c>
      <c r="N364" s="18">
        <f t="shared" ca="1" si="78"/>
        <v>46089</v>
      </c>
      <c r="O364" s="23">
        <f t="shared" ca="1" si="84"/>
        <v>0.77536600000000033</v>
      </c>
      <c r="Q364" t="s">
        <v>16</v>
      </c>
      <c r="R364" s="18">
        <f t="shared" ca="1" si="79"/>
        <v>46089</v>
      </c>
      <c r="S364" s="23">
        <f t="shared" ca="1" si="85"/>
        <v>1.0440504666666672</v>
      </c>
      <c r="U364" t="s">
        <v>17</v>
      </c>
      <c r="V364" s="18">
        <f t="shared" ca="1" si="80"/>
        <v>46089</v>
      </c>
      <c r="W364" s="23">
        <f t="shared" ca="1" si="86"/>
        <v>0.91920330000000017</v>
      </c>
    </row>
    <row r="365" spans="1:23">
      <c r="A365" t="s">
        <v>3</v>
      </c>
      <c r="B365" s="18">
        <f t="shared" ca="1" si="75"/>
        <v>46090</v>
      </c>
      <c r="C365" s="23">
        <f t="shared" ca="1" si="81"/>
        <v>1.1854118000000002</v>
      </c>
      <c r="E365" s="22" t="s">
        <v>13</v>
      </c>
      <c r="F365" s="18">
        <f t="shared" ca="1" si="76"/>
        <v>46090</v>
      </c>
      <c r="G365" s="23">
        <f t="shared" ca="1" si="82"/>
        <v>1.3466214000000007</v>
      </c>
      <c r="I365" t="s">
        <v>14</v>
      </c>
      <c r="J365" s="18">
        <f t="shared" ca="1" si="77"/>
        <v>46090</v>
      </c>
      <c r="K365" s="23">
        <f t="shared" ca="1" si="83"/>
        <v>0.88023119999999966</v>
      </c>
      <c r="M365" t="s">
        <v>15</v>
      </c>
      <c r="N365" s="18">
        <f t="shared" ca="1" si="78"/>
        <v>46090</v>
      </c>
      <c r="O365" s="23">
        <f t="shared" ca="1" si="84"/>
        <v>0.77528200000000036</v>
      </c>
      <c r="Q365" t="s">
        <v>16</v>
      </c>
      <c r="R365" s="18">
        <f t="shared" ca="1" si="79"/>
        <v>46090</v>
      </c>
      <c r="S365" s="23">
        <f t="shared" ca="1" si="85"/>
        <v>1.0439546000000006</v>
      </c>
      <c r="U365" t="s">
        <v>17</v>
      </c>
      <c r="V365" s="18">
        <f t="shared" ca="1" si="80"/>
        <v>46090</v>
      </c>
      <c r="W365" s="23">
        <f t="shared" ca="1" si="86"/>
        <v>0.91915560000000018</v>
      </c>
    </row>
    <row r="366" spans="1:23">
      <c r="A366" t="s">
        <v>3</v>
      </c>
      <c r="B366" s="18">
        <f t="shared" ca="1" si="75"/>
        <v>46091</v>
      </c>
      <c r="C366" s="23">
        <f t="shared" ca="1" si="81"/>
        <v>1.1854742000000003</v>
      </c>
      <c r="E366" s="22" t="s">
        <v>13</v>
      </c>
      <c r="F366" s="18">
        <f t="shared" ca="1" si="76"/>
        <v>46091</v>
      </c>
      <c r="G366" s="23">
        <f t="shared" ca="1" si="82"/>
        <v>1.3466307666666673</v>
      </c>
      <c r="I366" t="s">
        <v>14</v>
      </c>
      <c r="J366" s="18">
        <f t="shared" ca="1" si="77"/>
        <v>46091</v>
      </c>
      <c r="K366" s="23">
        <f t="shared" ca="1" si="83"/>
        <v>0.88027196666666629</v>
      </c>
      <c r="M366" t="s">
        <v>15</v>
      </c>
      <c r="N366" s="18">
        <f t="shared" ca="1" si="78"/>
        <v>46091</v>
      </c>
      <c r="O366" s="23">
        <f t="shared" ca="1" si="84"/>
        <v>0.77519800000000039</v>
      </c>
      <c r="Q366" t="s">
        <v>16</v>
      </c>
      <c r="R366" s="18">
        <f t="shared" ca="1" si="79"/>
        <v>46091</v>
      </c>
      <c r="S366" s="23">
        <f t="shared" ca="1" si="85"/>
        <v>1.043858733333334</v>
      </c>
      <c r="U366" t="s">
        <v>17</v>
      </c>
      <c r="V366" s="18">
        <f t="shared" ca="1" si="80"/>
        <v>46091</v>
      </c>
      <c r="W366" s="23">
        <f t="shared" ca="1" si="86"/>
        <v>0.9191079000000002</v>
      </c>
    </row>
    <row r="367" spans="1:23">
      <c r="A367" t="s">
        <v>3</v>
      </c>
      <c r="B367" s="18">
        <f t="shared" ca="1" si="75"/>
        <v>46092</v>
      </c>
      <c r="C367" s="23">
        <f t="shared" ca="1" si="81"/>
        <v>1.1855366000000003</v>
      </c>
      <c r="E367" s="22" t="s">
        <v>13</v>
      </c>
      <c r="F367" s="18">
        <f t="shared" ca="1" si="76"/>
        <v>46092</v>
      </c>
      <c r="G367" s="23">
        <f t="shared" ca="1" si="82"/>
        <v>1.346640133333334</v>
      </c>
      <c r="I367" t="s">
        <v>14</v>
      </c>
      <c r="J367" s="18">
        <f t="shared" ca="1" si="77"/>
        <v>46092</v>
      </c>
      <c r="K367" s="23">
        <f t="shared" ca="1" si="83"/>
        <v>0.88031273333333293</v>
      </c>
      <c r="M367" t="s">
        <v>15</v>
      </c>
      <c r="N367" s="18">
        <f t="shared" ca="1" si="78"/>
        <v>46092</v>
      </c>
      <c r="O367" s="23">
        <f t="shared" ca="1" si="84"/>
        <v>0.77511400000000041</v>
      </c>
      <c r="Q367" t="s">
        <v>16</v>
      </c>
      <c r="R367" s="18">
        <f t="shared" ca="1" si="79"/>
        <v>46092</v>
      </c>
      <c r="S367" s="23">
        <f t="shared" ca="1" si="85"/>
        <v>1.0437628666666674</v>
      </c>
      <c r="U367" t="s">
        <v>17</v>
      </c>
      <c r="V367" s="18">
        <f t="shared" ca="1" si="80"/>
        <v>46092</v>
      </c>
      <c r="W367" s="23">
        <f t="shared" ca="1" si="86"/>
        <v>0.91906020000000022</v>
      </c>
    </row>
    <row r="368" spans="1:23">
      <c r="A368" t="s">
        <v>3</v>
      </c>
      <c r="B368" s="18">
        <f t="shared" ca="1" si="75"/>
        <v>46093</v>
      </c>
      <c r="C368" s="23">
        <f t="shared" ca="1" si="81"/>
        <v>1.1855990000000003</v>
      </c>
      <c r="E368" s="22" t="s">
        <v>13</v>
      </c>
      <c r="F368" s="18">
        <f t="shared" ca="1" si="76"/>
        <v>46093</v>
      </c>
      <c r="G368" s="23">
        <f t="shared" ca="1" si="82"/>
        <v>1.3466495000000007</v>
      </c>
      <c r="I368" t="s">
        <v>14</v>
      </c>
      <c r="J368" s="18">
        <f t="shared" ca="1" si="77"/>
        <v>46093</v>
      </c>
      <c r="K368" s="23">
        <f t="shared" ca="1" si="83"/>
        <v>0.88035349999999957</v>
      </c>
      <c r="M368" t="s">
        <v>15</v>
      </c>
      <c r="N368" s="18">
        <f t="shared" ca="1" si="78"/>
        <v>46093</v>
      </c>
      <c r="O368" s="23">
        <f t="shared" ca="1" si="84"/>
        <v>0.77503000000000033</v>
      </c>
      <c r="Q368" t="s">
        <v>16</v>
      </c>
      <c r="R368" s="18">
        <f t="shared" ca="1" si="79"/>
        <v>46093</v>
      </c>
      <c r="S368" s="23">
        <f t="shared" ca="1" si="85"/>
        <v>1.0436670000000008</v>
      </c>
      <c r="U368" t="s">
        <v>17</v>
      </c>
      <c r="V368" s="18">
        <f t="shared" ca="1" si="80"/>
        <v>46093</v>
      </c>
      <c r="W368" s="23">
        <f t="shared" ca="1" si="86"/>
        <v>0.91901250000000023</v>
      </c>
    </row>
    <row r="369" spans="1:23">
      <c r="A369" t="s">
        <v>3</v>
      </c>
      <c r="B369" s="18">
        <f t="shared" ca="1" si="75"/>
        <v>46094</v>
      </c>
      <c r="C369" s="23">
        <f t="shared" ca="1" si="81"/>
        <v>1.1856614000000003</v>
      </c>
      <c r="E369" s="22" t="s">
        <v>13</v>
      </c>
      <c r="F369" s="18">
        <f t="shared" ca="1" si="76"/>
        <v>46094</v>
      </c>
      <c r="G369" s="23">
        <f t="shared" ca="1" si="82"/>
        <v>1.3466588666666672</v>
      </c>
      <c r="I369" t="s">
        <v>14</v>
      </c>
      <c r="J369" s="18">
        <f t="shared" ca="1" si="77"/>
        <v>46094</v>
      </c>
      <c r="K369" s="23">
        <f t="shared" ca="1" si="83"/>
        <v>0.88039426666666631</v>
      </c>
      <c r="M369" t="s">
        <v>15</v>
      </c>
      <c r="N369" s="18">
        <f t="shared" ca="1" si="78"/>
        <v>46094</v>
      </c>
      <c r="O369" s="23">
        <f t="shared" ca="1" si="84"/>
        <v>0.77494600000000036</v>
      </c>
      <c r="Q369" t="s">
        <v>16</v>
      </c>
      <c r="R369" s="18">
        <f t="shared" ca="1" si="79"/>
        <v>46094</v>
      </c>
      <c r="S369" s="23">
        <f t="shared" ca="1" si="85"/>
        <v>1.0435711333333342</v>
      </c>
      <c r="U369" t="s">
        <v>17</v>
      </c>
      <c r="V369" s="18">
        <f t="shared" ca="1" si="80"/>
        <v>46094</v>
      </c>
      <c r="W369" s="23">
        <f t="shared" ca="1" si="86"/>
        <v>0.91896480000000025</v>
      </c>
    </row>
    <row r="370" spans="1:23">
      <c r="A370" t="s">
        <v>3</v>
      </c>
      <c r="B370" s="18">
        <f t="shared" ca="1" si="75"/>
        <v>46095</v>
      </c>
      <c r="C370" s="23">
        <f t="shared" ca="1" si="81"/>
        <v>1.1857238000000003</v>
      </c>
      <c r="E370" s="22" t="s">
        <v>13</v>
      </c>
      <c r="F370" s="18">
        <f t="shared" ca="1" si="76"/>
        <v>46095</v>
      </c>
      <c r="G370" s="23">
        <f t="shared" ca="1" si="82"/>
        <v>1.3466682333333337</v>
      </c>
      <c r="I370" t="s">
        <v>14</v>
      </c>
      <c r="J370" s="18">
        <f t="shared" ca="1" si="77"/>
        <v>46095</v>
      </c>
      <c r="K370" s="23">
        <f t="shared" ca="1" si="83"/>
        <v>0.88043503333333306</v>
      </c>
      <c r="M370" t="s">
        <v>15</v>
      </c>
      <c r="N370" s="18">
        <f t="shared" ca="1" si="78"/>
        <v>46095</v>
      </c>
      <c r="O370" s="23">
        <f t="shared" ca="1" si="84"/>
        <v>0.77486200000000038</v>
      </c>
      <c r="Q370" t="s">
        <v>16</v>
      </c>
      <c r="R370" s="18">
        <f t="shared" ca="1" si="79"/>
        <v>46095</v>
      </c>
      <c r="S370" s="23">
        <f t="shared" ca="1" si="85"/>
        <v>1.0434752666666673</v>
      </c>
      <c r="U370" t="s">
        <v>17</v>
      </c>
      <c r="V370" s="18">
        <f t="shared" ca="1" si="80"/>
        <v>46095</v>
      </c>
      <c r="W370" s="23">
        <f t="shared" ca="1" si="86"/>
        <v>0.91891710000000026</v>
      </c>
    </row>
    <row r="371" spans="1:23">
      <c r="A371" t="s">
        <v>3</v>
      </c>
      <c r="B371" s="18">
        <f t="shared" ca="1" si="75"/>
        <v>46096</v>
      </c>
      <c r="C371" s="23">
        <f t="shared" ca="1" si="81"/>
        <v>1.1857862000000003</v>
      </c>
      <c r="E371" s="22" t="s">
        <v>13</v>
      </c>
      <c r="F371" s="18">
        <f t="shared" ca="1" si="76"/>
        <v>46096</v>
      </c>
      <c r="G371" s="23">
        <f t="shared" ca="1" si="82"/>
        <v>1.3466776000000005</v>
      </c>
      <c r="I371" t="s">
        <v>14</v>
      </c>
      <c r="J371" s="18">
        <f t="shared" ca="1" si="77"/>
        <v>46096</v>
      </c>
      <c r="K371" s="23">
        <f t="shared" ca="1" si="83"/>
        <v>0.8804757999999997</v>
      </c>
      <c r="M371" t="s">
        <v>15</v>
      </c>
      <c r="N371" s="18">
        <f t="shared" ca="1" si="78"/>
        <v>46096</v>
      </c>
      <c r="O371" s="23">
        <f t="shared" ca="1" si="84"/>
        <v>0.7747780000000003</v>
      </c>
      <c r="Q371" t="s">
        <v>16</v>
      </c>
      <c r="R371" s="18">
        <f t="shared" ca="1" si="79"/>
        <v>46096</v>
      </c>
      <c r="S371" s="23">
        <f t="shared" ca="1" si="85"/>
        <v>1.0433794000000007</v>
      </c>
      <c r="U371" t="s">
        <v>17</v>
      </c>
      <c r="V371" s="18">
        <f t="shared" ca="1" si="80"/>
        <v>46096</v>
      </c>
      <c r="W371" s="23">
        <f t="shared" ca="1" si="86"/>
        <v>0.91886940000000028</v>
      </c>
    </row>
    <row r="372" spans="1:23">
      <c r="A372" t="s">
        <v>3</v>
      </c>
      <c r="B372" s="18">
        <f t="shared" ca="1" si="75"/>
        <v>46097</v>
      </c>
      <c r="C372" s="23">
        <f t="shared" ca="1" si="81"/>
        <v>1.1858486000000004</v>
      </c>
      <c r="E372" s="22" t="s">
        <v>13</v>
      </c>
      <c r="F372" s="18">
        <f t="shared" ca="1" si="76"/>
        <v>46097</v>
      </c>
      <c r="G372" s="23">
        <f t="shared" ca="1" si="82"/>
        <v>1.3466869666666672</v>
      </c>
      <c r="I372" t="s">
        <v>14</v>
      </c>
      <c r="J372" s="18">
        <f t="shared" ca="1" si="77"/>
        <v>46097</v>
      </c>
      <c r="K372" s="23">
        <f t="shared" ca="1" si="83"/>
        <v>0.88051656666666633</v>
      </c>
      <c r="M372" t="s">
        <v>15</v>
      </c>
      <c r="N372" s="18">
        <f t="shared" ca="1" si="78"/>
        <v>46097</v>
      </c>
      <c r="O372" s="23">
        <f t="shared" ca="1" si="84"/>
        <v>0.77469400000000022</v>
      </c>
      <c r="Q372" t="s">
        <v>16</v>
      </c>
      <c r="R372" s="18">
        <f t="shared" ca="1" si="79"/>
        <v>46097</v>
      </c>
      <c r="S372" s="23">
        <f t="shared" ca="1" si="85"/>
        <v>1.0432835333333341</v>
      </c>
      <c r="U372" t="s">
        <v>17</v>
      </c>
      <c r="V372" s="18">
        <f t="shared" ca="1" si="80"/>
        <v>46097</v>
      </c>
      <c r="W372" s="23">
        <f t="shared" ca="1" si="86"/>
        <v>0.9188217000000003</v>
      </c>
    </row>
    <row r="373" spans="1:23">
      <c r="A373" t="s">
        <v>3</v>
      </c>
      <c r="B373" s="18">
        <f t="shared" ca="1" si="75"/>
        <v>46098</v>
      </c>
      <c r="C373" s="23">
        <f t="shared" ca="1" si="81"/>
        <v>1.1859110000000004</v>
      </c>
      <c r="E373" s="22" t="s">
        <v>13</v>
      </c>
      <c r="F373" s="18">
        <f t="shared" ca="1" si="76"/>
        <v>46098</v>
      </c>
      <c r="G373" s="23">
        <f t="shared" ca="1" si="82"/>
        <v>1.3466963333333337</v>
      </c>
      <c r="I373" t="s">
        <v>14</v>
      </c>
      <c r="J373" s="18">
        <f t="shared" ca="1" si="77"/>
        <v>46098</v>
      </c>
      <c r="K373" s="23">
        <f t="shared" ca="1" si="83"/>
        <v>0.88055733333333308</v>
      </c>
      <c r="M373" t="s">
        <v>15</v>
      </c>
      <c r="N373" s="18">
        <f t="shared" ca="1" si="78"/>
        <v>46098</v>
      </c>
      <c r="O373" s="23">
        <f t="shared" ca="1" si="84"/>
        <v>0.77461000000000024</v>
      </c>
      <c r="Q373" t="s">
        <v>16</v>
      </c>
      <c r="R373" s="18">
        <f t="shared" ca="1" si="79"/>
        <v>46098</v>
      </c>
      <c r="S373" s="23">
        <f t="shared" ca="1" si="85"/>
        <v>1.0431876666666673</v>
      </c>
      <c r="U373" t="s">
        <v>17</v>
      </c>
      <c r="V373" s="18">
        <f t="shared" ca="1" si="80"/>
        <v>46098</v>
      </c>
      <c r="W373" s="23">
        <f t="shared" ca="1" si="86"/>
        <v>0.91877400000000031</v>
      </c>
    </row>
    <row r="374" spans="1:23">
      <c r="A374" t="s">
        <v>3</v>
      </c>
      <c r="B374" s="18">
        <f t="shared" ca="1" si="75"/>
        <v>46099</v>
      </c>
      <c r="C374" s="23">
        <f t="shared" ca="1" si="81"/>
        <v>1.1859734000000004</v>
      </c>
      <c r="E374" s="22" t="s">
        <v>13</v>
      </c>
      <c r="F374" s="18">
        <f t="shared" ca="1" si="76"/>
        <v>46099</v>
      </c>
      <c r="G374" s="23">
        <f t="shared" ca="1" si="82"/>
        <v>1.3467057000000002</v>
      </c>
      <c r="I374" t="s">
        <v>14</v>
      </c>
      <c r="J374" s="18">
        <f t="shared" ca="1" si="77"/>
        <v>46099</v>
      </c>
      <c r="K374" s="23">
        <f t="shared" ca="1" si="83"/>
        <v>0.88059809999999983</v>
      </c>
      <c r="M374" t="s">
        <v>15</v>
      </c>
      <c r="N374" s="18">
        <f t="shared" ca="1" si="78"/>
        <v>46099</v>
      </c>
      <c r="O374" s="23">
        <f t="shared" ca="1" si="84"/>
        <v>0.77452600000000027</v>
      </c>
      <c r="Q374" t="s">
        <v>16</v>
      </c>
      <c r="R374" s="18">
        <f t="shared" ca="1" si="79"/>
        <v>46099</v>
      </c>
      <c r="S374" s="23">
        <f t="shared" ca="1" si="85"/>
        <v>1.0430918000000005</v>
      </c>
      <c r="U374" t="s">
        <v>17</v>
      </c>
      <c r="V374" s="18">
        <f t="shared" ca="1" si="80"/>
        <v>46099</v>
      </c>
      <c r="W374" s="23">
        <f t="shared" ca="1" si="86"/>
        <v>0.91872630000000033</v>
      </c>
    </row>
    <row r="375" spans="1:23">
      <c r="A375" t="s">
        <v>3</v>
      </c>
      <c r="B375" s="18">
        <f t="shared" ca="1" si="75"/>
        <v>46100</v>
      </c>
      <c r="C375" s="23">
        <f t="shared" ca="1" si="81"/>
        <v>1.1860358000000004</v>
      </c>
      <c r="E375" s="22" t="s">
        <v>13</v>
      </c>
      <c r="F375" s="18">
        <f t="shared" ca="1" si="76"/>
        <v>46100</v>
      </c>
      <c r="G375" s="23">
        <f t="shared" ca="1" si="82"/>
        <v>1.346715066666667</v>
      </c>
      <c r="I375" t="s">
        <v>14</v>
      </c>
      <c r="J375" s="18">
        <f t="shared" ca="1" si="77"/>
        <v>46100</v>
      </c>
      <c r="K375" s="23">
        <f t="shared" ca="1" si="83"/>
        <v>0.88063886666666646</v>
      </c>
      <c r="M375" t="s">
        <v>15</v>
      </c>
      <c r="N375" s="18">
        <f t="shared" ca="1" si="78"/>
        <v>46100</v>
      </c>
      <c r="O375" s="23">
        <f t="shared" ca="1" si="84"/>
        <v>0.77444200000000019</v>
      </c>
      <c r="Q375" t="s">
        <v>16</v>
      </c>
      <c r="R375" s="18">
        <f t="shared" ca="1" si="79"/>
        <v>46100</v>
      </c>
      <c r="S375" s="23">
        <f t="shared" ca="1" si="85"/>
        <v>1.0429959333333338</v>
      </c>
      <c r="U375" t="s">
        <v>17</v>
      </c>
      <c r="V375" s="18">
        <f t="shared" ca="1" si="80"/>
        <v>46100</v>
      </c>
      <c r="W375" s="23">
        <f t="shared" ca="1" si="86"/>
        <v>0.91867860000000034</v>
      </c>
    </row>
    <row r="376" spans="1:23">
      <c r="A376" t="s">
        <v>3</v>
      </c>
      <c r="B376" s="18">
        <f t="shared" ca="1" si="75"/>
        <v>46101</v>
      </c>
      <c r="C376" s="23">
        <f t="shared" ca="1" si="81"/>
        <v>1.1860982000000004</v>
      </c>
      <c r="E376" s="22" t="s">
        <v>13</v>
      </c>
      <c r="F376" s="18">
        <f t="shared" ca="1" si="76"/>
        <v>46101</v>
      </c>
      <c r="G376" s="23">
        <f t="shared" ca="1" si="82"/>
        <v>1.3467244333333337</v>
      </c>
      <c r="I376" t="s">
        <v>14</v>
      </c>
      <c r="J376" s="18">
        <f t="shared" ca="1" si="77"/>
        <v>46101</v>
      </c>
      <c r="K376" s="23">
        <f t="shared" ca="1" si="83"/>
        <v>0.8806796333333331</v>
      </c>
      <c r="M376" t="s">
        <v>15</v>
      </c>
      <c r="N376" s="18">
        <f t="shared" ca="1" si="78"/>
        <v>46101</v>
      </c>
      <c r="O376" s="23">
        <f t="shared" ca="1" si="84"/>
        <v>0.7743580000000001</v>
      </c>
      <c r="Q376" t="s">
        <v>16</v>
      </c>
      <c r="R376" s="18">
        <f t="shared" ca="1" si="79"/>
        <v>46101</v>
      </c>
      <c r="S376" s="23">
        <f t="shared" ca="1" si="85"/>
        <v>1.0429000666666672</v>
      </c>
      <c r="U376" t="s">
        <v>17</v>
      </c>
      <c r="V376" s="18">
        <f t="shared" ca="1" si="80"/>
        <v>46101</v>
      </c>
      <c r="W376" s="23">
        <f t="shared" ca="1" si="86"/>
        <v>0.91863090000000036</v>
      </c>
    </row>
    <row r="377" spans="1:23">
      <c r="A377" t="s">
        <v>3</v>
      </c>
      <c r="B377" s="18">
        <f t="shared" ca="1" si="75"/>
        <v>46102</v>
      </c>
      <c r="C377" s="23">
        <f t="shared" ca="1" si="81"/>
        <v>1.1861606000000005</v>
      </c>
      <c r="E377" s="22" t="s">
        <v>13</v>
      </c>
      <c r="F377" s="18">
        <f t="shared" ca="1" si="76"/>
        <v>46102</v>
      </c>
      <c r="G377" s="23">
        <f t="shared" ca="1" si="82"/>
        <v>1.3467338000000002</v>
      </c>
      <c r="I377" t="s">
        <v>14</v>
      </c>
      <c r="J377" s="18">
        <f t="shared" ca="1" si="77"/>
        <v>46102</v>
      </c>
      <c r="K377" s="23">
        <f t="shared" ca="1" si="83"/>
        <v>0.88072039999999985</v>
      </c>
      <c r="M377" t="s">
        <v>15</v>
      </c>
      <c r="N377" s="18">
        <f t="shared" ca="1" si="78"/>
        <v>46102</v>
      </c>
      <c r="O377" s="23">
        <f t="shared" ca="1" si="84"/>
        <v>0.77427400000000013</v>
      </c>
      <c r="Q377" t="s">
        <v>16</v>
      </c>
      <c r="R377" s="18">
        <f t="shared" ca="1" si="79"/>
        <v>46102</v>
      </c>
      <c r="S377" s="23">
        <f t="shared" ca="1" si="85"/>
        <v>1.0428042000000004</v>
      </c>
      <c r="U377" t="s">
        <v>17</v>
      </c>
      <c r="V377" s="18">
        <f t="shared" ca="1" si="80"/>
        <v>46102</v>
      </c>
      <c r="W377" s="23">
        <f t="shared" ca="1" si="86"/>
        <v>0.91858320000000027</v>
      </c>
    </row>
    <row r="378" spans="1:23">
      <c r="A378" t="s">
        <v>3</v>
      </c>
      <c r="B378" s="18">
        <f t="shared" ca="1" si="75"/>
        <v>46103</v>
      </c>
      <c r="C378" s="23">
        <f t="shared" ca="1" si="81"/>
        <v>1.1862230000000005</v>
      </c>
      <c r="E378" s="22" t="s">
        <v>13</v>
      </c>
      <c r="F378" s="18">
        <f t="shared" ca="1" si="76"/>
        <v>46103</v>
      </c>
      <c r="G378" s="23">
        <f t="shared" ca="1" si="82"/>
        <v>1.3467431666666667</v>
      </c>
      <c r="I378" t="s">
        <v>14</v>
      </c>
      <c r="J378" s="18">
        <f t="shared" ca="1" si="77"/>
        <v>46103</v>
      </c>
      <c r="K378" s="23">
        <f t="shared" ca="1" si="83"/>
        <v>0.8807611666666666</v>
      </c>
      <c r="M378" t="s">
        <v>15</v>
      </c>
      <c r="N378" s="18">
        <f t="shared" ca="1" si="78"/>
        <v>46103</v>
      </c>
      <c r="O378" s="23">
        <f t="shared" ca="1" si="84"/>
        <v>0.77419000000000016</v>
      </c>
      <c r="Q378" t="s">
        <v>16</v>
      </c>
      <c r="R378" s="18">
        <f t="shared" ca="1" si="79"/>
        <v>46103</v>
      </c>
      <c r="S378" s="23">
        <f t="shared" ca="1" si="85"/>
        <v>1.0427083333333336</v>
      </c>
      <c r="U378" t="s">
        <v>17</v>
      </c>
      <c r="V378" s="18">
        <f t="shared" ca="1" si="80"/>
        <v>46103</v>
      </c>
      <c r="W378" s="23">
        <f t="shared" ca="1" si="86"/>
        <v>0.91853550000000017</v>
      </c>
    </row>
    <row r="379" spans="1:23">
      <c r="A379" t="s">
        <v>3</v>
      </c>
      <c r="B379" s="18">
        <f t="shared" ca="1" si="75"/>
        <v>46104</v>
      </c>
      <c r="C379" s="23">
        <f t="shared" ca="1" si="81"/>
        <v>1.1862854000000003</v>
      </c>
      <c r="E379" s="22" t="s">
        <v>13</v>
      </c>
      <c r="F379" s="18">
        <f t="shared" ca="1" si="76"/>
        <v>46104</v>
      </c>
      <c r="G379" s="23">
        <f t="shared" ca="1" si="82"/>
        <v>1.3467525333333334</v>
      </c>
      <c r="I379" t="s">
        <v>14</v>
      </c>
      <c r="J379" s="18">
        <f t="shared" ca="1" si="77"/>
        <v>46104</v>
      </c>
      <c r="K379" s="23">
        <f t="shared" ca="1" si="83"/>
        <v>0.88080193333333323</v>
      </c>
      <c r="M379" t="s">
        <v>15</v>
      </c>
      <c r="N379" s="18">
        <f t="shared" ca="1" si="78"/>
        <v>46104</v>
      </c>
      <c r="O379" s="23">
        <f t="shared" ca="1" si="84"/>
        <v>0.77410600000000007</v>
      </c>
      <c r="Q379" t="s">
        <v>16</v>
      </c>
      <c r="R379" s="18">
        <f t="shared" ca="1" si="79"/>
        <v>46104</v>
      </c>
      <c r="S379" s="23">
        <f t="shared" ca="1" si="85"/>
        <v>1.042612466666667</v>
      </c>
      <c r="U379" t="s">
        <v>17</v>
      </c>
      <c r="V379" s="18">
        <f t="shared" ca="1" si="80"/>
        <v>46104</v>
      </c>
      <c r="W379" s="23">
        <f t="shared" ca="1" si="86"/>
        <v>0.91848780000000019</v>
      </c>
    </row>
    <row r="380" spans="1:23">
      <c r="A380" t="s">
        <v>3</v>
      </c>
      <c r="B380" s="18">
        <f t="shared" ca="1" si="75"/>
        <v>46105</v>
      </c>
      <c r="C380" s="23">
        <f t="shared" ca="1" si="81"/>
        <v>1.1863478000000001</v>
      </c>
      <c r="E380" s="22" t="s">
        <v>13</v>
      </c>
      <c r="F380" s="18">
        <f t="shared" ca="1" si="76"/>
        <v>46105</v>
      </c>
      <c r="G380" s="23">
        <f t="shared" ca="1" si="82"/>
        <v>1.3467619000000002</v>
      </c>
      <c r="I380" t="s">
        <v>14</v>
      </c>
      <c r="J380" s="18">
        <f t="shared" ca="1" si="77"/>
        <v>46105</v>
      </c>
      <c r="K380" s="23">
        <f t="shared" ca="1" si="83"/>
        <v>0.88084269999999987</v>
      </c>
      <c r="M380" t="s">
        <v>15</v>
      </c>
      <c r="N380" s="18">
        <f t="shared" ca="1" si="78"/>
        <v>46105</v>
      </c>
      <c r="O380" s="23">
        <f t="shared" ca="1" si="84"/>
        <v>0.77402199999999999</v>
      </c>
      <c r="Q380" t="s">
        <v>16</v>
      </c>
      <c r="R380" s="18">
        <f t="shared" ca="1" si="79"/>
        <v>46105</v>
      </c>
      <c r="S380" s="23">
        <f t="shared" ca="1" si="85"/>
        <v>1.0425166000000003</v>
      </c>
      <c r="U380" t="s">
        <v>17</v>
      </c>
      <c r="V380" s="18">
        <f t="shared" ca="1" si="80"/>
        <v>46105</v>
      </c>
      <c r="W380" s="23">
        <f t="shared" ca="1" si="86"/>
        <v>0.9184401000000002</v>
      </c>
    </row>
    <row r="381" spans="1:23">
      <c r="A381" t="s">
        <v>3</v>
      </c>
      <c r="B381" s="18">
        <f t="shared" ca="1" si="75"/>
        <v>46106</v>
      </c>
      <c r="C381" s="23">
        <f t="shared" ca="1" si="81"/>
        <v>1.1864102000000001</v>
      </c>
      <c r="E381" s="22" t="s">
        <v>13</v>
      </c>
      <c r="F381" s="18">
        <f t="shared" ca="1" si="76"/>
        <v>46106</v>
      </c>
      <c r="G381" s="23">
        <f t="shared" ca="1" si="82"/>
        <v>1.3467712666666667</v>
      </c>
      <c r="I381" t="s">
        <v>14</v>
      </c>
      <c r="J381" s="18">
        <f t="shared" ca="1" si="77"/>
        <v>46106</v>
      </c>
      <c r="K381" s="23">
        <f t="shared" ca="1" si="83"/>
        <v>0.88088346666666661</v>
      </c>
      <c r="M381" t="s">
        <v>15</v>
      </c>
      <c r="N381" s="18">
        <f t="shared" ca="1" si="78"/>
        <v>46106</v>
      </c>
      <c r="O381" s="23">
        <f t="shared" ca="1" si="84"/>
        <v>0.77393800000000001</v>
      </c>
      <c r="Q381" t="s">
        <v>16</v>
      </c>
      <c r="R381" s="18">
        <f t="shared" ca="1" si="79"/>
        <v>46106</v>
      </c>
      <c r="S381" s="23">
        <f t="shared" ca="1" si="85"/>
        <v>1.0424207333333335</v>
      </c>
      <c r="U381" t="s">
        <v>17</v>
      </c>
      <c r="V381" s="18">
        <f t="shared" ca="1" si="80"/>
        <v>46106</v>
      </c>
      <c r="W381" s="23">
        <f t="shared" ca="1" si="86"/>
        <v>0.91839240000000011</v>
      </c>
    </row>
    <row r="382" spans="1:23">
      <c r="A382" t="s">
        <v>3</v>
      </c>
      <c r="B382" s="18">
        <f t="shared" ca="1" si="75"/>
        <v>46107</v>
      </c>
      <c r="C382" s="23">
        <f t="shared" ca="1" si="81"/>
        <v>1.1864726000000001</v>
      </c>
      <c r="E382" s="22" t="s">
        <v>13</v>
      </c>
      <c r="F382" s="18">
        <f t="shared" ca="1" si="76"/>
        <v>46107</v>
      </c>
      <c r="G382" s="23">
        <f t="shared" ca="1" si="82"/>
        <v>1.3467806333333332</v>
      </c>
      <c r="I382" t="s">
        <v>14</v>
      </c>
      <c r="J382" s="18">
        <f t="shared" ca="1" si="77"/>
        <v>46107</v>
      </c>
      <c r="K382" s="23">
        <f t="shared" ca="1" si="83"/>
        <v>0.88092423333333336</v>
      </c>
      <c r="M382" t="s">
        <v>15</v>
      </c>
      <c r="N382" s="18">
        <f t="shared" ca="1" si="78"/>
        <v>46107</v>
      </c>
      <c r="O382" s="23">
        <f t="shared" ca="1" si="84"/>
        <v>0.77385400000000004</v>
      </c>
      <c r="Q382" t="s">
        <v>16</v>
      </c>
      <c r="R382" s="18">
        <f t="shared" ca="1" si="79"/>
        <v>46107</v>
      </c>
      <c r="S382" s="23">
        <f t="shared" ca="1" si="85"/>
        <v>1.0423248666666667</v>
      </c>
      <c r="U382" t="s">
        <v>17</v>
      </c>
      <c r="V382" s="18">
        <f t="shared" ca="1" si="80"/>
        <v>46107</v>
      </c>
      <c r="W382" s="23">
        <f t="shared" ca="1" si="86"/>
        <v>0.91834470000000001</v>
      </c>
    </row>
    <row r="383" spans="1:23">
      <c r="A383" t="s">
        <v>3</v>
      </c>
      <c r="B383" s="18">
        <f t="shared" ca="1" si="75"/>
        <v>46108</v>
      </c>
      <c r="C383" s="23">
        <f t="shared" ca="1" si="81"/>
        <v>1.1865349999999999</v>
      </c>
      <c r="E383" s="22" t="s">
        <v>13</v>
      </c>
      <c r="F383" s="18">
        <f t="shared" ca="1" si="76"/>
        <v>46108</v>
      </c>
      <c r="G383" s="23">
        <f t="shared" ca="1" si="82"/>
        <v>1.3467899999999999</v>
      </c>
      <c r="I383" t="s">
        <v>14</v>
      </c>
      <c r="J383" s="18">
        <f t="shared" ca="1" si="77"/>
        <v>46108</v>
      </c>
      <c r="K383" s="23">
        <f t="shared" ca="1" si="83"/>
        <v>0.880965</v>
      </c>
      <c r="M383" t="s">
        <v>15</v>
      </c>
      <c r="N383" s="18">
        <f t="shared" ca="1" si="78"/>
        <v>46108</v>
      </c>
      <c r="O383" s="23">
        <f t="shared" ca="1" si="84"/>
        <v>0.77376999999999996</v>
      </c>
      <c r="Q383" t="s">
        <v>16</v>
      </c>
      <c r="R383" s="18">
        <f t="shared" ca="1" si="79"/>
        <v>46108</v>
      </c>
      <c r="S383" s="23">
        <f t="shared" ca="1" si="85"/>
        <v>1.0422290000000001</v>
      </c>
      <c r="U383" t="s">
        <v>17</v>
      </c>
      <c r="V383" s="18">
        <f t="shared" ca="1" si="80"/>
        <v>46108</v>
      </c>
      <c r="W383" s="23">
        <f t="shared" ca="1" si="86"/>
        <v>0.91829700000000003</v>
      </c>
    </row>
    <row r="384" spans="1:23">
      <c r="A384" t="s">
        <v>3</v>
      </c>
      <c r="B384" s="24">
        <f t="shared" ca="1" si="75"/>
        <v>46109</v>
      </c>
      <c r="C384" s="21">
        <f>C128</f>
        <v>1.1865349999999999</v>
      </c>
      <c r="E384" s="22" t="s">
        <v>13</v>
      </c>
      <c r="F384" s="24">
        <f t="shared" ca="1" si="76"/>
        <v>46109</v>
      </c>
      <c r="G384" s="21">
        <f>G128</f>
        <v>1.3467899999999999</v>
      </c>
      <c r="I384" t="s">
        <v>14</v>
      </c>
      <c r="J384" s="24">
        <f t="shared" ca="1" si="77"/>
        <v>46109</v>
      </c>
      <c r="K384" s="21">
        <f>K128</f>
        <v>0.880965</v>
      </c>
      <c r="M384" t="s">
        <v>15</v>
      </c>
      <c r="N384" s="24">
        <f t="shared" ca="1" si="78"/>
        <v>46109</v>
      </c>
      <c r="O384" s="21">
        <f>O128</f>
        <v>0.77376999999999996</v>
      </c>
      <c r="Q384" t="s">
        <v>16</v>
      </c>
      <c r="R384" s="24">
        <f t="shared" ca="1" si="79"/>
        <v>46109</v>
      </c>
      <c r="S384" s="21">
        <f>S128</f>
        <v>1.0422290000000001</v>
      </c>
      <c r="U384" t="s">
        <v>17</v>
      </c>
      <c r="V384" s="24">
        <f t="shared" ca="1" si="80"/>
        <v>46109</v>
      </c>
      <c r="W384" s="21">
        <f>W128</f>
        <v>0.91829700000000003</v>
      </c>
    </row>
    <row r="385" spans="1:23">
      <c r="A385" t="s">
        <v>3</v>
      </c>
      <c r="B385" s="18">
        <f t="shared" ca="1" si="75"/>
        <v>46110</v>
      </c>
      <c r="C385" s="23">
        <f t="shared" ref="C385:C414" ca="1" si="87">C384+(C$415-C384)/(B$415-B385)</f>
        <v>1.1866031666666665</v>
      </c>
      <c r="E385" s="22" t="s">
        <v>13</v>
      </c>
      <c r="F385" s="18">
        <f t="shared" ca="1" si="76"/>
        <v>46110</v>
      </c>
      <c r="G385" s="23">
        <f t="shared" ref="G385:G414" ca="1" si="88">G384+(G$415-G384)/(F$415-F385)</f>
        <v>1.3467924333333332</v>
      </c>
      <c r="I385" t="s">
        <v>14</v>
      </c>
      <c r="J385" s="18">
        <f t="shared" ca="1" si="77"/>
        <v>46110</v>
      </c>
      <c r="K385" s="23">
        <f t="shared" ref="K385:K414" ca="1" si="89">K384+(K$415-K384)/(J$415-J385)</f>
        <v>0.88100583333333338</v>
      </c>
      <c r="M385" t="s">
        <v>15</v>
      </c>
      <c r="N385" s="18">
        <f t="shared" ca="1" si="78"/>
        <v>46110</v>
      </c>
      <c r="O385" s="23">
        <f t="shared" ref="O385:O414" ca="1" si="90">O384+(O$415-O384)/(N$415-N385)</f>
        <v>0.77368633333333325</v>
      </c>
      <c r="Q385" t="s">
        <v>16</v>
      </c>
      <c r="R385" s="18">
        <f t="shared" ca="1" si="79"/>
        <v>46110</v>
      </c>
      <c r="S385" s="23">
        <f t="shared" ref="S385:S414" ca="1" si="91">S384+(S$415-S384)/(R$415-R385)</f>
        <v>1.0421141666666667</v>
      </c>
      <c r="U385" t="s">
        <v>17</v>
      </c>
      <c r="V385" s="18">
        <f t="shared" ca="1" si="80"/>
        <v>46110</v>
      </c>
      <c r="W385" s="23">
        <f t="shared" ref="W385:W414" ca="1" si="92">W384+(W$415-W384)/(V$415-V385)</f>
        <v>0.9182439</v>
      </c>
    </row>
    <row r="386" spans="1:23">
      <c r="A386" t="s">
        <v>3</v>
      </c>
      <c r="B386" s="18">
        <f t="shared" ca="1" si="75"/>
        <v>46111</v>
      </c>
      <c r="C386" s="23">
        <f t="shared" ca="1" si="87"/>
        <v>1.1866713333333332</v>
      </c>
      <c r="E386" s="22" t="s">
        <v>13</v>
      </c>
      <c r="F386" s="18">
        <f t="shared" ca="1" si="76"/>
        <v>46111</v>
      </c>
      <c r="G386" s="23">
        <f t="shared" ca="1" si="88"/>
        <v>1.3467948666666665</v>
      </c>
      <c r="I386" t="s">
        <v>14</v>
      </c>
      <c r="J386" s="18">
        <f t="shared" ca="1" si="77"/>
        <v>46111</v>
      </c>
      <c r="K386" s="23">
        <f t="shared" ca="1" si="89"/>
        <v>0.88104666666666676</v>
      </c>
      <c r="M386" t="s">
        <v>15</v>
      </c>
      <c r="N386" s="18">
        <f t="shared" ca="1" si="78"/>
        <v>46111</v>
      </c>
      <c r="O386" s="23">
        <f t="shared" ca="1" si="90"/>
        <v>0.77360266666666655</v>
      </c>
      <c r="Q386" t="s">
        <v>16</v>
      </c>
      <c r="R386" s="18">
        <f t="shared" ca="1" si="79"/>
        <v>46111</v>
      </c>
      <c r="S386" s="23">
        <f t="shared" ca="1" si="91"/>
        <v>1.0419993333333333</v>
      </c>
      <c r="U386" t="s">
        <v>17</v>
      </c>
      <c r="V386" s="18">
        <f t="shared" ca="1" si="80"/>
        <v>46111</v>
      </c>
      <c r="W386" s="23">
        <f t="shared" ca="1" si="92"/>
        <v>0.91819079999999997</v>
      </c>
    </row>
    <row r="387" spans="1:23">
      <c r="A387" t="s">
        <v>3</v>
      </c>
      <c r="B387" s="18">
        <f t="shared" ca="1" si="75"/>
        <v>46112</v>
      </c>
      <c r="C387" s="23">
        <f t="shared" ca="1" si="87"/>
        <v>1.1867394999999998</v>
      </c>
      <c r="E387" s="22" t="s">
        <v>13</v>
      </c>
      <c r="F387" s="18">
        <f t="shared" ca="1" si="76"/>
        <v>46112</v>
      </c>
      <c r="G387" s="23">
        <f t="shared" ca="1" si="88"/>
        <v>1.3467972999999998</v>
      </c>
      <c r="I387" t="s">
        <v>14</v>
      </c>
      <c r="J387" s="18">
        <f t="shared" ca="1" si="77"/>
        <v>46112</v>
      </c>
      <c r="K387" s="23">
        <f t="shared" ca="1" si="89"/>
        <v>0.88108750000000013</v>
      </c>
      <c r="M387" t="s">
        <v>15</v>
      </c>
      <c r="N387" s="18">
        <f t="shared" ca="1" si="78"/>
        <v>46112</v>
      </c>
      <c r="O387" s="23">
        <f t="shared" ca="1" si="90"/>
        <v>0.77351899999999985</v>
      </c>
      <c r="Q387" t="s">
        <v>16</v>
      </c>
      <c r="R387" s="18">
        <f t="shared" ca="1" si="79"/>
        <v>46112</v>
      </c>
      <c r="S387" s="23">
        <f t="shared" ca="1" si="91"/>
        <v>1.0418844999999999</v>
      </c>
      <c r="U387" t="s">
        <v>17</v>
      </c>
      <c r="V387" s="18">
        <f t="shared" ca="1" si="80"/>
        <v>46112</v>
      </c>
      <c r="W387" s="23">
        <f t="shared" ca="1" si="92"/>
        <v>0.91813769999999995</v>
      </c>
    </row>
    <row r="388" spans="1:23">
      <c r="A388" t="s">
        <v>3</v>
      </c>
      <c r="B388" s="18">
        <f t="shared" ca="1" si="75"/>
        <v>46113</v>
      </c>
      <c r="C388" s="23">
        <f t="shared" ca="1" si="87"/>
        <v>1.1868076666666665</v>
      </c>
      <c r="E388" s="22" t="s">
        <v>13</v>
      </c>
      <c r="F388" s="18">
        <f t="shared" ca="1" si="76"/>
        <v>46113</v>
      </c>
      <c r="G388" s="23">
        <f t="shared" ca="1" si="88"/>
        <v>1.346799733333333</v>
      </c>
      <c r="I388" t="s">
        <v>14</v>
      </c>
      <c r="J388" s="18">
        <f t="shared" ca="1" si="77"/>
        <v>46113</v>
      </c>
      <c r="K388" s="23">
        <f t="shared" ca="1" si="89"/>
        <v>0.88112833333333351</v>
      </c>
      <c r="M388" t="s">
        <v>15</v>
      </c>
      <c r="N388" s="18">
        <f t="shared" ca="1" si="78"/>
        <v>46113</v>
      </c>
      <c r="O388" s="23">
        <f t="shared" ca="1" si="90"/>
        <v>0.77343533333333314</v>
      </c>
      <c r="Q388" t="s">
        <v>16</v>
      </c>
      <c r="R388" s="18">
        <f t="shared" ca="1" si="79"/>
        <v>46113</v>
      </c>
      <c r="S388" s="23">
        <f t="shared" ca="1" si="91"/>
        <v>1.0417696666666665</v>
      </c>
      <c r="U388" t="s">
        <v>17</v>
      </c>
      <c r="V388" s="18">
        <f t="shared" ca="1" si="80"/>
        <v>46113</v>
      </c>
      <c r="W388" s="23">
        <f t="shared" ca="1" si="92"/>
        <v>0.91808459999999992</v>
      </c>
    </row>
    <row r="389" spans="1:23">
      <c r="A389" t="s">
        <v>3</v>
      </c>
      <c r="B389" s="18">
        <f t="shared" ca="1" si="75"/>
        <v>46114</v>
      </c>
      <c r="C389" s="23">
        <f t="shared" ca="1" si="87"/>
        <v>1.1868758333333331</v>
      </c>
      <c r="E389" s="22" t="s">
        <v>13</v>
      </c>
      <c r="F389" s="18">
        <f t="shared" ca="1" si="76"/>
        <v>46114</v>
      </c>
      <c r="G389" s="23">
        <f t="shared" ca="1" si="88"/>
        <v>1.3468021666666663</v>
      </c>
      <c r="I389" t="s">
        <v>14</v>
      </c>
      <c r="J389" s="18">
        <f t="shared" ca="1" si="77"/>
        <v>46114</v>
      </c>
      <c r="K389" s="23">
        <f t="shared" ca="1" si="89"/>
        <v>0.88116916666666689</v>
      </c>
      <c r="M389" t="s">
        <v>15</v>
      </c>
      <c r="N389" s="18">
        <f t="shared" ca="1" si="78"/>
        <v>46114</v>
      </c>
      <c r="O389" s="23">
        <f t="shared" ca="1" si="90"/>
        <v>0.77335166666666644</v>
      </c>
      <c r="Q389" t="s">
        <v>16</v>
      </c>
      <c r="R389" s="18">
        <f t="shared" ca="1" si="79"/>
        <v>46114</v>
      </c>
      <c r="S389" s="23">
        <f t="shared" ca="1" si="91"/>
        <v>1.0416548333333331</v>
      </c>
      <c r="U389" t="s">
        <v>17</v>
      </c>
      <c r="V389" s="18">
        <f t="shared" ca="1" si="80"/>
        <v>46114</v>
      </c>
      <c r="W389" s="23">
        <f t="shared" ca="1" si="92"/>
        <v>0.91803149999999989</v>
      </c>
    </row>
    <row r="390" spans="1:23">
      <c r="A390" t="s">
        <v>3</v>
      </c>
      <c r="B390" s="18">
        <f t="shared" ca="1" si="75"/>
        <v>46115</v>
      </c>
      <c r="C390" s="23">
        <f t="shared" ca="1" si="87"/>
        <v>1.1869439999999998</v>
      </c>
      <c r="E390" s="22" t="s">
        <v>13</v>
      </c>
      <c r="F390" s="18">
        <f t="shared" ca="1" si="76"/>
        <v>46115</v>
      </c>
      <c r="G390" s="23">
        <f t="shared" ca="1" si="88"/>
        <v>1.3468045999999996</v>
      </c>
      <c r="I390" t="s">
        <v>14</v>
      </c>
      <c r="J390" s="18">
        <f t="shared" ca="1" si="77"/>
        <v>46115</v>
      </c>
      <c r="K390" s="23">
        <f t="shared" ca="1" si="89"/>
        <v>0.88121000000000027</v>
      </c>
      <c r="M390" t="s">
        <v>15</v>
      </c>
      <c r="N390" s="18">
        <f t="shared" ca="1" si="78"/>
        <v>46115</v>
      </c>
      <c r="O390" s="23">
        <f t="shared" ca="1" si="90"/>
        <v>0.77326799999999973</v>
      </c>
      <c r="Q390" t="s">
        <v>16</v>
      </c>
      <c r="R390" s="18">
        <f t="shared" ca="1" si="79"/>
        <v>46115</v>
      </c>
      <c r="S390" s="23">
        <f t="shared" ca="1" si="91"/>
        <v>1.0415399999999997</v>
      </c>
      <c r="U390" t="s">
        <v>17</v>
      </c>
      <c r="V390" s="18">
        <f t="shared" ca="1" si="80"/>
        <v>46115</v>
      </c>
      <c r="W390" s="23">
        <f t="shared" ca="1" si="92"/>
        <v>0.91797839999999986</v>
      </c>
    </row>
    <row r="391" spans="1:23">
      <c r="A391" t="s">
        <v>3</v>
      </c>
      <c r="B391" s="18">
        <f t="shared" ca="1" si="75"/>
        <v>46116</v>
      </c>
      <c r="C391" s="23">
        <f t="shared" ca="1" si="87"/>
        <v>1.1870121666666664</v>
      </c>
      <c r="E391" s="22" t="s">
        <v>13</v>
      </c>
      <c r="F391" s="18">
        <f t="shared" ca="1" si="76"/>
        <v>46116</v>
      </c>
      <c r="G391" s="23">
        <f t="shared" ca="1" si="88"/>
        <v>1.3468070333333328</v>
      </c>
      <c r="I391" t="s">
        <v>14</v>
      </c>
      <c r="J391" s="18">
        <f t="shared" ca="1" si="77"/>
        <v>46116</v>
      </c>
      <c r="K391" s="23">
        <f t="shared" ca="1" si="89"/>
        <v>0.88125083333333354</v>
      </c>
      <c r="M391" t="s">
        <v>15</v>
      </c>
      <c r="N391" s="18">
        <f t="shared" ca="1" si="78"/>
        <v>46116</v>
      </c>
      <c r="O391" s="23">
        <f t="shared" ca="1" si="90"/>
        <v>0.77318433333333303</v>
      </c>
      <c r="Q391" t="s">
        <v>16</v>
      </c>
      <c r="R391" s="18">
        <f t="shared" ca="1" si="79"/>
        <v>46116</v>
      </c>
      <c r="S391" s="23">
        <f t="shared" ca="1" si="91"/>
        <v>1.0414251666666663</v>
      </c>
      <c r="U391" t="s">
        <v>17</v>
      </c>
      <c r="V391" s="18">
        <f t="shared" ca="1" si="80"/>
        <v>46116</v>
      </c>
      <c r="W391" s="23">
        <f t="shared" ca="1" si="92"/>
        <v>0.91792529999999983</v>
      </c>
    </row>
    <row r="392" spans="1:23">
      <c r="A392" t="s">
        <v>3</v>
      </c>
      <c r="B392" s="18">
        <f t="shared" ca="1" si="75"/>
        <v>46117</v>
      </c>
      <c r="C392" s="23">
        <f t="shared" ca="1" si="87"/>
        <v>1.1870803333333331</v>
      </c>
      <c r="E392" s="22" t="s">
        <v>13</v>
      </c>
      <c r="F392" s="18">
        <f t="shared" ca="1" si="76"/>
        <v>46117</v>
      </c>
      <c r="G392" s="23">
        <f t="shared" ca="1" si="88"/>
        <v>1.3468094666666661</v>
      </c>
      <c r="I392" t="s">
        <v>14</v>
      </c>
      <c r="J392" s="18">
        <f t="shared" ca="1" si="77"/>
        <v>46117</v>
      </c>
      <c r="K392" s="23">
        <f t="shared" ca="1" si="89"/>
        <v>0.88129166666666692</v>
      </c>
      <c r="M392" t="s">
        <v>15</v>
      </c>
      <c r="N392" s="18">
        <f t="shared" ca="1" si="78"/>
        <v>46117</v>
      </c>
      <c r="O392" s="23">
        <f t="shared" ca="1" si="90"/>
        <v>0.77310066666666633</v>
      </c>
      <c r="Q392" t="s">
        <v>16</v>
      </c>
      <c r="R392" s="18">
        <f t="shared" ca="1" si="79"/>
        <v>46117</v>
      </c>
      <c r="S392" s="23">
        <f t="shared" ca="1" si="91"/>
        <v>1.0413103333333329</v>
      </c>
      <c r="U392" t="s">
        <v>17</v>
      </c>
      <c r="V392" s="18">
        <f t="shared" ca="1" si="80"/>
        <v>46117</v>
      </c>
      <c r="W392" s="23">
        <f t="shared" ca="1" si="92"/>
        <v>0.9178721999999998</v>
      </c>
    </row>
    <row r="393" spans="1:23">
      <c r="A393" t="s">
        <v>3</v>
      </c>
      <c r="B393" s="18">
        <f t="shared" ca="1" si="75"/>
        <v>46118</v>
      </c>
      <c r="C393" s="23">
        <f t="shared" ca="1" si="87"/>
        <v>1.1871484999999997</v>
      </c>
      <c r="E393" s="22" t="s">
        <v>13</v>
      </c>
      <c r="F393" s="18">
        <f t="shared" ca="1" si="76"/>
        <v>46118</v>
      </c>
      <c r="G393" s="23">
        <f t="shared" ca="1" si="88"/>
        <v>1.3468118999999994</v>
      </c>
      <c r="I393" t="s">
        <v>14</v>
      </c>
      <c r="J393" s="18">
        <f t="shared" ca="1" si="77"/>
        <v>46118</v>
      </c>
      <c r="K393" s="23">
        <f t="shared" ca="1" si="89"/>
        <v>0.8813325000000003</v>
      </c>
      <c r="M393" t="s">
        <v>15</v>
      </c>
      <c r="N393" s="18">
        <f t="shared" ca="1" si="78"/>
        <v>46118</v>
      </c>
      <c r="O393" s="23">
        <f t="shared" ca="1" si="90"/>
        <v>0.77301699999999962</v>
      </c>
      <c r="Q393" t="s">
        <v>16</v>
      </c>
      <c r="R393" s="18">
        <f t="shared" ca="1" si="79"/>
        <v>46118</v>
      </c>
      <c r="S393" s="23">
        <f t="shared" ca="1" si="91"/>
        <v>1.0411954999999995</v>
      </c>
      <c r="U393" t="s">
        <v>17</v>
      </c>
      <c r="V393" s="18">
        <f t="shared" ca="1" si="80"/>
        <v>46118</v>
      </c>
      <c r="W393" s="23">
        <f t="shared" ca="1" si="92"/>
        <v>0.91781909999999978</v>
      </c>
    </row>
    <row r="394" spans="1:23">
      <c r="A394" t="s">
        <v>3</v>
      </c>
      <c r="B394" s="18">
        <f t="shared" ca="1" si="75"/>
        <v>46119</v>
      </c>
      <c r="C394" s="23">
        <f t="shared" ca="1" si="87"/>
        <v>1.1872166666666664</v>
      </c>
      <c r="E394" s="22" t="s">
        <v>13</v>
      </c>
      <c r="F394" s="18">
        <f t="shared" ca="1" si="76"/>
        <v>46119</v>
      </c>
      <c r="G394" s="23">
        <f t="shared" ca="1" si="88"/>
        <v>1.3468143333333327</v>
      </c>
      <c r="I394" t="s">
        <v>14</v>
      </c>
      <c r="J394" s="18">
        <f t="shared" ca="1" si="77"/>
        <v>46119</v>
      </c>
      <c r="K394" s="23">
        <f t="shared" ca="1" si="89"/>
        <v>0.88137333333333356</v>
      </c>
      <c r="M394" t="s">
        <v>15</v>
      </c>
      <c r="N394" s="18">
        <f t="shared" ca="1" si="78"/>
        <v>46119</v>
      </c>
      <c r="O394" s="23">
        <f t="shared" ca="1" si="90"/>
        <v>0.77293333333333292</v>
      </c>
      <c r="Q394" t="s">
        <v>16</v>
      </c>
      <c r="R394" s="18">
        <f t="shared" ca="1" si="79"/>
        <v>46119</v>
      </c>
      <c r="S394" s="23">
        <f t="shared" ca="1" si="91"/>
        <v>1.0410806666666661</v>
      </c>
      <c r="U394" t="s">
        <v>17</v>
      </c>
      <c r="V394" s="18">
        <f t="shared" ca="1" si="80"/>
        <v>46119</v>
      </c>
      <c r="W394" s="23">
        <f t="shared" ca="1" si="92"/>
        <v>0.91776599999999975</v>
      </c>
    </row>
    <row r="395" spans="1:23">
      <c r="A395" t="s">
        <v>3</v>
      </c>
      <c r="B395" s="18">
        <f t="shared" ca="1" si="75"/>
        <v>46120</v>
      </c>
      <c r="C395" s="23">
        <f t="shared" ca="1" si="87"/>
        <v>1.187284833333333</v>
      </c>
      <c r="E395" s="22" t="s">
        <v>13</v>
      </c>
      <c r="F395" s="18">
        <f t="shared" ca="1" si="76"/>
        <v>46120</v>
      </c>
      <c r="G395" s="23">
        <f t="shared" ca="1" si="88"/>
        <v>1.3468167666666659</v>
      </c>
      <c r="I395" t="s">
        <v>14</v>
      </c>
      <c r="J395" s="18">
        <f t="shared" ca="1" si="77"/>
        <v>46120</v>
      </c>
      <c r="K395" s="23">
        <f t="shared" ca="1" si="89"/>
        <v>0.88141416666666683</v>
      </c>
      <c r="M395" t="s">
        <v>15</v>
      </c>
      <c r="N395" s="18">
        <f t="shared" ca="1" si="78"/>
        <v>46120</v>
      </c>
      <c r="O395" s="23">
        <f t="shared" ca="1" si="90"/>
        <v>0.77284966666666621</v>
      </c>
      <c r="Q395" t="s">
        <v>16</v>
      </c>
      <c r="R395" s="18">
        <f t="shared" ca="1" si="79"/>
        <v>46120</v>
      </c>
      <c r="S395" s="23">
        <f t="shared" ca="1" si="91"/>
        <v>1.0409658333333327</v>
      </c>
      <c r="U395" t="s">
        <v>17</v>
      </c>
      <c r="V395" s="18">
        <f t="shared" ca="1" si="80"/>
        <v>46120</v>
      </c>
      <c r="W395" s="23">
        <f t="shared" ca="1" si="92"/>
        <v>0.91771289999999972</v>
      </c>
    </row>
    <row r="396" spans="1:23">
      <c r="A396" t="s">
        <v>3</v>
      </c>
      <c r="B396" s="18">
        <f t="shared" ca="1" si="75"/>
        <v>46121</v>
      </c>
      <c r="C396" s="23">
        <f t="shared" ca="1" si="87"/>
        <v>1.1873529999999997</v>
      </c>
      <c r="E396" s="22" t="s">
        <v>13</v>
      </c>
      <c r="F396" s="18">
        <f t="shared" ca="1" si="76"/>
        <v>46121</v>
      </c>
      <c r="G396" s="23">
        <f t="shared" ca="1" si="88"/>
        <v>1.3468191999999992</v>
      </c>
      <c r="I396" t="s">
        <v>14</v>
      </c>
      <c r="J396" s="18">
        <f t="shared" ca="1" si="77"/>
        <v>46121</v>
      </c>
      <c r="K396" s="23">
        <f t="shared" ca="1" si="89"/>
        <v>0.88145500000000021</v>
      </c>
      <c r="M396" t="s">
        <v>15</v>
      </c>
      <c r="N396" s="18">
        <f t="shared" ca="1" si="78"/>
        <v>46121</v>
      </c>
      <c r="O396" s="23">
        <f t="shared" ca="1" si="90"/>
        <v>0.77276599999999962</v>
      </c>
      <c r="Q396" t="s">
        <v>16</v>
      </c>
      <c r="R396" s="18">
        <f t="shared" ca="1" si="79"/>
        <v>46121</v>
      </c>
      <c r="S396" s="23">
        <f t="shared" ca="1" si="91"/>
        <v>1.0408509999999993</v>
      </c>
      <c r="U396" t="s">
        <v>17</v>
      </c>
      <c r="V396" s="18">
        <f t="shared" ca="1" si="80"/>
        <v>46121</v>
      </c>
      <c r="W396" s="23">
        <f t="shared" ca="1" si="92"/>
        <v>0.91765979999999969</v>
      </c>
    </row>
    <row r="397" spans="1:23">
      <c r="A397" t="s">
        <v>3</v>
      </c>
      <c r="B397" s="18">
        <f t="shared" ca="1" si="75"/>
        <v>46122</v>
      </c>
      <c r="C397" s="23">
        <f t="shared" ca="1" si="87"/>
        <v>1.1874211666666663</v>
      </c>
      <c r="E397" s="22" t="s">
        <v>13</v>
      </c>
      <c r="F397" s="18">
        <f t="shared" ca="1" si="76"/>
        <v>46122</v>
      </c>
      <c r="G397" s="23">
        <f t="shared" ca="1" si="88"/>
        <v>1.3468216333333325</v>
      </c>
      <c r="I397" t="s">
        <v>14</v>
      </c>
      <c r="J397" s="18">
        <f t="shared" ca="1" si="77"/>
        <v>46122</v>
      </c>
      <c r="K397" s="23">
        <f t="shared" ca="1" si="89"/>
        <v>0.88149583333333359</v>
      </c>
      <c r="M397" t="s">
        <v>15</v>
      </c>
      <c r="N397" s="18">
        <f t="shared" ca="1" si="78"/>
        <v>46122</v>
      </c>
      <c r="O397" s="23">
        <f t="shared" ca="1" si="90"/>
        <v>0.77268233333333303</v>
      </c>
      <c r="Q397" t="s">
        <v>16</v>
      </c>
      <c r="R397" s="18">
        <f t="shared" ca="1" si="79"/>
        <v>46122</v>
      </c>
      <c r="S397" s="23">
        <f t="shared" ca="1" si="91"/>
        <v>1.0407361666666659</v>
      </c>
      <c r="U397" t="s">
        <v>17</v>
      </c>
      <c r="V397" s="18">
        <f t="shared" ca="1" si="80"/>
        <v>46122</v>
      </c>
      <c r="W397" s="23">
        <f t="shared" ca="1" si="92"/>
        <v>0.91760669999999966</v>
      </c>
    </row>
    <row r="398" spans="1:23">
      <c r="A398" t="s">
        <v>3</v>
      </c>
      <c r="B398" s="18">
        <f t="shared" ref="B398:B461" ca="1" si="93">+B397+1</f>
        <v>46123</v>
      </c>
      <c r="C398" s="23">
        <f t="shared" ca="1" si="87"/>
        <v>1.187489333333333</v>
      </c>
      <c r="E398" s="22" t="s">
        <v>13</v>
      </c>
      <c r="F398" s="18">
        <f t="shared" ref="F398:F461" ca="1" si="94">+F397+1</f>
        <v>46123</v>
      </c>
      <c r="G398" s="23">
        <f t="shared" ca="1" si="88"/>
        <v>1.3468240666666658</v>
      </c>
      <c r="I398" t="s">
        <v>14</v>
      </c>
      <c r="J398" s="18">
        <f t="shared" ref="J398:J461" ca="1" si="95">+J397+1</f>
        <v>46123</v>
      </c>
      <c r="K398" s="23">
        <f t="shared" ca="1" si="89"/>
        <v>0.88153666666666686</v>
      </c>
      <c r="M398" t="s">
        <v>15</v>
      </c>
      <c r="N398" s="18">
        <f t="shared" ref="N398:N461" ca="1" si="96">+N397+1</f>
        <v>46123</v>
      </c>
      <c r="O398" s="23">
        <f t="shared" ca="1" si="90"/>
        <v>0.77259866666666632</v>
      </c>
      <c r="Q398" t="s">
        <v>16</v>
      </c>
      <c r="R398" s="18">
        <f t="shared" ref="R398:R461" ca="1" si="97">+R397+1</f>
        <v>46123</v>
      </c>
      <c r="S398" s="23">
        <f t="shared" ca="1" si="91"/>
        <v>1.0406213333333325</v>
      </c>
      <c r="U398" t="s">
        <v>17</v>
      </c>
      <c r="V398" s="18">
        <f t="shared" ref="V398:V461" ca="1" si="98">+V397+1</f>
        <v>46123</v>
      </c>
      <c r="W398" s="23">
        <f t="shared" ca="1" si="92"/>
        <v>0.91755359999999964</v>
      </c>
    </row>
    <row r="399" spans="1:23">
      <c r="A399" t="s">
        <v>3</v>
      </c>
      <c r="B399" s="18">
        <f t="shared" ca="1" si="93"/>
        <v>46124</v>
      </c>
      <c r="C399" s="23">
        <f t="shared" ca="1" si="87"/>
        <v>1.1875574999999996</v>
      </c>
      <c r="E399" s="22" t="s">
        <v>13</v>
      </c>
      <c r="F399" s="18">
        <f t="shared" ca="1" si="94"/>
        <v>46124</v>
      </c>
      <c r="G399" s="23">
        <f t="shared" ca="1" si="88"/>
        <v>1.3468264999999993</v>
      </c>
      <c r="I399" t="s">
        <v>14</v>
      </c>
      <c r="J399" s="18">
        <f t="shared" ca="1" si="95"/>
        <v>46124</v>
      </c>
      <c r="K399" s="23">
        <f t="shared" ca="1" si="89"/>
        <v>0.88157750000000012</v>
      </c>
      <c r="M399" t="s">
        <v>15</v>
      </c>
      <c r="N399" s="18">
        <f t="shared" ca="1" si="96"/>
        <v>46124</v>
      </c>
      <c r="O399" s="23">
        <f t="shared" ca="1" si="90"/>
        <v>0.77251499999999962</v>
      </c>
      <c r="Q399" t="s">
        <v>16</v>
      </c>
      <c r="R399" s="18">
        <f t="shared" ca="1" si="97"/>
        <v>46124</v>
      </c>
      <c r="S399" s="23">
        <f t="shared" ca="1" si="91"/>
        <v>1.0405064999999993</v>
      </c>
      <c r="U399" t="s">
        <v>17</v>
      </c>
      <c r="V399" s="18">
        <f t="shared" ca="1" si="98"/>
        <v>46124</v>
      </c>
      <c r="W399" s="23">
        <f t="shared" ca="1" si="92"/>
        <v>0.91750049999999961</v>
      </c>
    </row>
    <row r="400" spans="1:23">
      <c r="A400" t="s">
        <v>3</v>
      </c>
      <c r="B400" s="18">
        <f t="shared" ca="1" si="93"/>
        <v>46125</v>
      </c>
      <c r="C400" s="23">
        <f t="shared" ca="1" si="87"/>
        <v>1.1876256666666662</v>
      </c>
      <c r="E400" s="22" t="s">
        <v>13</v>
      </c>
      <c r="F400" s="18">
        <f t="shared" ca="1" si="94"/>
        <v>46125</v>
      </c>
      <c r="G400" s="23">
        <f t="shared" ca="1" si="88"/>
        <v>1.3468289333333325</v>
      </c>
      <c r="I400" t="s">
        <v>14</v>
      </c>
      <c r="J400" s="18">
        <f t="shared" ca="1" si="95"/>
        <v>46125</v>
      </c>
      <c r="K400" s="23">
        <f t="shared" ca="1" si="89"/>
        <v>0.8816183333333335</v>
      </c>
      <c r="M400" t="s">
        <v>15</v>
      </c>
      <c r="N400" s="18">
        <f t="shared" ca="1" si="96"/>
        <v>46125</v>
      </c>
      <c r="O400" s="23">
        <f t="shared" ca="1" si="90"/>
        <v>0.77243133333333303</v>
      </c>
      <c r="Q400" t="s">
        <v>16</v>
      </c>
      <c r="R400" s="18">
        <f t="shared" ca="1" si="97"/>
        <v>46125</v>
      </c>
      <c r="S400" s="23">
        <f t="shared" ca="1" si="91"/>
        <v>1.0403916666666659</v>
      </c>
      <c r="U400" t="s">
        <v>17</v>
      </c>
      <c r="V400" s="18">
        <f t="shared" ca="1" si="98"/>
        <v>46125</v>
      </c>
      <c r="W400" s="23">
        <f t="shared" ca="1" si="92"/>
        <v>0.91744739999999958</v>
      </c>
    </row>
    <row r="401" spans="1:23">
      <c r="A401" t="s">
        <v>3</v>
      </c>
      <c r="B401" s="18">
        <f t="shared" ca="1" si="93"/>
        <v>46126</v>
      </c>
      <c r="C401" s="23">
        <f t="shared" ca="1" si="87"/>
        <v>1.1876938333333329</v>
      </c>
      <c r="E401" s="22" t="s">
        <v>13</v>
      </c>
      <c r="F401" s="18">
        <f t="shared" ca="1" si="94"/>
        <v>46126</v>
      </c>
      <c r="G401" s="23">
        <f t="shared" ca="1" si="88"/>
        <v>1.3468313666666658</v>
      </c>
      <c r="I401" t="s">
        <v>14</v>
      </c>
      <c r="J401" s="18">
        <f t="shared" ca="1" si="95"/>
        <v>46126</v>
      </c>
      <c r="K401" s="23">
        <f t="shared" ca="1" si="89"/>
        <v>0.88165916666666688</v>
      </c>
      <c r="M401" t="s">
        <v>15</v>
      </c>
      <c r="N401" s="18">
        <f t="shared" ca="1" si="96"/>
        <v>46126</v>
      </c>
      <c r="O401" s="23">
        <f t="shared" ca="1" si="90"/>
        <v>0.77234766666666643</v>
      </c>
      <c r="Q401" t="s">
        <v>16</v>
      </c>
      <c r="R401" s="18">
        <f t="shared" ca="1" si="97"/>
        <v>46126</v>
      </c>
      <c r="S401" s="23">
        <f t="shared" ca="1" si="91"/>
        <v>1.0402768333333325</v>
      </c>
      <c r="U401" t="s">
        <v>17</v>
      </c>
      <c r="V401" s="18">
        <f t="shared" ca="1" si="98"/>
        <v>46126</v>
      </c>
      <c r="W401" s="23">
        <f t="shared" ca="1" si="92"/>
        <v>0.91739429999999955</v>
      </c>
    </row>
    <row r="402" spans="1:23">
      <c r="A402" t="s">
        <v>3</v>
      </c>
      <c r="B402" s="18">
        <f t="shared" ca="1" si="93"/>
        <v>46127</v>
      </c>
      <c r="C402" s="23">
        <f t="shared" ca="1" si="87"/>
        <v>1.1877619999999995</v>
      </c>
      <c r="E402" s="22" t="s">
        <v>13</v>
      </c>
      <c r="F402" s="18">
        <f t="shared" ca="1" si="94"/>
        <v>46127</v>
      </c>
      <c r="G402" s="23">
        <f t="shared" ca="1" si="88"/>
        <v>1.3468337999999993</v>
      </c>
      <c r="I402" t="s">
        <v>14</v>
      </c>
      <c r="J402" s="18">
        <f t="shared" ca="1" si="95"/>
        <v>46127</v>
      </c>
      <c r="K402" s="23">
        <f t="shared" ca="1" si="89"/>
        <v>0.88170000000000015</v>
      </c>
      <c r="M402" t="s">
        <v>15</v>
      </c>
      <c r="N402" s="18">
        <f t="shared" ca="1" si="96"/>
        <v>46127</v>
      </c>
      <c r="O402" s="23">
        <f t="shared" ca="1" si="90"/>
        <v>0.77226399999999973</v>
      </c>
      <c r="Q402" t="s">
        <v>16</v>
      </c>
      <c r="R402" s="18">
        <f t="shared" ca="1" si="97"/>
        <v>46127</v>
      </c>
      <c r="S402" s="23">
        <f t="shared" ca="1" si="91"/>
        <v>1.0401619999999994</v>
      </c>
      <c r="U402" t="s">
        <v>17</v>
      </c>
      <c r="V402" s="18">
        <f t="shared" ca="1" si="98"/>
        <v>46127</v>
      </c>
      <c r="W402" s="23">
        <f t="shared" ca="1" si="92"/>
        <v>0.91734119999999963</v>
      </c>
    </row>
    <row r="403" spans="1:23">
      <c r="A403" t="s">
        <v>3</v>
      </c>
      <c r="B403" s="18">
        <f t="shared" ca="1" si="93"/>
        <v>46128</v>
      </c>
      <c r="C403" s="23">
        <f t="shared" ca="1" si="87"/>
        <v>1.1878301666666662</v>
      </c>
      <c r="E403" s="22" t="s">
        <v>13</v>
      </c>
      <c r="F403" s="18">
        <f t="shared" ca="1" si="94"/>
        <v>46128</v>
      </c>
      <c r="G403" s="23">
        <f t="shared" ca="1" si="88"/>
        <v>1.3468362333333328</v>
      </c>
      <c r="I403" t="s">
        <v>14</v>
      </c>
      <c r="J403" s="18">
        <f t="shared" ca="1" si="95"/>
        <v>46128</v>
      </c>
      <c r="K403" s="23">
        <f t="shared" ca="1" si="89"/>
        <v>0.88174083333333342</v>
      </c>
      <c r="M403" t="s">
        <v>15</v>
      </c>
      <c r="N403" s="18">
        <f t="shared" ca="1" si="96"/>
        <v>46128</v>
      </c>
      <c r="O403" s="23">
        <f t="shared" ca="1" si="90"/>
        <v>0.77218033333333302</v>
      </c>
      <c r="Q403" t="s">
        <v>16</v>
      </c>
      <c r="R403" s="18">
        <f t="shared" ca="1" si="97"/>
        <v>46128</v>
      </c>
      <c r="S403" s="23">
        <f t="shared" ca="1" si="91"/>
        <v>1.0400471666666662</v>
      </c>
      <c r="U403" t="s">
        <v>17</v>
      </c>
      <c r="V403" s="18">
        <f t="shared" ca="1" si="98"/>
        <v>46128</v>
      </c>
      <c r="W403" s="23">
        <f t="shared" ca="1" si="92"/>
        <v>0.91728809999999972</v>
      </c>
    </row>
    <row r="404" spans="1:23">
      <c r="A404" t="s">
        <v>3</v>
      </c>
      <c r="B404" s="18">
        <f t="shared" ca="1" si="93"/>
        <v>46129</v>
      </c>
      <c r="C404" s="23">
        <f t="shared" ca="1" si="87"/>
        <v>1.1878983333333328</v>
      </c>
      <c r="E404" s="22" t="s">
        <v>13</v>
      </c>
      <c r="F404" s="18">
        <f t="shared" ca="1" si="94"/>
        <v>46129</v>
      </c>
      <c r="G404" s="23">
        <f t="shared" ca="1" si="88"/>
        <v>1.3468386666666661</v>
      </c>
      <c r="I404" t="s">
        <v>14</v>
      </c>
      <c r="J404" s="18">
        <f t="shared" ca="1" si="95"/>
        <v>46129</v>
      </c>
      <c r="K404" s="23">
        <f t="shared" ca="1" si="89"/>
        <v>0.8817816666666668</v>
      </c>
      <c r="M404" t="s">
        <v>15</v>
      </c>
      <c r="N404" s="18">
        <f t="shared" ca="1" si="96"/>
        <v>46129</v>
      </c>
      <c r="O404" s="23">
        <f t="shared" ca="1" si="90"/>
        <v>0.77209666666666643</v>
      </c>
      <c r="Q404" t="s">
        <v>16</v>
      </c>
      <c r="R404" s="18">
        <f t="shared" ca="1" si="97"/>
        <v>46129</v>
      </c>
      <c r="S404" s="23">
        <f t="shared" ca="1" si="91"/>
        <v>1.0399323333333328</v>
      </c>
      <c r="U404" t="s">
        <v>17</v>
      </c>
      <c r="V404" s="18">
        <f t="shared" ca="1" si="98"/>
        <v>46129</v>
      </c>
      <c r="W404" s="23">
        <f t="shared" ca="1" si="92"/>
        <v>0.91723499999999969</v>
      </c>
    </row>
    <row r="405" spans="1:23">
      <c r="A405" t="s">
        <v>3</v>
      </c>
      <c r="B405" s="18">
        <f t="shared" ca="1" si="93"/>
        <v>46130</v>
      </c>
      <c r="C405" s="23">
        <f t="shared" ca="1" si="87"/>
        <v>1.1879664999999995</v>
      </c>
      <c r="E405" s="22" t="s">
        <v>13</v>
      </c>
      <c r="F405" s="18">
        <f t="shared" ca="1" si="94"/>
        <v>46130</v>
      </c>
      <c r="G405" s="23">
        <f t="shared" ca="1" si="88"/>
        <v>1.3468410999999993</v>
      </c>
      <c r="I405" t="s">
        <v>14</v>
      </c>
      <c r="J405" s="18">
        <f t="shared" ca="1" si="95"/>
        <v>46130</v>
      </c>
      <c r="K405" s="23">
        <f t="shared" ca="1" si="89"/>
        <v>0.88182250000000018</v>
      </c>
      <c r="M405" t="s">
        <v>15</v>
      </c>
      <c r="N405" s="18">
        <f t="shared" ca="1" si="96"/>
        <v>46130</v>
      </c>
      <c r="O405" s="23">
        <f t="shared" ca="1" si="90"/>
        <v>0.77201299999999984</v>
      </c>
      <c r="Q405" t="s">
        <v>16</v>
      </c>
      <c r="R405" s="18">
        <f t="shared" ca="1" si="97"/>
        <v>46130</v>
      </c>
      <c r="S405" s="23">
        <f t="shared" ca="1" si="91"/>
        <v>1.0398174999999994</v>
      </c>
      <c r="U405" t="s">
        <v>17</v>
      </c>
      <c r="V405" s="18">
        <f t="shared" ca="1" si="98"/>
        <v>46130</v>
      </c>
      <c r="W405" s="23">
        <f t="shared" ca="1" si="92"/>
        <v>0.91718189999999966</v>
      </c>
    </row>
    <row r="406" spans="1:23">
      <c r="A406" t="s">
        <v>3</v>
      </c>
      <c r="B406" s="18">
        <f t="shared" ca="1" si="93"/>
        <v>46131</v>
      </c>
      <c r="C406" s="23">
        <f t="shared" ca="1" si="87"/>
        <v>1.1880346666666661</v>
      </c>
      <c r="E406" s="22" t="s">
        <v>13</v>
      </c>
      <c r="F406" s="18">
        <f t="shared" ca="1" si="94"/>
        <v>46131</v>
      </c>
      <c r="G406" s="23">
        <f t="shared" ca="1" si="88"/>
        <v>1.3468435333333328</v>
      </c>
      <c r="I406" t="s">
        <v>14</v>
      </c>
      <c r="J406" s="18">
        <f t="shared" ca="1" si="95"/>
        <v>46131</v>
      </c>
      <c r="K406" s="23">
        <f t="shared" ca="1" si="89"/>
        <v>0.88186333333333344</v>
      </c>
      <c r="M406" t="s">
        <v>15</v>
      </c>
      <c r="N406" s="18">
        <f t="shared" ca="1" si="96"/>
        <v>46131</v>
      </c>
      <c r="O406" s="23">
        <f t="shared" ca="1" si="90"/>
        <v>0.77192933333333313</v>
      </c>
      <c r="Q406" t="s">
        <v>16</v>
      </c>
      <c r="R406" s="18">
        <f t="shared" ca="1" si="97"/>
        <v>46131</v>
      </c>
      <c r="S406" s="23">
        <f t="shared" ca="1" si="91"/>
        <v>1.0397026666666662</v>
      </c>
      <c r="U406" t="s">
        <v>17</v>
      </c>
      <c r="V406" s="18">
        <f t="shared" ca="1" si="98"/>
        <v>46131</v>
      </c>
      <c r="W406" s="23">
        <f t="shared" ca="1" si="92"/>
        <v>0.91712879999999974</v>
      </c>
    </row>
    <row r="407" spans="1:23">
      <c r="A407" t="s">
        <v>3</v>
      </c>
      <c r="B407" s="18">
        <f t="shared" ca="1" si="93"/>
        <v>46132</v>
      </c>
      <c r="C407" s="23">
        <f t="shared" ca="1" si="87"/>
        <v>1.1881028333333328</v>
      </c>
      <c r="E407" s="22" t="s">
        <v>13</v>
      </c>
      <c r="F407" s="18">
        <f t="shared" ca="1" si="94"/>
        <v>46132</v>
      </c>
      <c r="G407" s="23">
        <f t="shared" ca="1" si="88"/>
        <v>1.3468459666666663</v>
      </c>
      <c r="I407" t="s">
        <v>14</v>
      </c>
      <c r="J407" s="18">
        <f t="shared" ca="1" si="95"/>
        <v>46132</v>
      </c>
      <c r="K407" s="23">
        <f t="shared" ca="1" si="89"/>
        <v>0.88190416666666671</v>
      </c>
      <c r="M407" t="s">
        <v>15</v>
      </c>
      <c r="N407" s="18">
        <f t="shared" ca="1" si="96"/>
        <v>46132</v>
      </c>
      <c r="O407" s="23">
        <f t="shared" ca="1" si="90"/>
        <v>0.77184566666666643</v>
      </c>
      <c r="Q407" t="s">
        <v>16</v>
      </c>
      <c r="R407" s="18">
        <f t="shared" ca="1" si="97"/>
        <v>46132</v>
      </c>
      <c r="S407" s="23">
        <f t="shared" ca="1" si="91"/>
        <v>1.039587833333333</v>
      </c>
      <c r="U407" t="s">
        <v>17</v>
      </c>
      <c r="V407" s="18">
        <f t="shared" ca="1" si="98"/>
        <v>46132</v>
      </c>
      <c r="W407" s="23">
        <f t="shared" ca="1" si="92"/>
        <v>0.91707569999999983</v>
      </c>
    </row>
    <row r="408" spans="1:23">
      <c r="A408" t="s">
        <v>3</v>
      </c>
      <c r="B408" s="18">
        <f t="shared" ca="1" si="93"/>
        <v>46133</v>
      </c>
      <c r="C408" s="23">
        <f t="shared" ca="1" si="87"/>
        <v>1.1881709999999994</v>
      </c>
      <c r="E408" s="22" t="s">
        <v>13</v>
      </c>
      <c r="F408" s="18">
        <f t="shared" ca="1" si="94"/>
        <v>46133</v>
      </c>
      <c r="G408" s="23">
        <f t="shared" ca="1" si="88"/>
        <v>1.3468483999999996</v>
      </c>
      <c r="I408" t="s">
        <v>14</v>
      </c>
      <c r="J408" s="18">
        <f t="shared" ca="1" si="95"/>
        <v>46133</v>
      </c>
      <c r="K408" s="23">
        <f t="shared" ca="1" si="89"/>
        <v>0.88194500000000009</v>
      </c>
      <c r="M408" t="s">
        <v>15</v>
      </c>
      <c r="N408" s="18">
        <f t="shared" ca="1" si="96"/>
        <v>46133</v>
      </c>
      <c r="O408" s="23">
        <f t="shared" ca="1" si="90"/>
        <v>0.77176199999999984</v>
      </c>
      <c r="Q408" t="s">
        <v>16</v>
      </c>
      <c r="R408" s="18">
        <f t="shared" ca="1" si="97"/>
        <v>46133</v>
      </c>
      <c r="S408" s="23">
        <f t="shared" ca="1" si="91"/>
        <v>1.0394729999999996</v>
      </c>
      <c r="U408" t="s">
        <v>17</v>
      </c>
      <c r="V408" s="18">
        <f t="shared" ca="1" si="98"/>
        <v>46133</v>
      </c>
      <c r="W408" s="23">
        <f t="shared" ca="1" si="92"/>
        <v>0.9170225999999998</v>
      </c>
    </row>
    <row r="409" spans="1:23">
      <c r="A409" t="s">
        <v>3</v>
      </c>
      <c r="B409" s="18">
        <f t="shared" ca="1" si="93"/>
        <v>46134</v>
      </c>
      <c r="C409" s="23">
        <f t="shared" ca="1" si="87"/>
        <v>1.1882391666666661</v>
      </c>
      <c r="E409" s="22" t="s">
        <v>13</v>
      </c>
      <c r="F409" s="18">
        <f t="shared" ca="1" si="94"/>
        <v>46134</v>
      </c>
      <c r="G409" s="23">
        <f t="shared" ca="1" si="88"/>
        <v>1.3468508333333329</v>
      </c>
      <c r="I409" t="s">
        <v>14</v>
      </c>
      <c r="J409" s="18">
        <f t="shared" ca="1" si="95"/>
        <v>46134</v>
      </c>
      <c r="K409" s="23">
        <f t="shared" ca="1" si="89"/>
        <v>0.88198583333333347</v>
      </c>
      <c r="M409" t="s">
        <v>15</v>
      </c>
      <c r="N409" s="18">
        <f t="shared" ca="1" si="96"/>
        <v>46134</v>
      </c>
      <c r="O409" s="23">
        <f t="shared" ca="1" si="90"/>
        <v>0.77167833333333324</v>
      </c>
      <c r="Q409" t="s">
        <v>16</v>
      </c>
      <c r="R409" s="18">
        <f t="shared" ca="1" si="97"/>
        <v>46134</v>
      </c>
      <c r="S409" s="23">
        <f t="shared" ca="1" si="91"/>
        <v>1.0393581666666662</v>
      </c>
      <c r="U409" t="s">
        <v>17</v>
      </c>
      <c r="V409" s="18">
        <f t="shared" ca="1" si="98"/>
        <v>46134</v>
      </c>
      <c r="W409" s="23">
        <f t="shared" ca="1" si="92"/>
        <v>0.91696949999999977</v>
      </c>
    </row>
    <row r="410" spans="1:23">
      <c r="A410" t="s">
        <v>3</v>
      </c>
      <c r="B410" s="18">
        <f t="shared" ca="1" si="93"/>
        <v>46135</v>
      </c>
      <c r="C410" s="23">
        <f t="shared" ca="1" si="87"/>
        <v>1.1883073333333329</v>
      </c>
      <c r="E410" s="22" t="s">
        <v>13</v>
      </c>
      <c r="F410" s="18">
        <f t="shared" ca="1" si="94"/>
        <v>46135</v>
      </c>
      <c r="G410" s="23">
        <f t="shared" ca="1" si="88"/>
        <v>1.3468532666666664</v>
      </c>
      <c r="I410" t="s">
        <v>14</v>
      </c>
      <c r="J410" s="18">
        <f t="shared" ca="1" si="95"/>
        <v>46135</v>
      </c>
      <c r="K410" s="23">
        <f t="shared" ca="1" si="89"/>
        <v>0.88202666666666674</v>
      </c>
      <c r="M410" t="s">
        <v>15</v>
      </c>
      <c r="N410" s="18">
        <f t="shared" ca="1" si="96"/>
        <v>46135</v>
      </c>
      <c r="O410" s="23">
        <f t="shared" ca="1" si="90"/>
        <v>0.77159466666666654</v>
      </c>
      <c r="Q410" t="s">
        <v>16</v>
      </c>
      <c r="R410" s="18">
        <f t="shared" ca="1" si="97"/>
        <v>46135</v>
      </c>
      <c r="S410" s="23">
        <f t="shared" ca="1" si="91"/>
        <v>1.0392433333333331</v>
      </c>
      <c r="U410" t="s">
        <v>17</v>
      </c>
      <c r="V410" s="18">
        <f t="shared" ca="1" si="98"/>
        <v>46135</v>
      </c>
      <c r="W410" s="23">
        <f t="shared" ca="1" si="92"/>
        <v>0.91691639999999985</v>
      </c>
    </row>
    <row r="411" spans="1:23">
      <c r="A411" t="s">
        <v>3</v>
      </c>
      <c r="B411" s="18">
        <f t="shared" ca="1" si="93"/>
        <v>46136</v>
      </c>
      <c r="C411" s="23">
        <f t="shared" ca="1" si="87"/>
        <v>1.1883754999999998</v>
      </c>
      <c r="E411" s="22" t="s">
        <v>13</v>
      </c>
      <c r="F411" s="18">
        <f t="shared" ca="1" si="94"/>
        <v>46136</v>
      </c>
      <c r="G411" s="23">
        <f t="shared" ca="1" si="88"/>
        <v>1.3468556999999999</v>
      </c>
      <c r="I411" t="s">
        <v>14</v>
      </c>
      <c r="J411" s="18">
        <f t="shared" ca="1" si="95"/>
        <v>46136</v>
      </c>
      <c r="K411" s="23">
        <f t="shared" ca="1" si="89"/>
        <v>0.8820675</v>
      </c>
      <c r="M411" t="s">
        <v>15</v>
      </c>
      <c r="N411" s="18">
        <f t="shared" ca="1" si="96"/>
        <v>46136</v>
      </c>
      <c r="O411" s="23">
        <f t="shared" ca="1" si="90"/>
        <v>0.77151099999999984</v>
      </c>
      <c r="Q411" t="s">
        <v>16</v>
      </c>
      <c r="R411" s="18">
        <f t="shared" ca="1" si="97"/>
        <v>46136</v>
      </c>
      <c r="S411" s="23">
        <f t="shared" ca="1" si="91"/>
        <v>1.0391284999999999</v>
      </c>
      <c r="U411" t="s">
        <v>17</v>
      </c>
      <c r="V411" s="18">
        <f t="shared" ca="1" si="98"/>
        <v>46136</v>
      </c>
      <c r="W411" s="23">
        <f t="shared" ca="1" si="92"/>
        <v>0.91686329999999994</v>
      </c>
    </row>
    <row r="412" spans="1:23">
      <c r="A412" t="s">
        <v>3</v>
      </c>
      <c r="B412" s="18">
        <f t="shared" ca="1" si="93"/>
        <v>46137</v>
      </c>
      <c r="C412" s="23">
        <f t="shared" ca="1" si="87"/>
        <v>1.1884436666666665</v>
      </c>
      <c r="E412" s="22" t="s">
        <v>13</v>
      </c>
      <c r="F412" s="18">
        <f t="shared" ca="1" si="94"/>
        <v>46137</v>
      </c>
      <c r="G412" s="23">
        <f t="shared" ca="1" si="88"/>
        <v>1.3468581333333332</v>
      </c>
      <c r="I412" t="s">
        <v>14</v>
      </c>
      <c r="J412" s="18">
        <f t="shared" ca="1" si="95"/>
        <v>46137</v>
      </c>
      <c r="K412" s="23">
        <f t="shared" ca="1" si="89"/>
        <v>0.88210833333333338</v>
      </c>
      <c r="M412" t="s">
        <v>15</v>
      </c>
      <c r="N412" s="18">
        <f t="shared" ca="1" si="96"/>
        <v>46137</v>
      </c>
      <c r="O412" s="23">
        <f t="shared" ca="1" si="90"/>
        <v>0.77142733333333324</v>
      </c>
      <c r="Q412" t="s">
        <v>16</v>
      </c>
      <c r="R412" s="18">
        <f t="shared" ca="1" si="97"/>
        <v>46137</v>
      </c>
      <c r="S412" s="23">
        <f t="shared" ca="1" si="91"/>
        <v>1.0390136666666665</v>
      </c>
      <c r="U412" t="s">
        <v>17</v>
      </c>
      <c r="V412" s="18">
        <f t="shared" ca="1" si="98"/>
        <v>46137</v>
      </c>
      <c r="W412" s="23">
        <f t="shared" ca="1" si="92"/>
        <v>0.91681019999999991</v>
      </c>
    </row>
    <row r="413" spans="1:23">
      <c r="A413" t="s">
        <v>3</v>
      </c>
      <c r="B413" s="18">
        <f t="shared" ca="1" si="93"/>
        <v>46138</v>
      </c>
      <c r="C413" s="23">
        <f t="shared" ca="1" si="87"/>
        <v>1.1885118333333331</v>
      </c>
      <c r="E413" s="22" t="s">
        <v>13</v>
      </c>
      <c r="F413" s="18">
        <f t="shared" ca="1" si="94"/>
        <v>46138</v>
      </c>
      <c r="G413" s="23">
        <f t="shared" ca="1" si="88"/>
        <v>1.3468605666666664</v>
      </c>
      <c r="I413" t="s">
        <v>14</v>
      </c>
      <c r="J413" s="18">
        <f t="shared" ca="1" si="95"/>
        <v>46138</v>
      </c>
      <c r="K413" s="23">
        <f t="shared" ca="1" si="89"/>
        <v>0.88214916666666676</v>
      </c>
      <c r="M413" t="s">
        <v>15</v>
      </c>
      <c r="N413" s="18">
        <f t="shared" ca="1" si="96"/>
        <v>46138</v>
      </c>
      <c r="O413" s="23">
        <f t="shared" ca="1" si="90"/>
        <v>0.77134366666666665</v>
      </c>
      <c r="Q413" t="s">
        <v>16</v>
      </c>
      <c r="R413" s="18">
        <f t="shared" ca="1" si="97"/>
        <v>46138</v>
      </c>
      <c r="S413" s="23">
        <f t="shared" ca="1" si="91"/>
        <v>1.0388988333333331</v>
      </c>
      <c r="U413" t="s">
        <v>17</v>
      </c>
      <c r="V413" s="18">
        <f t="shared" ca="1" si="98"/>
        <v>46138</v>
      </c>
      <c r="W413" s="23">
        <f t="shared" ca="1" si="92"/>
        <v>0.91675709999999988</v>
      </c>
    </row>
    <row r="414" spans="1:23">
      <c r="A414" t="s">
        <v>3</v>
      </c>
      <c r="B414" s="18">
        <f t="shared" ca="1" si="93"/>
        <v>46139</v>
      </c>
      <c r="C414" s="23">
        <f t="shared" ca="1" si="87"/>
        <v>1.18858</v>
      </c>
      <c r="E414" s="22" t="s">
        <v>13</v>
      </c>
      <c r="F414" s="18">
        <f t="shared" ca="1" si="94"/>
        <v>46139</v>
      </c>
      <c r="G414" s="23">
        <f t="shared" ca="1" si="88"/>
        <v>1.3468629999999999</v>
      </c>
      <c r="I414" t="s">
        <v>14</v>
      </c>
      <c r="J414" s="18">
        <f t="shared" ca="1" si="95"/>
        <v>46139</v>
      </c>
      <c r="K414" s="23">
        <f t="shared" ca="1" si="89"/>
        <v>0.88219000000000003</v>
      </c>
      <c r="M414" t="s">
        <v>15</v>
      </c>
      <c r="N414" s="18">
        <f t="shared" ca="1" si="96"/>
        <v>46139</v>
      </c>
      <c r="O414" s="23">
        <f t="shared" ca="1" si="90"/>
        <v>0.77125999999999995</v>
      </c>
      <c r="Q414" t="s">
        <v>16</v>
      </c>
      <c r="R414" s="18">
        <f t="shared" ca="1" si="97"/>
        <v>46139</v>
      </c>
      <c r="S414" s="23">
        <f t="shared" ca="1" si="91"/>
        <v>1.0387839999999999</v>
      </c>
      <c r="U414" t="s">
        <v>17</v>
      </c>
      <c r="V414" s="18">
        <f t="shared" ca="1" si="98"/>
        <v>46139</v>
      </c>
      <c r="W414" s="23">
        <f t="shared" ca="1" si="92"/>
        <v>0.91670399999999996</v>
      </c>
    </row>
    <row r="415" spans="1:23">
      <c r="A415" t="s">
        <v>3</v>
      </c>
      <c r="B415" s="24">
        <f t="shared" ca="1" si="93"/>
        <v>46140</v>
      </c>
      <c r="C415" s="21">
        <f>C129</f>
        <v>1.18858</v>
      </c>
      <c r="E415" s="22" t="s">
        <v>13</v>
      </c>
      <c r="F415" s="24">
        <f t="shared" ca="1" si="94"/>
        <v>46140</v>
      </c>
      <c r="G415" s="21">
        <f>G129</f>
        <v>1.3468629999999999</v>
      </c>
      <c r="I415" t="s">
        <v>14</v>
      </c>
      <c r="J415" s="24">
        <f t="shared" ca="1" si="95"/>
        <v>46140</v>
      </c>
      <c r="K415" s="21">
        <f>K129</f>
        <v>0.88219000000000003</v>
      </c>
      <c r="M415" t="s">
        <v>15</v>
      </c>
      <c r="N415" s="24">
        <f t="shared" ca="1" si="96"/>
        <v>46140</v>
      </c>
      <c r="O415" s="21">
        <f>O129</f>
        <v>0.77125999999999995</v>
      </c>
      <c r="Q415" t="s">
        <v>16</v>
      </c>
      <c r="R415" s="24">
        <f t="shared" ca="1" si="97"/>
        <v>46140</v>
      </c>
      <c r="S415" s="21">
        <f>S129</f>
        <v>1.0387839999999999</v>
      </c>
      <c r="U415" t="s">
        <v>17</v>
      </c>
      <c r="V415" s="24">
        <f t="shared" ca="1" si="98"/>
        <v>46140</v>
      </c>
      <c r="W415" s="21">
        <f>W129</f>
        <v>0.91670399999999996</v>
      </c>
    </row>
    <row r="416" spans="1:23">
      <c r="A416" t="s">
        <v>3</v>
      </c>
      <c r="B416" s="18">
        <f t="shared" ca="1" si="93"/>
        <v>46141</v>
      </c>
      <c r="C416" s="23">
        <f t="shared" ref="C416:C444" ca="1" si="99">C415+(C$445-C415)/(B$445-B416)</f>
        <v>1.1886520344827587</v>
      </c>
      <c r="E416" s="22" t="s">
        <v>13</v>
      </c>
      <c r="F416" s="18">
        <f t="shared" ca="1" si="94"/>
        <v>46141</v>
      </c>
      <c r="G416" s="23">
        <f t="shared" ref="G416:G444" ca="1" si="100">G415+(G$445-G415)/(F$445-F416)</f>
        <v>1.3468812068965517</v>
      </c>
      <c r="I416" t="s">
        <v>14</v>
      </c>
      <c r="J416" s="18">
        <f t="shared" ca="1" si="95"/>
        <v>46141</v>
      </c>
      <c r="K416" s="23">
        <f t="shared" ref="K416:K444" ca="1" si="101">K415+(K$445-K415)/(J$445-J416)</f>
        <v>0.88224386206896555</v>
      </c>
      <c r="M416" t="s">
        <v>15</v>
      </c>
      <c r="N416" s="18">
        <f t="shared" ca="1" si="96"/>
        <v>46141</v>
      </c>
      <c r="O416" s="23">
        <f t="shared" ref="O416:O444" ca="1" si="102">O415+(O$445-O415)/(N$445-N416)</f>
        <v>0.77116544827586198</v>
      </c>
      <c r="Q416" t="s">
        <v>16</v>
      </c>
      <c r="R416" s="18">
        <f t="shared" ca="1" si="97"/>
        <v>46141</v>
      </c>
      <c r="S416" s="23">
        <f t="shared" ref="S416:S444" ca="1" si="103">S415+(S$445-S415)/(R$445-R416)</f>
        <v>1.0386651034482759</v>
      </c>
      <c r="U416" t="s">
        <v>17</v>
      </c>
      <c r="V416" s="18">
        <f t="shared" ca="1" si="98"/>
        <v>46141</v>
      </c>
      <c r="W416" s="23">
        <f t="shared" ref="W416:W444" ca="1" si="104">W415+(W$445-W415)/(V$445-V416)</f>
        <v>0.9166501034482758</v>
      </c>
    </row>
    <row r="417" spans="1:23">
      <c r="A417" t="s">
        <v>3</v>
      </c>
      <c r="B417" s="18">
        <f t="shared" ca="1" si="93"/>
        <v>46142</v>
      </c>
      <c r="C417" s="23">
        <f t="shared" ca="1" si="99"/>
        <v>1.1887240689655174</v>
      </c>
      <c r="E417" s="22" t="s">
        <v>13</v>
      </c>
      <c r="F417" s="18">
        <f t="shared" ca="1" si="94"/>
        <v>46142</v>
      </c>
      <c r="G417" s="23">
        <f t="shared" ca="1" si="100"/>
        <v>1.3468994137931034</v>
      </c>
      <c r="I417" t="s">
        <v>14</v>
      </c>
      <c r="J417" s="18">
        <f t="shared" ca="1" si="95"/>
        <v>46142</v>
      </c>
      <c r="K417" s="23">
        <f t="shared" ca="1" si="101"/>
        <v>0.88229772413793106</v>
      </c>
      <c r="M417" t="s">
        <v>15</v>
      </c>
      <c r="N417" s="18">
        <f t="shared" ca="1" si="96"/>
        <v>46142</v>
      </c>
      <c r="O417" s="23">
        <f t="shared" ca="1" si="102"/>
        <v>0.77107089655172401</v>
      </c>
      <c r="Q417" t="s">
        <v>16</v>
      </c>
      <c r="R417" s="18">
        <f t="shared" ca="1" si="97"/>
        <v>46142</v>
      </c>
      <c r="S417" s="23">
        <f t="shared" ca="1" si="103"/>
        <v>1.0385462068965519</v>
      </c>
      <c r="U417" t="s">
        <v>17</v>
      </c>
      <c r="V417" s="18">
        <f t="shared" ca="1" si="98"/>
        <v>46142</v>
      </c>
      <c r="W417" s="23">
        <f t="shared" ca="1" si="104"/>
        <v>0.91659620689655164</v>
      </c>
    </row>
    <row r="418" spans="1:23">
      <c r="A418" t="s">
        <v>3</v>
      </c>
      <c r="B418" s="18">
        <f t="shared" ca="1" si="93"/>
        <v>46143</v>
      </c>
      <c r="C418" s="23">
        <f t="shared" ca="1" si="99"/>
        <v>1.1887961034482761</v>
      </c>
      <c r="E418" s="22" t="s">
        <v>13</v>
      </c>
      <c r="F418" s="18">
        <f t="shared" ca="1" si="94"/>
        <v>46143</v>
      </c>
      <c r="G418" s="23">
        <f t="shared" ca="1" si="100"/>
        <v>1.3469176206896551</v>
      </c>
      <c r="I418" t="s">
        <v>14</v>
      </c>
      <c r="J418" s="18">
        <f t="shared" ca="1" si="95"/>
        <v>46143</v>
      </c>
      <c r="K418" s="23">
        <f t="shared" ca="1" si="101"/>
        <v>0.88235158620689658</v>
      </c>
      <c r="M418" t="s">
        <v>15</v>
      </c>
      <c r="N418" s="18">
        <f t="shared" ca="1" si="96"/>
        <v>46143</v>
      </c>
      <c r="O418" s="23">
        <f t="shared" ca="1" si="102"/>
        <v>0.77097634482758604</v>
      </c>
      <c r="Q418" t="s">
        <v>16</v>
      </c>
      <c r="R418" s="18">
        <f t="shared" ca="1" si="97"/>
        <v>46143</v>
      </c>
      <c r="S418" s="23">
        <f t="shared" ca="1" si="103"/>
        <v>1.0384273103448278</v>
      </c>
      <c r="U418" t="s">
        <v>17</v>
      </c>
      <c r="V418" s="18">
        <f t="shared" ca="1" si="98"/>
        <v>46143</v>
      </c>
      <c r="W418" s="23">
        <f t="shared" ca="1" si="104"/>
        <v>0.91654231034482747</v>
      </c>
    </row>
    <row r="419" spans="1:23">
      <c r="A419" t="s">
        <v>3</v>
      </c>
      <c r="B419" s="18">
        <f t="shared" ca="1" si="93"/>
        <v>46144</v>
      </c>
      <c r="C419" s="23">
        <f t="shared" ca="1" si="99"/>
        <v>1.1888681379310349</v>
      </c>
      <c r="E419" s="22" t="s">
        <v>13</v>
      </c>
      <c r="F419" s="18">
        <f t="shared" ca="1" si="94"/>
        <v>46144</v>
      </c>
      <c r="G419" s="23">
        <f t="shared" ca="1" si="100"/>
        <v>1.3469358275862069</v>
      </c>
      <c r="I419" t="s">
        <v>14</v>
      </c>
      <c r="J419" s="18">
        <f t="shared" ca="1" si="95"/>
        <v>46144</v>
      </c>
      <c r="K419" s="23">
        <f t="shared" ca="1" si="101"/>
        <v>0.88240544827586209</v>
      </c>
      <c r="M419" t="s">
        <v>15</v>
      </c>
      <c r="N419" s="18">
        <f t="shared" ca="1" si="96"/>
        <v>46144</v>
      </c>
      <c r="O419" s="23">
        <f t="shared" ca="1" si="102"/>
        <v>0.77088179310344807</v>
      </c>
      <c r="Q419" t="s">
        <v>16</v>
      </c>
      <c r="R419" s="18">
        <f t="shared" ca="1" si="97"/>
        <v>46144</v>
      </c>
      <c r="S419" s="23">
        <f t="shared" ca="1" si="103"/>
        <v>1.0383084137931036</v>
      </c>
      <c r="U419" t="s">
        <v>17</v>
      </c>
      <c r="V419" s="18">
        <f t="shared" ca="1" si="98"/>
        <v>46144</v>
      </c>
      <c r="W419" s="23">
        <f t="shared" ca="1" si="104"/>
        <v>0.91648841379310331</v>
      </c>
    </row>
    <row r="420" spans="1:23">
      <c r="A420" t="s">
        <v>3</v>
      </c>
      <c r="B420" s="18">
        <f t="shared" ca="1" si="93"/>
        <v>46145</v>
      </c>
      <c r="C420" s="23">
        <f t="shared" ca="1" si="99"/>
        <v>1.1889401724137934</v>
      </c>
      <c r="E420" s="22" t="s">
        <v>13</v>
      </c>
      <c r="F420" s="18">
        <f t="shared" ca="1" si="94"/>
        <v>46145</v>
      </c>
      <c r="G420" s="23">
        <f t="shared" ca="1" si="100"/>
        <v>1.3469540344827586</v>
      </c>
      <c r="I420" t="s">
        <v>14</v>
      </c>
      <c r="J420" s="18">
        <f t="shared" ca="1" si="95"/>
        <v>46145</v>
      </c>
      <c r="K420" s="23">
        <f t="shared" ca="1" si="101"/>
        <v>0.88245931034482761</v>
      </c>
      <c r="M420" t="s">
        <v>15</v>
      </c>
      <c r="N420" s="18">
        <f t="shared" ca="1" si="96"/>
        <v>46145</v>
      </c>
      <c r="O420" s="23">
        <f t="shared" ca="1" si="102"/>
        <v>0.7707872413793101</v>
      </c>
      <c r="Q420" t="s">
        <v>16</v>
      </c>
      <c r="R420" s="18">
        <f t="shared" ca="1" si="97"/>
        <v>46145</v>
      </c>
      <c r="S420" s="23">
        <f t="shared" ca="1" si="103"/>
        <v>1.0381895172413795</v>
      </c>
      <c r="U420" t="s">
        <v>17</v>
      </c>
      <c r="V420" s="18">
        <f t="shared" ca="1" si="98"/>
        <v>46145</v>
      </c>
      <c r="W420" s="23">
        <f t="shared" ca="1" si="104"/>
        <v>0.91643451724137914</v>
      </c>
    </row>
    <row r="421" spans="1:23">
      <c r="A421" t="s">
        <v>3</v>
      </c>
      <c r="B421" s="18">
        <f t="shared" ca="1" si="93"/>
        <v>46146</v>
      </c>
      <c r="C421" s="23">
        <f t="shared" ca="1" si="99"/>
        <v>1.1890122068965518</v>
      </c>
      <c r="E421" s="22" t="s">
        <v>13</v>
      </c>
      <c r="F421" s="18">
        <f t="shared" ca="1" si="94"/>
        <v>46146</v>
      </c>
      <c r="G421" s="23">
        <f t="shared" ca="1" si="100"/>
        <v>1.3469722413793104</v>
      </c>
      <c r="I421" t="s">
        <v>14</v>
      </c>
      <c r="J421" s="18">
        <f t="shared" ca="1" si="95"/>
        <v>46146</v>
      </c>
      <c r="K421" s="23">
        <f t="shared" ca="1" si="101"/>
        <v>0.88251317241379312</v>
      </c>
      <c r="M421" t="s">
        <v>15</v>
      </c>
      <c r="N421" s="18">
        <f t="shared" ca="1" si="96"/>
        <v>46146</v>
      </c>
      <c r="O421" s="23">
        <f t="shared" ca="1" si="102"/>
        <v>0.77069268965517213</v>
      </c>
      <c r="Q421" t="s">
        <v>16</v>
      </c>
      <c r="R421" s="18">
        <f t="shared" ca="1" si="97"/>
        <v>46146</v>
      </c>
      <c r="S421" s="23">
        <f t="shared" ca="1" si="103"/>
        <v>1.0380706206896555</v>
      </c>
      <c r="U421" t="s">
        <v>17</v>
      </c>
      <c r="V421" s="18">
        <f t="shared" ca="1" si="98"/>
        <v>46146</v>
      </c>
      <c r="W421" s="23">
        <f t="shared" ca="1" si="104"/>
        <v>0.91638062068965498</v>
      </c>
    </row>
    <row r="422" spans="1:23">
      <c r="A422" t="s">
        <v>3</v>
      </c>
      <c r="B422" s="18">
        <f t="shared" ca="1" si="93"/>
        <v>46147</v>
      </c>
      <c r="C422" s="23">
        <f t="shared" ca="1" si="99"/>
        <v>1.1890842413793106</v>
      </c>
      <c r="E422" s="22" t="s">
        <v>13</v>
      </c>
      <c r="F422" s="18">
        <f t="shared" ca="1" si="94"/>
        <v>46147</v>
      </c>
      <c r="G422" s="23">
        <f t="shared" ca="1" si="100"/>
        <v>1.3469904482758621</v>
      </c>
      <c r="I422" t="s">
        <v>14</v>
      </c>
      <c r="J422" s="18">
        <f t="shared" ca="1" si="95"/>
        <v>46147</v>
      </c>
      <c r="K422" s="23">
        <f t="shared" ca="1" si="101"/>
        <v>0.88256703448275864</v>
      </c>
      <c r="M422" t="s">
        <v>15</v>
      </c>
      <c r="N422" s="18">
        <f t="shared" ca="1" si="96"/>
        <v>46147</v>
      </c>
      <c r="O422" s="23">
        <f t="shared" ca="1" si="102"/>
        <v>0.77059813793103416</v>
      </c>
      <c r="Q422" t="s">
        <v>16</v>
      </c>
      <c r="R422" s="18">
        <f t="shared" ca="1" si="97"/>
        <v>46147</v>
      </c>
      <c r="S422" s="23">
        <f t="shared" ca="1" si="103"/>
        <v>1.0379517241379312</v>
      </c>
      <c r="U422" t="s">
        <v>17</v>
      </c>
      <c r="V422" s="18">
        <f t="shared" ca="1" si="98"/>
        <v>46147</v>
      </c>
      <c r="W422" s="23">
        <f t="shared" ca="1" si="104"/>
        <v>0.91632672413793081</v>
      </c>
    </row>
    <row r="423" spans="1:23">
      <c r="A423" t="s">
        <v>3</v>
      </c>
      <c r="B423" s="18">
        <f t="shared" ca="1" si="93"/>
        <v>46148</v>
      </c>
      <c r="C423" s="23">
        <f t="shared" ca="1" si="99"/>
        <v>1.1891562758620693</v>
      </c>
      <c r="E423" s="22" t="s">
        <v>13</v>
      </c>
      <c r="F423" s="18">
        <f t="shared" ca="1" si="94"/>
        <v>46148</v>
      </c>
      <c r="G423" s="23">
        <f t="shared" ca="1" si="100"/>
        <v>1.3470086551724139</v>
      </c>
      <c r="I423" t="s">
        <v>14</v>
      </c>
      <c r="J423" s="18">
        <f t="shared" ca="1" si="95"/>
        <v>46148</v>
      </c>
      <c r="K423" s="23">
        <f t="shared" ca="1" si="101"/>
        <v>0.88262089655172415</v>
      </c>
      <c r="M423" t="s">
        <v>15</v>
      </c>
      <c r="N423" s="18">
        <f t="shared" ca="1" si="96"/>
        <v>46148</v>
      </c>
      <c r="O423" s="23">
        <f t="shared" ca="1" si="102"/>
        <v>0.7705035862068963</v>
      </c>
      <c r="Q423" t="s">
        <v>16</v>
      </c>
      <c r="R423" s="18">
        <f t="shared" ca="1" si="97"/>
        <v>46148</v>
      </c>
      <c r="S423" s="23">
        <f t="shared" ca="1" si="103"/>
        <v>1.037832827586207</v>
      </c>
      <c r="U423" t="s">
        <v>17</v>
      </c>
      <c r="V423" s="18">
        <f t="shared" ca="1" si="98"/>
        <v>46148</v>
      </c>
      <c r="W423" s="23">
        <f t="shared" ca="1" si="104"/>
        <v>0.91627282758620665</v>
      </c>
    </row>
    <row r="424" spans="1:23">
      <c r="A424" t="s">
        <v>3</v>
      </c>
      <c r="B424" s="18">
        <f t="shared" ca="1" si="93"/>
        <v>46149</v>
      </c>
      <c r="C424" s="23">
        <f t="shared" ca="1" si="99"/>
        <v>1.1892283103448278</v>
      </c>
      <c r="E424" s="22" t="s">
        <v>13</v>
      </c>
      <c r="F424" s="18">
        <f t="shared" ca="1" si="94"/>
        <v>46149</v>
      </c>
      <c r="G424" s="23">
        <f t="shared" ca="1" si="100"/>
        <v>1.3470268620689656</v>
      </c>
      <c r="I424" t="s">
        <v>14</v>
      </c>
      <c r="J424" s="18">
        <f t="shared" ca="1" si="95"/>
        <v>46149</v>
      </c>
      <c r="K424" s="23">
        <f t="shared" ca="1" si="101"/>
        <v>0.88267475862068967</v>
      </c>
      <c r="M424" t="s">
        <v>15</v>
      </c>
      <c r="N424" s="18">
        <f t="shared" ca="1" si="96"/>
        <v>46149</v>
      </c>
      <c r="O424" s="23">
        <f t="shared" ca="1" si="102"/>
        <v>0.77040903448275833</v>
      </c>
      <c r="Q424" t="s">
        <v>16</v>
      </c>
      <c r="R424" s="18">
        <f t="shared" ca="1" si="97"/>
        <v>46149</v>
      </c>
      <c r="S424" s="23">
        <f t="shared" ca="1" si="103"/>
        <v>1.037713931034483</v>
      </c>
      <c r="U424" t="s">
        <v>17</v>
      </c>
      <c r="V424" s="18">
        <f t="shared" ca="1" si="98"/>
        <v>46149</v>
      </c>
      <c r="W424" s="23">
        <f t="shared" ca="1" si="104"/>
        <v>0.91621893103448249</v>
      </c>
    </row>
    <row r="425" spans="1:23">
      <c r="A425" t="s">
        <v>3</v>
      </c>
      <c r="B425" s="18">
        <f t="shared" ca="1" si="93"/>
        <v>46150</v>
      </c>
      <c r="C425" s="23">
        <f t="shared" ca="1" si="99"/>
        <v>1.1893003448275863</v>
      </c>
      <c r="E425" s="22" t="s">
        <v>13</v>
      </c>
      <c r="F425" s="18">
        <f t="shared" ca="1" si="94"/>
        <v>46150</v>
      </c>
      <c r="G425" s="23">
        <f t="shared" ca="1" si="100"/>
        <v>1.3470450689655173</v>
      </c>
      <c r="I425" t="s">
        <v>14</v>
      </c>
      <c r="J425" s="18">
        <f t="shared" ca="1" si="95"/>
        <v>46150</v>
      </c>
      <c r="K425" s="23">
        <f t="shared" ca="1" si="101"/>
        <v>0.88272862068965519</v>
      </c>
      <c r="M425" t="s">
        <v>15</v>
      </c>
      <c r="N425" s="18">
        <f t="shared" ca="1" si="96"/>
        <v>46150</v>
      </c>
      <c r="O425" s="23">
        <f t="shared" ca="1" si="102"/>
        <v>0.77031448275862036</v>
      </c>
      <c r="Q425" t="s">
        <v>16</v>
      </c>
      <c r="R425" s="18">
        <f t="shared" ca="1" si="97"/>
        <v>46150</v>
      </c>
      <c r="S425" s="23">
        <f t="shared" ca="1" si="103"/>
        <v>1.0375950344827589</v>
      </c>
      <c r="U425" t="s">
        <v>17</v>
      </c>
      <c r="V425" s="18">
        <f t="shared" ca="1" si="98"/>
        <v>46150</v>
      </c>
      <c r="W425" s="23">
        <f t="shared" ca="1" si="104"/>
        <v>0.91616503448275832</v>
      </c>
    </row>
    <row r="426" spans="1:23">
      <c r="A426" t="s">
        <v>3</v>
      </c>
      <c r="B426" s="18">
        <f t="shared" ca="1" si="93"/>
        <v>46151</v>
      </c>
      <c r="C426" s="23">
        <f t="shared" ca="1" si="99"/>
        <v>1.189372379310345</v>
      </c>
      <c r="E426" s="22" t="s">
        <v>13</v>
      </c>
      <c r="F426" s="18">
        <f t="shared" ca="1" si="94"/>
        <v>46151</v>
      </c>
      <c r="G426" s="23">
        <f t="shared" ca="1" si="100"/>
        <v>1.3470632758620691</v>
      </c>
      <c r="I426" t="s">
        <v>14</v>
      </c>
      <c r="J426" s="18">
        <f t="shared" ca="1" si="95"/>
        <v>46151</v>
      </c>
      <c r="K426" s="23">
        <f t="shared" ca="1" si="101"/>
        <v>0.8827824827586207</v>
      </c>
      <c r="M426" t="s">
        <v>15</v>
      </c>
      <c r="N426" s="18">
        <f t="shared" ca="1" si="96"/>
        <v>46151</v>
      </c>
      <c r="O426" s="23">
        <f t="shared" ca="1" si="102"/>
        <v>0.7702199310344825</v>
      </c>
      <c r="Q426" t="s">
        <v>16</v>
      </c>
      <c r="R426" s="18">
        <f t="shared" ca="1" si="97"/>
        <v>46151</v>
      </c>
      <c r="S426" s="23">
        <f t="shared" ca="1" si="103"/>
        <v>1.0374761379310347</v>
      </c>
      <c r="U426" t="s">
        <v>17</v>
      </c>
      <c r="V426" s="18">
        <f t="shared" ca="1" si="98"/>
        <v>46151</v>
      </c>
      <c r="W426" s="23">
        <f t="shared" ca="1" si="104"/>
        <v>0.91611113793103416</v>
      </c>
    </row>
    <row r="427" spans="1:23">
      <c r="A427" t="s">
        <v>3</v>
      </c>
      <c r="B427" s="18">
        <f t="shared" ca="1" si="93"/>
        <v>46152</v>
      </c>
      <c r="C427" s="23">
        <f t="shared" ca="1" si="99"/>
        <v>1.1894444137931037</v>
      </c>
      <c r="E427" s="22" t="s">
        <v>13</v>
      </c>
      <c r="F427" s="18">
        <f t="shared" ca="1" si="94"/>
        <v>46152</v>
      </c>
      <c r="G427" s="23">
        <f t="shared" ca="1" si="100"/>
        <v>1.3470814827586208</v>
      </c>
      <c r="I427" t="s">
        <v>14</v>
      </c>
      <c r="J427" s="18">
        <f t="shared" ca="1" si="95"/>
        <v>46152</v>
      </c>
      <c r="K427" s="23">
        <f t="shared" ca="1" si="101"/>
        <v>0.88283634482758622</v>
      </c>
      <c r="M427" t="s">
        <v>15</v>
      </c>
      <c r="N427" s="18">
        <f t="shared" ca="1" si="96"/>
        <v>46152</v>
      </c>
      <c r="O427" s="23">
        <f t="shared" ca="1" si="102"/>
        <v>0.77012537931034464</v>
      </c>
      <c r="Q427" t="s">
        <v>16</v>
      </c>
      <c r="R427" s="18">
        <f t="shared" ca="1" si="97"/>
        <v>46152</v>
      </c>
      <c r="S427" s="23">
        <f t="shared" ca="1" si="103"/>
        <v>1.0373572413793104</v>
      </c>
      <c r="U427" t="s">
        <v>17</v>
      </c>
      <c r="V427" s="18">
        <f t="shared" ca="1" si="98"/>
        <v>46152</v>
      </c>
      <c r="W427" s="23">
        <f t="shared" ca="1" si="104"/>
        <v>0.91605724137930999</v>
      </c>
    </row>
    <row r="428" spans="1:23">
      <c r="A428" t="s">
        <v>3</v>
      </c>
      <c r="B428" s="18">
        <f t="shared" ca="1" si="93"/>
        <v>46153</v>
      </c>
      <c r="C428" s="23">
        <f t="shared" ca="1" si="99"/>
        <v>1.1895164482758622</v>
      </c>
      <c r="E428" s="22" t="s">
        <v>13</v>
      </c>
      <c r="F428" s="18">
        <f t="shared" ca="1" si="94"/>
        <v>46153</v>
      </c>
      <c r="G428" s="23">
        <f t="shared" ca="1" si="100"/>
        <v>1.3470996896551726</v>
      </c>
      <c r="I428" t="s">
        <v>14</v>
      </c>
      <c r="J428" s="18">
        <f t="shared" ca="1" si="95"/>
        <v>46153</v>
      </c>
      <c r="K428" s="23">
        <f t="shared" ca="1" si="101"/>
        <v>0.88289020689655173</v>
      </c>
      <c r="M428" t="s">
        <v>15</v>
      </c>
      <c r="N428" s="18">
        <f t="shared" ca="1" si="96"/>
        <v>46153</v>
      </c>
      <c r="O428" s="23">
        <f t="shared" ca="1" si="102"/>
        <v>0.77003082758620667</v>
      </c>
      <c r="Q428" t="s">
        <v>16</v>
      </c>
      <c r="R428" s="18">
        <f t="shared" ca="1" si="97"/>
        <v>46153</v>
      </c>
      <c r="S428" s="23">
        <f t="shared" ca="1" si="103"/>
        <v>1.0372383448275864</v>
      </c>
      <c r="U428" t="s">
        <v>17</v>
      </c>
      <c r="V428" s="18">
        <f t="shared" ca="1" si="98"/>
        <v>46153</v>
      </c>
      <c r="W428" s="23">
        <f t="shared" ca="1" si="104"/>
        <v>0.91600334482758583</v>
      </c>
    </row>
    <row r="429" spans="1:23">
      <c r="A429" t="s">
        <v>3</v>
      </c>
      <c r="B429" s="18">
        <f t="shared" ca="1" si="93"/>
        <v>46154</v>
      </c>
      <c r="C429" s="23">
        <f t="shared" ca="1" si="99"/>
        <v>1.1895884827586207</v>
      </c>
      <c r="E429" s="22" t="s">
        <v>13</v>
      </c>
      <c r="F429" s="18">
        <f t="shared" ca="1" si="94"/>
        <v>46154</v>
      </c>
      <c r="G429" s="23">
        <f t="shared" ca="1" si="100"/>
        <v>1.3471178965517243</v>
      </c>
      <c r="I429" t="s">
        <v>14</v>
      </c>
      <c r="J429" s="18">
        <f t="shared" ca="1" si="95"/>
        <v>46154</v>
      </c>
      <c r="K429" s="23">
        <f t="shared" ca="1" si="101"/>
        <v>0.88294406896551725</v>
      </c>
      <c r="M429" t="s">
        <v>15</v>
      </c>
      <c r="N429" s="18">
        <f t="shared" ca="1" si="96"/>
        <v>46154</v>
      </c>
      <c r="O429" s="23">
        <f t="shared" ca="1" si="102"/>
        <v>0.7699362758620687</v>
      </c>
      <c r="Q429" t="s">
        <v>16</v>
      </c>
      <c r="R429" s="18">
        <f t="shared" ca="1" si="97"/>
        <v>46154</v>
      </c>
      <c r="S429" s="23">
        <f t="shared" ca="1" si="103"/>
        <v>1.0371194482758623</v>
      </c>
      <c r="U429" t="s">
        <v>17</v>
      </c>
      <c r="V429" s="18">
        <f t="shared" ca="1" si="98"/>
        <v>46154</v>
      </c>
      <c r="W429" s="23">
        <f t="shared" ca="1" si="104"/>
        <v>0.91594944827586167</v>
      </c>
    </row>
    <row r="430" spans="1:23">
      <c r="A430" t="s">
        <v>3</v>
      </c>
      <c r="B430" s="18">
        <f t="shared" ca="1" si="93"/>
        <v>46155</v>
      </c>
      <c r="C430" s="23">
        <f t="shared" ca="1" si="99"/>
        <v>1.1896605172413794</v>
      </c>
      <c r="E430" s="22" t="s">
        <v>13</v>
      </c>
      <c r="F430" s="18">
        <f t="shared" ca="1" si="94"/>
        <v>46155</v>
      </c>
      <c r="G430" s="23">
        <f t="shared" ca="1" si="100"/>
        <v>1.3471361034482761</v>
      </c>
      <c r="I430" t="s">
        <v>14</v>
      </c>
      <c r="J430" s="18">
        <f t="shared" ca="1" si="95"/>
        <v>46155</v>
      </c>
      <c r="K430" s="23">
        <f t="shared" ca="1" si="101"/>
        <v>0.88299793103448276</v>
      </c>
      <c r="M430" t="s">
        <v>15</v>
      </c>
      <c r="N430" s="18">
        <f t="shared" ca="1" si="96"/>
        <v>46155</v>
      </c>
      <c r="O430" s="23">
        <f t="shared" ca="1" si="102"/>
        <v>0.76984172413793084</v>
      </c>
      <c r="Q430" t="s">
        <v>16</v>
      </c>
      <c r="R430" s="18">
        <f t="shared" ca="1" si="97"/>
        <v>46155</v>
      </c>
      <c r="S430" s="23">
        <f t="shared" ca="1" si="103"/>
        <v>1.0370005517241381</v>
      </c>
      <c r="U430" t="s">
        <v>17</v>
      </c>
      <c r="V430" s="18">
        <f t="shared" ca="1" si="98"/>
        <v>46155</v>
      </c>
      <c r="W430" s="23">
        <f t="shared" ca="1" si="104"/>
        <v>0.9158955517241375</v>
      </c>
    </row>
    <row r="431" spans="1:23">
      <c r="A431" t="s">
        <v>3</v>
      </c>
      <c r="B431" s="18">
        <f t="shared" ca="1" si="93"/>
        <v>46156</v>
      </c>
      <c r="C431" s="23">
        <f t="shared" ca="1" si="99"/>
        <v>1.1897325517241382</v>
      </c>
      <c r="E431" s="22" t="s">
        <v>13</v>
      </c>
      <c r="F431" s="18">
        <f t="shared" ca="1" si="94"/>
        <v>46156</v>
      </c>
      <c r="G431" s="23">
        <f t="shared" ca="1" si="100"/>
        <v>1.3471543103448278</v>
      </c>
      <c r="I431" t="s">
        <v>14</v>
      </c>
      <c r="J431" s="18">
        <f t="shared" ca="1" si="95"/>
        <v>46156</v>
      </c>
      <c r="K431" s="23">
        <f t="shared" ca="1" si="101"/>
        <v>0.88305179310344828</v>
      </c>
      <c r="M431" t="s">
        <v>15</v>
      </c>
      <c r="N431" s="18">
        <f t="shared" ca="1" si="96"/>
        <v>46156</v>
      </c>
      <c r="O431" s="23">
        <f t="shared" ca="1" si="102"/>
        <v>0.76974717241379298</v>
      </c>
      <c r="Q431" t="s">
        <v>16</v>
      </c>
      <c r="R431" s="18">
        <f t="shared" ca="1" si="97"/>
        <v>46156</v>
      </c>
      <c r="S431" s="23">
        <f t="shared" ca="1" si="103"/>
        <v>1.0368816551724138</v>
      </c>
      <c r="U431" t="s">
        <v>17</v>
      </c>
      <c r="V431" s="18">
        <f t="shared" ca="1" si="98"/>
        <v>46156</v>
      </c>
      <c r="W431" s="23">
        <f t="shared" ca="1" si="104"/>
        <v>0.91584165517241334</v>
      </c>
    </row>
    <row r="432" spans="1:23">
      <c r="A432" t="s">
        <v>3</v>
      </c>
      <c r="B432" s="18">
        <f t="shared" ca="1" si="93"/>
        <v>46157</v>
      </c>
      <c r="C432" s="23">
        <f t="shared" ca="1" si="99"/>
        <v>1.1898045862068967</v>
      </c>
      <c r="E432" s="22" t="s">
        <v>13</v>
      </c>
      <c r="F432" s="18">
        <f t="shared" ca="1" si="94"/>
        <v>46157</v>
      </c>
      <c r="G432" s="23">
        <f t="shared" ca="1" si="100"/>
        <v>1.3471725172413795</v>
      </c>
      <c r="I432" t="s">
        <v>14</v>
      </c>
      <c r="J432" s="18">
        <f t="shared" ca="1" si="95"/>
        <v>46157</v>
      </c>
      <c r="K432" s="23">
        <f t="shared" ca="1" si="101"/>
        <v>0.88310565517241379</v>
      </c>
      <c r="M432" t="s">
        <v>15</v>
      </c>
      <c r="N432" s="18">
        <f t="shared" ca="1" si="96"/>
        <v>46157</v>
      </c>
      <c r="O432" s="23">
        <f t="shared" ca="1" si="102"/>
        <v>0.76965262068965501</v>
      </c>
      <c r="Q432" t="s">
        <v>16</v>
      </c>
      <c r="R432" s="18">
        <f t="shared" ca="1" si="97"/>
        <v>46157</v>
      </c>
      <c r="S432" s="23">
        <f t="shared" ca="1" si="103"/>
        <v>1.0367627586206898</v>
      </c>
      <c r="U432" t="s">
        <v>17</v>
      </c>
      <c r="V432" s="18">
        <f t="shared" ca="1" si="98"/>
        <v>46157</v>
      </c>
      <c r="W432" s="23">
        <f t="shared" ca="1" si="104"/>
        <v>0.91578775862068929</v>
      </c>
    </row>
    <row r="433" spans="1:23">
      <c r="A433" t="s">
        <v>3</v>
      </c>
      <c r="B433" s="18">
        <f t="shared" ca="1" si="93"/>
        <v>46158</v>
      </c>
      <c r="C433" s="23">
        <f t="shared" ca="1" si="99"/>
        <v>1.1898766206896552</v>
      </c>
      <c r="E433" s="22" t="s">
        <v>13</v>
      </c>
      <c r="F433" s="18">
        <f t="shared" ca="1" si="94"/>
        <v>46158</v>
      </c>
      <c r="G433" s="23">
        <f t="shared" ca="1" si="100"/>
        <v>1.3471907241379313</v>
      </c>
      <c r="I433" t="s">
        <v>14</v>
      </c>
      <c r="J433" s="18">
        <f t="shared" ca="1" si="95"/>
        <v>46158</v>
      </c>
      <c r="K433" s="23">
        <f t="shared" ca="1" si="101"/>
        <v>0.88315951724137931</v>
      </c>
      <c r="M433" t="s">
        <v>15</v>
      </c>
      <c r="N433" s="18">
        <f t="shared" ca="1" si="96"/>
        <v>46158</v>
      </c>
      <c r="O433" s="23">
        <f t="shared" ca="1" si="102"/>
        <v>0.76955806896551704</v>
      </c>
      <c r="Q433" t="s">
        <v>16</v>
      </c>
      <c r="R433" s="18">
        <f t="shared" ca="1" si="97"/>
        <v>46158</v>
      </c>
      <c r="S433" s="23">
        <f t="shared" ca="1" si="103"/>
        <v>1.0366438620689657</v>
      </c>
      <c r="U433" t="s">
        <v>17</v>
      </c>
      <c r="V433" s="18">
        <f t="shared" ca="1" si="98"/>
        <v>46158</v>
      </c>
      <c r="W433" s="23">
        <f t="shared" ca="1" si="104"/>
        <v>0.91573386206896523</v>
      </c>
    </row>
    <row r="434" spans="1:23">
      <c r="A434" t="s">
        <v>3</v>
      </c>
      <c r="B434" s="18">
        <f t="shared" ca="1" si="93"/>
        <v>46159</v>
      </c>
      <c r="C434" s="23">
        <f t="shared" ca="1" si="99"/>
        <v>1.1899486551724139</v>
      </c>
      <c r="E434" s="22" t="s">
        <v>13</v>
      </c>
      <c r="F434" s="18">
        <f t="shared" ca="1" si="94"/>
        <v>46159</v>
      </c>
      <c r="G434" s="23">
        <f t="shared" ca="1" si="100"/>
        <v>1.347208931034483</v>
      </c>
      <c r="I434" t="s">
        <v>14</v>
      </c>
      <c r="J434" s="18">
        <f t="shared" ca="1" si="95"/>
        <v>46159</v>
      </c>
      <c r="K434" s="23">
        <f t="shared" ca="1" si="101"/>
        <v>0.88321337931034483</v>
      </c>
      <c r="M434" t="s">
        <v>15</v>
      </c>
      <c r="N434" s="18">
        <f t="shared" ca="1" si="96"/>
        <v>46159</v>
      </c>
      <c r="O434" s="23">
        <f t="shared" ca="1" si="102"/>
        <v>0.76946351724137918</v>
      </c>
      <c r="Q434" t="s">
        <v>16</v>
      </c>
      <c r="R434" s="18">
        <f t="shared" ca="1" si="97"/>
        <v>46159</v>
      </c>
      <c r="S434" s="23">
        <f t="shared" ca="1" si="103"/>
        <v>1.0365249655172415</v>
      </c>
      <c r="U434" t="s">
        <v>17</v>
      </c>
      <c r="V434" s="18">
        <f t="shared" ca="1" si="98"/>
        <v>46159</v>
      </c>
      <c r="W434" s="23">
        <f t="shared" ca="1" si="104"/>
        <v>0.91567996551724107</v>
      </c>
    </row>
    <row r="435" spans="1:23">
      <c r="A435" t="s">
        <v>3</v>
      </c>
      <c r="B435" s="18">
        <f t="shared" ca="1" si="93"/>
        <v>46160</v>
      </c>
      <c r="C435" s="23">
        <f t="shared" ca="1" si="99"/>
        <v>1.1900206896551726</v>
      </c>
      <c r="E435" s="22" t="s">
        <v>13</v>
      </c>
      <c r="F435" s="18">
        <f t="shared" ca="1" si="94"/>
        <v>46160</v>
      </c>
      <c r="G435" s="23">
        <f t="shared" ca="1" si="100"/>
        <v>1.3472271379310348</v>
      </c>
      <c r="I435" t="s">
        <v>14</v>
      </c>
      <c r="J435" s="18">
        <f t="shared" ca="1" si="95"/>
        <v>46160</v>
      </c>
      <c r="K435" s="23">
        <f t="shared" ca="1" si="101"/>
        <v>0.88326724137931034</v>
      </c>
      <c r="M435" t="s">
        <v>15</v>
      </c>
      <c r="N435" s="18">
        <f t="shared" ca="1" si="96"/>
        <v>46160</v>
      </c>
      <c r="O435" s="23">
        <f t="shared" ca="1" si="102"/>
        <v>0.76936896551724132</v>
      </c>
      <c r="Q435" t="s">
        <v>16</v>
      </c>
      <c r="R435" s="18">
        <f t="shared" ca="1" si="97"/>
        <v>46160</v>
      </c>
      <c r="S435" s="23">
        <f t="shared" ca="1" si="103"/>
        <v>1.0364060689655172</v>
      </c>
      <c r="U435" t="s">
        <v>17</v>
      </c>
      <c r="V435" s="18">
        <f t="shared" ca="1" si="98"/>
        <v>46160</v>
      </c>
      <c r="W435" s="23">
        <f t="shared" ca="1" si="104"/>
        <v>0.9156260689655169</v>
      </c>
    </row>
    <row r="436" spans="1:23">
      <c r="A436" t="s">
        <v>3</v>
      </c>
      <c r="B436" s="18">
        <f t="shared" ca="1" si="93"/>
        <v>46161</v>
      </c>
      <c r="C436" s="23">
        <f t="shared" ca="1" si="99"/>
        <v>1.1900927241379311</v>
      </c>
      <c r="E436" s="22" t="s">
        <v>13</v>
      </c>
      <c r="F436" s="18">
        <f t="shared" ca="1" si="94"/>
        <v>46161</v>
      </c>
      <c r="G436" s="23">
        <f t="shared" ca="1" si="100"/>
        <v>1.3472453448275865</v>
      </c>
      <c r="I436" t="s">
        <v>14</v>
      </c>
      <c r="J436" s="18">
        <f t="shared" ca="1" si="95"/>
        <v>46161</v>
      </c>
      <c r="K436" s="23">
        <f t="shared" ca="1" si="101"/>
        <v>0.88332110344827586</v>
      </c>
      <c r="M436" t="s">
        <v>15</v>
      </c>
      <c r="N436" s="18">
        <f t="shared" ca="1" si="96"/>
        <v>46161</v>
      </c>
      <c r="O436" s="23">
        <f t="shared" ca="1" si="102"/>
        <v>0.76927441379310335</v>
      </c>
      <c r="Q436" t="s">
        <v>16</v>
      </c>
      <c r="R436" s="18">
        <f t="shared" ca="1" si="97"/>
        <v>46161</v>
      </c>
      <c r="S436" s="23">
        <f t="shared" ca="1" si="103"/>
        <v>1.0362871724137932</v>
      </c>
      <c r="U436" t="s">
        <v>17</v>
      </c>
      <c r="V436" s="18">
        <f t="shared" ca="1" si="98"/>
        <v>46161</v>
      </c>
      <c r="W436" s="23">
        <f t="shared" ca="1" si="104"/>
        <v>0.91557217241379285</v>
      </c>
    </row>
    <row r="437" spans="1:23">
      <c r="A437" t="s">
        <v>3</v>
      </c>
      <c r="B437" s="18">
        <f t="shared" ca="1" si="93"/>
        <v>46162</v>
      </c>
      <c r="C437" s="23">
        <f t="shared" ca="1" si="99"/>
        <v>1.1901647586206896</v>
      </c>
      <c r="E437" s="22" t="s">
        <v>13</v>
      </c>
      <c r="F437" s="18">
        <f t="shared" ca="1" si="94"/>
        <v>46162</v>
      </c>
      <c r="G437" s="23">
        <f t="shared" ca="1" si="100"/>
        <v>1.3472635517241383</v>
      </c>
      <c r="I437" t="s">
        <v>14</v>
      </c>
      <c r="J437" s="18">
        <f t="shared" ca="1" si="95"/>
        <v>46162</v>
      </c>
      <c r="K437" s="23">
        <f t="shared" ca="1" si="101"/>
        <v>0.88337496551724137</v>
      </c>
      <c r="M437" t="s">
        <v>15</v>
      </c>
      <c r="N437" s="18">
        <f t="shared" ca="1" si="96"/>
        <v>46162</v>
      </c>
      <c r="O437" s="23">
        <f t="shared" ca="1" si="102"/>
        <v>0.76917986206896538</v>
      </c>
      <c r="Q437" t="s">
        <v>16</v>
      </c>
      <c r="R437" s="18">
        <f t="shared" ca="1" si="97"/>
        <v>46162</v>
      </c>
      <c r="S437" s="23">
        <f t="shared" ca="1" si="103"/>
        <v>1.0361682758620692</v>
      </c>
      <c r="U437" t="s">
        <v>17</v>
      </c>
      <c r="V437" s="18">
        <f t="shared" ca="1" si="98"/>
        <v>46162</v>
      </c>
      <c r="W437" s="23">
        <f t="shared" ca="1" si="104"/>
        <v>0.9155182758620688</v>
      </c>
    </row>
    <row r="438" spans="1:23">
      <c r="A438" t="s">
        <v>3</v>
      </c>
      <c r="B438" s="18">
        <f t="shared" ca="1" si="93"/>
        <v>46163</v>
      </c>
      <c r="C438" s="23">
        <f t="shared" ca="1" si="99"/>
        <v>1.1902367931034483</v>
      </c>
      <c r="E438" s="22" t="s">
        <v>13</v>
      </c>
      <c r="F438" s="18">
        <f t="shared" ca="1" si="94"/>
        <v>46163</v>
      </c>
      <c r="G438" s="23">
        <f t="shared" ca="1" si="100"/>
        <v>1.34728175862069</v>
      </c>
      <c r="I438" t="s">
        <v>14</v>
      </c>
      <c r="J438" s="18">
        <f t="shared" ca="1" si="95"/>
        <v>46163</v>
      </c>
      <c r="K438" s="23">
        <f t="shared" ca="1" si="101"/>
        <v>0.88342882758620689</v>
      </c>
      <c r="M438" t="s">
        <v>15</v>
      </c>
      <c r="N438" s="18">
        <f t="shared" ca="1" si="96"/>
        <v>46163</v>
      </c>
      <c r="O438" s="23">
        <f t="shared" ca="1" si="102"/>
        <v>0.76908531034482752</v>
      </c>
      <c r="Q438" t="s">
        <v>16</v>
      </c>
      <c r="R438" s="18">
        <f t="shared" ca="1" si="97"/>
        <v>46163</v>
      </c>
      <c r="S438" s="23">
        <f t="shared" ca="1" si="103"/>
        <v>1.0360493793103449</v>
      </c>
      <c r="U438" t="s">
        <v>17</v>
      </c>
      <c r="V438" s="18">
        <f t="shared" ca="1" si="98"/>
        <v>46163</v>
      </c>
      <c r="W438" s="23">
        <f t="shared" ca="1" si="104"/>
        <v>0.91546437931034463</v>
      </c>
    </row>
    <row r="439" spans="1:23">
      <c r="A439" t="s">
        <v>3</v>
      </c>
      <c r="B439" s="18">
        <f t="shared" ca="1" si="93"/>
        <v>46164</v>
      </c>
      <c r="C439" s="23">
        <f t="shared" ca="1" si="99"/>
        <v>1.190308827586207</v>
      </c>
      <c r="E439" s="22" t="s">
        <v>13</v>
      </c>
      <c r="F439" s="18">
        <f t="shared" ca="1" si="94"/>
        <v>46164</v>
      </c>
      <c r="G439" s="23">
        <f t="shared" ca="1" si="100"/>
        <v>1.3472999655172417</v>
      </c>
      <c r="I439" t="s">
        <v>14</v>
      </c>
      <c r="J439" s="18">
        <f t="shared" ca="1" si="95"/>
        <v>46164</v>
      </c>
      <c r="K439" s="23">
        <f t="shared" ca="1" si="101"/>
        <v>0.8834826896551724</v>
      </c>
      <c r="M439" t="s">
        <v>15</v>
      </c>
      <c r="N439" s="18">
        <f t="shared" ca="1" si="96"/>
        <v>46164</v>
      </c>
      <c r="O439" s="23">
        <f t="shared" ca="1" si="102"/>
        <v>0.76899075862068966</v>
      </c>
      <c r="Q439" t="s">
        <v>16</v>
      </c>
      <c r="R439" s="18">
        <f t="shared" ca="1" si="97"/>
        <v>46164</v>
      </c>
      <c r="S439" s="23">
        <f t="shared" ca="1" si="103"/>
        <v>1.0359304827586207</v>
      </c>
      <c r="U439" t="s">
        <v>17</v>
      </c>
      <c r="V439" s="18">
        <f t="shared" ca="1" si="98"/>
        <v>46164</v>
      </c>
      <c r="W439" s="23">
        <f t="shared" ca="1" si="104"/>
        <v>0.91541048275862047</v>
      </c>
    </row>
    <row r="440" spans="1:23">
      <c r="A440" t="s">
        <v>3</v>
      </c>
      <c r="B440" s="18">
        <f t="shared" ca="1" si="93"/>
        <v>46165</v>
      </c>
      <c r="C440" s="23">
        <f t="shared" ca="1" si="99"/>
        <v>1.1903808620689655</v>
      </c>
      <c r="E440" s="22" t="s">
        <v>13</v>
      </c>
      <c r="F440" s="18">
        <f t="shared" ca="1" si="94"/>
        <v>46165</v>
      </c>
      <c r="G440" s="23">
        <f t="shared" ca="1" si="100"/>
        <v>1.3473181724137935</v>
      </c>
      <c r="I440" t="s">
        <v>14</v>
      </c>
      <c r="J440" s="18">
        <f t="shared" ca="1" si="95"/>
        <v>46165</v>
      </c>
      <c r="K440" s="23">
        <f t="shared" ca="1" si="101"/>
        <v>0.88353655172413792</v>
      </c>
      <c r="M440" t="s">
        <v>15</v>
      </c>
      <c r="N440" s="18">
        <f t="shared" ca="1" si="96"/>
        <v>46165</v>
      </c>
      <c r="O440" s="23">
        <f t="shared" ca="1" si="102"/>
        <v>0.76889620689655169</v>
      </c>
      <c r="Q440" t="s">
        <v>16</v>
      </c>
      <c r="R440" s="18">
        <f t="shared" ca="1" si="97"/>
        <v>46165</v>
      </c>
      <c r="S440" s="23">
        <f t="shared" ca="1" si="103"/>
        <v>1.0358115862068966</v>
      </c>
      <c r="U440" t="s">
        <v>17</v>
      </c>
      <c r="V440" s="18">
        <f t="shared" ca="1" si="98"/>
        <v>46165</v>
      </c>
      <c r="W440" s="23">
        <f t="shared" ca="1" si="104"/>
        <v>0.91535658620689642</v>
      </c>
    </row>
    <row r="441" spans="1:23">
      <c r="A441" t="s">
        <v>3</v>
      </c>
      <c r="B441" s="18">
        <f t="shared" ca="1" si="93"/>
        <v>46166</v>
      </c>
      <c r="C441" s="23">
        <f t="shared" ca="1" si="99"/>
        <v>1.190452896551724</v>
      </c>
      <c r="E441" s="22" t="s">
        <v>13</v>
      </c>
      <c r="F441" s="18">
        <f t="shared" ca="1" si="94"/>
        <v>46166</v>
      </c>
      <c r="G441" s="23">
        <f t="shared" ca="1" si="100"/>
        <v>1.3473363793103452</v>
      </c>
      <c r="I441" t="s">
        <v>14</v>
      </c>
      <c r="J441" s="18">
        <f t="shared" ca="1" si="95"/>
        <v>46166</v>
      </c>
      <c r="K441" s="23">
        <f t="shared" ca="1" si="101"/>
        <v>0.88359041379310344</v>
      </c>
      <c r="M441" t="s">
        <v>15</v>
      </c>
      <c r="N441" s="18">
        <f t="shared" ca="1" si="96"/>
        <v>46166</v>
      </c>
      <c r="O441" s="23">
        <f t="shared" ca="1" si="102"/>
        <v>0.76880165517241372</v>
      </c>
      <c r="Q441" t="s">
        <v>16</v>
      </c>
      <c r="R441" s="18">
        <f t="shared" ca="1" si="97"/>
        <v>46166</v>
      </c>
      <c r="S441" s="23">
        <f t="shared" ca="1" si="103"/>
        <v>1.0356926896551726</v>
      </c>
      <c r="U441" t="s">
        <v>17</v>
      </c>
      <c r="V441" s="18">
        <f t="shared" ca="1" si="98"/>
        <v>46166</v>
      </c>
      <c r="W441" s="23">
        <f t="shared" ca="1" si="104"/>
        <v>0.91530268965517236</v>
      </c>
    </row>
    <row r="442" spans="1:23">
      <c r="A442" t="s">
        <v>3</v>
      </c>
      <c r="B442" s="18">
        <f t="shared" ca="1" si="93"/>
        <v>46167</v>
      </c>
      <c r="C442" s="23">
        <f t="shared" ca="1" si="99"/>
        <v>1.1905249310344828</v>
      </c>
      <c r="E442" s="22" t="s">
        <v>13</v>
      </c>
      <c r="F442" s="18">
        <f t="shared" ca="1" si="94"/>
        <v>46167</v>
      </c>
      <c r="G442" s="23">
        <f t="shared" ca="1" si="100"/>
        <v>1.3473545862068967</v>
      </c>
      <c r="I442" t="s">
        <v>14</v>
      </c>
      <c r="J442" s="18">
        <f t="shared" ca="1" si="95"/>
        <v>46167</v>
      </c>
      <c r="K442" s="23">
        <f t="shared" ca="1" si="101"/>
        <v>0.88364427586206895</v>
      </c>
      <c r="M442" t="s">
        <v>15</v>
      </c>
      <c r="N442" s="18">
        <f t="shared" ca="1" si="96"/>
        <v>46167</v>
      </c>
      <c r="O442" s="23">
        <f t="shared" ca="1" si="102"/>
        <v>0.76870710344827586</v>
      </c>
      <c r="Q442" t="s">
        <v>16</v>
      </c>
      <c r="R442" s="18">
        <f t="shared" ca="1" si="97"/>
        <v>46167</v>
      </c>
      <c r="S442" s="23">
        <f t="shared" ca="1" si="103"/>
        <v>1.0355737931034483</v>
      </c>
      <c r="U442" t="s">
        <v>17</v>
      </c>
      <c r="V442" s="18">
        <f t="shared" ca="1" si="98"/>
        <v>46167</v>
      </c>
      <c r="W442" s="23">
        <f t="shared" ca="1" si="104"/>
        <v>0.9152487931034482</v>
      </c>
    </row>
    <row r="443" spans="1:23">
      <c r="A443" t="s">
        <v>3</v>
      </c>
      <c r="B443" s="18">
        <f t="shared" ca="1" si="93"/>
        <v>46168</v>
      </c>
      <c r="C443" s="23">
        <f t="shared" ca="1" si="99"/>
        <v>1.1905969655172415</v>
      </c>
      <c r="E443" s="22" t="s">
        <v>13</v>
      </c>
      <c r="F443" s="18">
        <f t="shared" ca="1" si="94"/>
        <v>46168</v>
      </c>
      <c r="G443" s="23">
        <f t="shared" ca="1" si="100"/>
        <v>1.3473727931034483</v>
      </c>
      <c r="I443" t="s">
        <v>14</v>
      </c>
      <c r="J443" s="18">
        <f t="shared" ca="1" si="95"/>
        <v>46168</v>
      </c>
      <c r="K443" s="23">
        <f t="shared" ca="1" si="101"/>
        <v>0.88369813793103447</v>
      </c>
      <c r="M443" t="s">
        <v>15</v>
      </c>
      <c r="N443" s="18">
        <f t="shared" ca="1" si="96"/>
        <v>46168</v>
      </c>
      <c r="O443" s="23">
        <f t="shared" ca="1" si="102"/>
        <v>0.768612551724138</v>
      </c>
      <c r="Q443" t="s">
        <v>16</v>
      </c>
      <c r="R443" s="18">
        <f t="shared" ca="1" si="97"/>
        <v>46168</v>
      </c>
      <c r="S443" s="23">
        <f t="shared" ca="1" si="103"/>
        <v>1.0354548965517241</v>
      </c>
      <c r="U443" t="s">
        <v>17</v>
      </c>
      <c r="V443" s="18">
        <f t="shared" ca="1" si="98"/>
        <v>46168</v>
      </c>
      <c r="W443" s="23">
        <f t="shared" ca="1" si="104"/>
        <v>0.91519489655172404</v>
      </c>
    </row>
    <row r="444" spans="1:23">
      <c r="A444" t="s">
        <v>3</v>
      </c>
      <c r="B444" s="18">
        <f t="shared" ca="1" si="93"/>
        <v>46169</v>
      </c>
      <c r="C444" s="23">
        <f t="shared" ca="1" si="99"/>
        <v>1.190669</v>
      </c>
      <c r="E444" s="22" t="s">
        <v>13</v>
      </c>
      <c r="F444" s="18">
        <f t="shared" ca="1" si="94"/>
        <v>46169</v>
      </c>
      <c r="G444" s="23">
        <f t="shared" ca="1" si="100"/>
        <v>1.347391</v>
      </c>
      <c r="I444" t="s">
        <v>14</v>
      </c>
      <c r="J444" s="18">
        <f t="shared" ca="1" si="95"/>
        <v>46169</v>
      </c>
      <c r="K444" s="23">
        <f t="shared" ca="1" si="101"/>
        <v>0.88375199999999998</v>
      </c>
      <c r="M444" t="s">
        <v>15</v>
      </c>
      <c r="N444" s="18">
        <f t="shared" ca="1" si="96"/>
        <v>46169</v>
      </c>
      <c r="O444" s="23">
        <f t="shared" ca="1" si="102"/>
        <v>0.76851800000000003</v>
      </c>
      <c r="Q444" t="s">
        <v>16</v>
      </c>
      <c r="R444" s="18">
        <f t="shared" ca="1" si="97"/>
        <v>46169</v>
      </c>
      <c r="S444" s="23">
        <f t="shared" ca="1" si="103"/>
        <v>1.035336</v>
      </c>
      <c r="U444" t="s">
        <v>17</v>
      </c>
      <c r="V444" s="18">
        <f t="shared" ca="1" si="98"/>
        <v>46169</v>
      </c>
      <c r="W444" s="23">
        <f t="shared" ca="1" si="104"/>
        <v>0.91514099999999998</v>
      </c>
    </row>
    <row r="445" spans="1:23">
      <c r="A445" t="s">
        <v>3</v>
      </c>
      <c r="B445" s="24">
        <f t="shared" ca="1" si="93"/>
        <v>46170</v>
      </c>
      <c r="C445" s="21">
        <f>C130</f>
        <v>1.190669</v>
      </c>
      <c r="E445" s="22" t="s">
        <v>13</v>
      </c>
      <c r="F445" s="24">
        <f t="shared" ca="1" si="94"/>
        <v>46170</v>
      </c>
      <c r="G445" s="21">
        <f>G130</f>
        <v>1.347391</v>
      </c>
      <c r="I445" t="s">
        <v>14</v>
      </c>
      <c r="J445" s="24">
        <f t="shared" ca="1" si="95"/>
        <v>46170</v>
      </c>
      <c r="K445" s="21">
        <f>K130</f>
        <v>0.88375199999999998</v>
      </c>
      <c r="M445" t="s">
        <v>15</v>
      </c>
      <c r="N445" s="24">
        <f t="shared" ca="1" si="96"/>
        <v>46170</v>
      </c>
      <c r="O445" s="21">
        <f>O130</f>
        <v>0.76851800000000003</v>
      </c>
      <c r="Q445" t="s">
        <v>16</v>
      </c>
      <c r="R445" s="24">
        <f t="shared" ca="1" si="97"/>
        <v>46170</v>
      </c>
      <c r="S445" s="21">
        <f>S130</f>
        <v>1.035336</v>
      </c>
      <c r="U445" t="s">
        <v>17</v>
      </c>
      <c r="V445" s="24">
        <f t="shared" ca="1" si="98"/>
        <v>46170</v>
      </c>
      <c r="W445" s="21">
        <f>W130</f>
        <v>0.91514099999999998</v>
      </c>
    </row>
    <row r="446" spans="1:23">
      <c r="A446" t="s">
        <v>3</v>
      </c>
      <c r="B446" s="18">
        <f t="shared" ca="1" si="93"/>
        <v>46171</v>
      </c>
      <c r="C446" s="23">
        <f t="shared" ref="C446:C475" ca="1" si="105">C445+(C$476-C445)/(B$476-B446)</f>
        <v>1.1907293666666667</v>
      </c>
      <c r="E446" s="22" t="s">
        <v>13</v>
      </c>
      <c r="F446" s="18">
        <f t="shared" ca="1" si="94"/>
        <v>46171</v>
      </c>
      <c r="G446" s="23">
        <f t="shared" ref="G446:G475" ca="1" si="106">G445+(G$476-G445)/(F$476-F446)</f>
        <v>1.3473886333333334</v>
      </c>
      <c r="I446" t="s">
        <v>14</v>
      </c>
      <c r="J446" s="18">
        <f t="shared" ca="1" si="95"/>
        <v>46171</v>
      </c>
      <c r="K446" s="23">
        <f t="shared" ref="K446:K475" ca="1" si="107">K445+(K$476-K445)/(J$476-J446)</f>
        <v>0.88379313333333331</v>
      </c>
      <c r="M446" t="s">
        <v>15</v>
      </c>
      <c r="N446" s="18">
        <f t="shared" ca="1" si="96"/>
        <v>46171</v>
      </c>
      <c r="O446" s="23">
        <f t="shared" ref="O446:O475" ca="1" si="108">O445+(O$476-O445)/(N$476-N446)</f>
        <v>0.76843813333333333</v>
      </c>
      <c r="Q446" t="s">
        <v>16</v>
      </c>
      <c r="R446" s="18">
        <f t="shared" ca="1" si="97"/>
        <v>46171</v>
      </c>
      <c r="S446" s="23">
        <f t="shared" ref="S446:S475" ca="1" si="109">S445+(S$476-S445)/(R$476-R446)</f>
        <v>1.0352333666666667</v>
      </c>
      <c r="U446" t="s">
        <v>17</v>
      </c>
      <c r="V446" s="18">
        <f t="shared" ca="1" si="98"/>
        <v>46171</v>
      </c>
      <c r="W446" s="23">
        <f t="shared" ref="W446:W475" ca="1" si="110">W445+(W$476-W445)/(V$476-V446)</f>
        <v>0.91509276666666661</v>
      </c>
    </row>
    <row r="447" spans="1:23">
      <c r="A447" t="s">
        <v>3</v>
      </c>
      <c r="B447" s="18">
        <f t="shared" ca="1" si="93"/>
        <v>46172</v>
      </c>
      <c r="C447" s="23">
        <f t="shared" ca="1" si="105"/>
        <v>1.1907897333333335</v>
      </c>
      <c r="E447" s="22" t="s">
        <v>13</v>
      </c>
      <c r="F447" s="18">
        <f t="shared" ca="1" si="94"/>
        <v>46172</v>
      </c>
      <c r="G447" s="23">
        <f t="shared" ca="1" si="106"/>
        <v>1.3473862666666667</v>
      </c>
      <c r="I447" t="s">
        <v>14</v>
      </c>
      <c r="J447" s="18">
        <f t="shared" ca="1" si="95"/>
        <v>46172</v>
      </c>
      <c r="K447" s="23">
        <f t="shared" ca="1" si="107"/>
        <v>0.88383426666666665</v>
      </c>
      <c r="M447" t="s">
        <v>15</v>
      </c>
      <c r="N447" s="18">
        <f t="shared" ca="1" si="96"/>
        <v>46172</v>
      </c>
      <c r="O447" s="23">
        <f t="shared" ca="1" si="108"/>
        <v>0.76835826666666662</v>
      </c>
      <c r="Q447" t="s">
        <v>16</v>
      </c>
      <c r="R447" s="18">
        <f t="shared" ca="1" si="97"/>
        <v>46172</v>
      </c>
      <c r="S447" s="23">
        <f t="shared" ca="1" si="109"/>
        <v>1.0351307333333333</v>
      </c>
      <c r="U447" t="s">
        <v>17</v>
      </c>
      <c r="V447" s="18">
        <f t="shared" ca="1" si="98"/>
        <v>46172</v>
      </c>
      <c r="W447" s="23">
        <f t="shared" ca="1" si="110"/>
        <v>0.91504453333333324</v>
      </c>
    </row>
    <row r="448" spans="1:23">
      <c r="A448" t="s">
        <v>3</v>
      </c>
      <c r="B448" s="18">
        <f t="shared" ca="1" si="93"/>
        <v>46173</v>
      </c>
      <c r="C448" s="23">
        <f t="shared" ca="1" si="105"/>
        <v>1.1908501000000002</v>
      </c>
      <c r="E448" s="22" t="s">
        <v>13</v>
      </c>
      <c r="F448" s="18">
        <f t="shared" ca="1" si="94"/>
        <v>46173</v>
      </c>
      <c r="G448" s="23">
        <f t="shared" ca="1" si="106"/>
        <v>1.3473839000000001</v>
      </c>
      <c r="I448" t="s">
        <v>14</v>
      </c>
      <c r="J448" s="18">
        <f t="shared" ca="1" si="95"/>
        <v>46173</v>
      </c>
      <c r="K448" s="23">
        <f t="shared" ca="1" si="107"/>
        <v>0.88387539999999998</v>
      </c>
      <c r="M448" t="s">
        <v>15</v>
      </c>
      <c r="N448" s="18">
        <f t="shared" ca="1" si="96"/>
        <v>46173</v>
      </c>
      <c r="O448" s="23">
        <f t="shared" ca="1" si="108"/>
        <v>0.76827839999999992</v>
      </c>
      <c r="Q448" t="s">
        <v>16</v>
      </c>
      <c r="R448" s="18">
        <f t="shared" ca="1" si="97"/>
        <v>46173</v>
      </c>
      <c r="S448" s="23">
        <f t="shared" ca="1" si="109"/>
        <v>1.0350280999999999</v>
      </c>
      <c r="U448" t="s">
        <v>17</v>
      </c>
      <c r="V448" s="18">
        <f t="shared" ca="1" si="98"/>
        <v>46173</v>
      </c>
      <c r="W448" s="23">
        <f t="shared" ca="1" si="110"/>
        <v>0.91499629999999987</v>
      </c>
    </row>
    <row r="449" spans="1:23">
      <c r="A449" t="s">
        <v>3</v>
      </c>
      <c r="B449" s="18">
        <f t="shared" ca="1" si="93"/>
        <v>46174</v>
      </c>
      <c r="C449" s="23">
        <f t="shared" ca="1" si="105"/>
        <v>1.190910466666667</v>
      </c>
      <c r="E449" s="22" t="s">
        <v>13</v>
      </c>
      <c r="F449" s="18">
        <f t="shared" ca="1" si="94"/>
        <v>46174</v>
      </c>
      <c r="G449" s="23">
        <f t="shared" ca="1" si="106"/>
        <v>1.3473815333333334</v>
      </c>
      <c r="I449" t="s">
        <v>14</v>
      </c>
      <c r="J449" s="18">
        <f t="shared" ca="1" si="95"/>
        <v>46174</v>
      </c>
      <c r="K449" s="23">
        <f t="shared" ca="1" si="107"/>
        <v>0.88391653333333331</v>
      </c>
      <c r="M449" t="s">
        <v>15</v>
      </c>
      <c r="N449" s="18">
        <f t="shared" ca="1" si="96"/>
        <v>46174</v>
      </c>
      <c r="O449" s="23">
        <f t="shared" ca="1" si="108"/>
        <v>0.76819853333333321</v>
      </c>
      <c r="Q449" t="s">
        <v>16</v>
      </c>
      <c r="R449" s="18">
        <f t="shared" ca="1" si="97"/>
        <v>46174</v>
      </c>
      <c r="S449" s="23">
        <f t="shared" ca="1" si="109"/>
        <v>1.0349254666666665</v>
      </c>
      <c r="U449" t="s">
        <v>17</v>
      </c>
      <c r="V449" s="18">
        <f t="shared" ca="1" si="98"/>
        <v>46174</v>
      </c>
      <c r="W449" s="23">
        <f t="shared" ca="1" si="110"/>
        <v>0.9149480666666665</v>
      </c>
    </row>
    <row r="450" spans="1:23">
      <c r="A450" t="s">
        <v>3</v>
      </c>
      <c r="B450" s="18">
        <f t="shared" ca="1" si="93"/>
        <v>46175</v>
      </c>
      <c r="C450" s="23">
        <f t="shared" ca="1" si="105"/>
        <v>1.1909708333333338</v>
      </c>
      <c r="E450" s="22" t="s">
        <v>13</v>
      </c>
      <c r="F450" s="18">
        <f t="shared" ca="1" si="94"/>
        <v>46175</v>
      </c>
      <c r="G450" s="23">
        <f t="shared" ca="1" si="106"/>
        <v>1.3473791666666668</v>
      </c>
      <c r="I450" t="s">
        <v>14</v>
      </c>
      <c r="J450" s="18">
        <f t="shared" ca="1" si="95"/>
        <v>46175</v>
      </c>
      <c r="K450" s="23">
        <f t="shared" ca="1" si="107"/>
        <v>0.88395766666666664</v>
      </c>
      <c r="M450" t="s">
        <v>15</v>
      </c>
      <c r="N450" s="18">
        <f t="shared" ca="1" si="96"/>
        <v>46175</v>
      </c>
      <c r="O450" s="23">
        <f t="shared" ca="1" si="108"/>
        <v>0.76811866666666651</v>
      </c>
      <c r="Q450" t="s">
        <v>16</v>
      </c>
      <c r="R450" s="18">
        <f t="shared" ca="1" si="97"/>
        <v>46175</v>
      </c>
      <c r="S450" s="23">
        <f t="shared" ca="1" si="109"/>
        <v>1.0348228333333331</v>
      </c>
      <c r="U450" t="s">
        <v>17</v>
      </c>
      <c r="V450" s="18">
        <f t="shared" ca="1" si="98"/>
        <v>46175</v>
      </c>
      <c r="W450" s="23">
        <f t="shared" ca="1" si="110"/>
        <v>0.91489983333333313</v>
      </c>
    </row>
    <row r="451" spans="1:23">
      <c r="A451" t="s">
        <v>3</v>
      </c>
      <c r="B451" s="18">
        <f t="shared" ca="1" si="93"/>
        <v>46176</v>
      </c>
      <c r="C451" s="23">
        <f t="shared" ca="1" si="105"/>
        <v>1.1910312000000005</v>
      </c>
      <c r="E451" s="22" t="s">
        <v>13</v>
      </c>
      <c r="F451" s="18">
        <f t="shared" ca="1" si="94"/>
        <v>46176</v>
      </c>
      <c r="G451" s="23">
        <f t="shared" ca="1" si="106"/>
        <v>1.3473768000000002</v>
      </c>
      <c r="I451" t="s">
        <v>14</v>
      </c>
      <c r="J451" s="18">
        <f t="shared" ca="1" si="95"/>
        <v>46176</v>
      </c>
      <c r="K451" s="23">
        <f t="shared" ca="1" si="107"/>
        <v>0.88399879999999997</v>
      </c>
      <c r="M451" t="s">
        <v>15</v>
      </c>
      <c r="N451" s="18">
        <f t="shared" ca="1" si="96"/>
        <v>46176</v>
      </c>
      <c r="O451" s="23">
        <f t="shared" ca="1" si="108"/>
        <v>0.7680387999999998</v>
      </c>
      <c r="Q451" t="s">
        <v>16</v>
      </c>
      <c r="R451" s="18">
        <f t="shared" ca="1" si="97"/>
        <v>46176</v>
      </c>
      <c r="S451" s="23">
        <f t="shared" ca="1" si="109"/>
        <v>1.0347201999999998</v>
      </c>
      <c r="U451" t="s">
        <v>17</v>
      </c>
      <c r="V451" s="18">
        <f t="shared" ca="1" si="98"/>
        <v>46176</v>
      </c>
      <c r="W451" s="23">
        <f t="shared" ca="1" si="110"/>
        <v>0.91485159999999976</v>
      </c>
    </row>
    <row r="452" spans="1:23">
      <c r="A452" t="s">
        <v>3</v>
      </c>
      <c r="B452" s="18">
        <f t="shared" ca="1" si="93"/>
        <v>46177</v>
      </c>
      <c r="C452" s="23">
        <f t="shared" ca="1" si="105"/>
        <v>1.191091566666667</v>
      </c>
      <c r="E452" s="22" t="s">
        <v>13</v>
      </c>
      <c r="F452" s="18">
        <f t="shared" ca="1" si="94"/>
        <v>46177</v>
      </c>
      <c r="G452" s="23">
        <f t="shared" ca="1" si="106"/>
        <v>1.3473744333333335</v>
      </c>
      <c r="I452" t="s">
        <v>14</v>
      </c>
      <c r="J452" s="18">
        <f t="shared" ca="1" si="95"/>
        <v>46177</v>
      </c>
      <c r="K452" s="23">
        <f t="shared" ca="1" si="107"/>
        <v>0.88403993333333331</v>
      </c>
      <c r="M452" t="s">
        <v>15</v>
      </c>
      <c r="N452" s="18">
        <f t="shared" ca="1" si="96"/>
        <v>46177</v>
      </c>
      <c r="O452" s="23">
        <f t="shared" ca="1" si="108"/>
        <v>0.76795893333333309</v>
      </c>
      <c r="Q452" t="s">
        <v>16</v>
      </c>
      <c r="R452" s="18">
        <f t="shared" ca="1" si="97"/>
        <v>46177</v>
      </c>
      <c r="S452" s="23">
        <f t="shared" ca="1" si="109"/>
        <v>1.0346175666666664</v>
      </c>
      <c r="U452" t="s">
        <v>17</v>
      </c>
      <c r="V452" s="18">
        <f t="shared" ca="1" si="98"/>
        <v>46177</v>
      </c>
      <c r="W452" s="23">
        <f t="shared" ca="1" si="110"/>
        <v>0.9148033666666664</v>
      </c>
    </row>
    <row r="453" spans="1:23">
      <c r="A453" t="s">
        <v>3</v>
      </c>
      <c r="B453" s="18">
        <f t="shared" ca="1" si="93"/>
        <v>46178</v>
      </c>
      <c r="C453" s="23">
        <f t="shared" ca="1" si="105"/>
        <v>1.1911519333333338</v>
      </c>
      <c r="E453" s="22" t="s">
        <v>13</v>
      </c>
      <c r="F453" s="18">
        <f t="shared" ca="1" si="94"/>
        <v>46178</v>
      </c>
      <c r="G453" s="23">
        <f t="shared" ca="1" si="106"/>
        <v>1.3473720666666669</v>
      </c>
      <c r="I453" t="s">
        <v>14</v>
      </c>
      <c r="J453" s="18">
        <f t="shared" ca="1" si="95"/>
        <v>46178</v>
      </c>
      <c r="K453" s="23">
        <f t="shared" ca="1" si="107"/>
        <v>0.88408106666666664</v>
      </c>
      <c r="M453" t="s">
        <v>15</v>
      </c>
      <c r="N453" s="18">
        <f t="shared" ca="1" si="96"/>
        <v>46178</v>
      </c>
      <c r="O453" s="23">
        <f t="shared" ca="1" si="108"/>
        <v>0.76787906666666639</v>
      </c>
      <c r="Q453" t="s">
        <v>16</v>
      </c>
      <c r="R453" s="18">
        <f t="shared" ca="1" si="97"/>
        <v>46178</v>
      </c>
      <c r="S453" s="23">
        <f t="shared" ca="1" si="109"/>
        <v>1.034514933333333</v>
      </c>
      <c r="U453" t="s">
        <v>17</v>
      </c>
      <c r="V453" s="18">
        <f t="shared" ca="1" si="98"/>
        <v>46178</v>
      </c>
      <c r="W453" s="23">
        <f t="shared" ca="1" si="110"/>
        <v>0.91475513333333303</v>
      </c>
    </row>
    <row r="454" spans="1:23">
      <c r="A454" t="s">
        <v>3</v>
      </c>
      <c r="B454" s="18">
        <f t="shared" ca="1" si="93"/>
        <v>46179</v>
      </c>
      <c r="C454" s="23">
        <f t="shared" ca="1" si="105"/>
        <v>1.1912123000000006</v>
      </c>
      <c r="E454" s="22" t="s">
        <v>13</v>
      </c>
      <c r="F454" s="18">
        <f t="shared" ca="1" si="94"/>
        <v>46179</v>
      </c>
      <c r="G454" s="23">
        <f t="shared" ca="1" si="106"/>
        <v>1.3473697000000002</v>
      </c>
      <c r="I454" t="s">
        <v>14</v>
      </c>
      <c r="J454" s="18">
        <f t="shared" ca="1" si="95"/>
        <v>46179</v>
      </c>
      <c r="K454" s="23">
        <f t="shared" ca="1" si="107"/>
        <v>0.88412219999999997</v>
      </c>
      <c r="M454" t="s">
        <v>15</v>
      </c>
      <c r="N454" s="18">
        <f t="shared" ca="1" si="96"/>
        <v>46179</v>
      </c>
      <c r="O454" s="23">
        <f t="shared" ca="1" si="108"/>
        <v>0.76779919999999968</v>
      </c>
      <c r="Q454" t="s">
        <v>16</v>
      </c>
      <c r="R454" s="18">
        <f t="shared" ca="1" si="97"/>
        <v>46179</v>
      </c>
      <c r="S454" s="23">
        <f t="shared" ca="1" si="109"/>
        <v>1.0344122999999996</v>
      </c>
      <c r="U454" t="s">
        <v>17</v>
      </c>
      <c r="V454" s="18">
        <f t="shared" ca="1" si="98"/>
        <v>46179</v>
      </c>
      <c r="W454" s="23">
        <f t="shared" ca="1" si="110"/>
        <v>0.91470689999999966</v>
      </c>
    </row>
    <row r="455" spans="1:23">
      <c r="A455" t="s">
        <v>3</v>
      </c>
      <c r="B455" s="18">
        <f t="shared" ca="1" si="93"/>
        <v>46180</v>
      </c>
      <c r="C455" s="23">
        <f t="shared" ca="1" si="105"/>
        <v>1.1912726666666671</v>
      </c>
      <c r="E455" s="22" t="s">
        <v>13</v>
      </c>
      <c r="F455" s="18">
        <f t="shared" ca="1" si="94"/>
        <v>46180</v>
      </c>
      <c r="G455" s="23">
        <f t="shared" ca="1" si="106"/>
        <v>1.3473673333333336</v>
      </c>
      <c r="I455" t="s">
        <v>14</v>
      </c>
      <c r="J455" s="18">
        <f t="shared" ca="1" si="95"/>
        <v>46180</v>
      </c>
      <c r="K455" s="23">
        <f t="shared" ca="1" si="107"/>
        <v>0.8841633333333333</v>
      </c>
      <c r="M455" t="s">
        <v>15</v>
      </c>
      <c r="N455" s="18">
        <f t="shared" ca="1" si="96"/>
        <v>46180</v>
      </c>
      <c r="O455" s="23">
        <f t="shared" ca="1" si="108"/>
        <v>0.76771933333333298</v>
      </c>
      <c r="Q455" t="s">
        <v>16</v>
      </c>
      <c r="R455" s="18">
        <f t="shared" ca="1" si="97"/>
        <v>46180</v>
      </c>
      <c r="S455" s="23">
        <f t="shared" ca="1" si="109"/>
        <v>1.0343096666666662</v>
      </c>
      <c r="U455" t="s">
        <v>17</v>
      </c>
      <c r="V455" s="18">
        <f t="shared" ca="1" si="98"/>
        <v>46180</v>
      </c>
      <c r="W455" s="23">
        <f t="shared" ca="1" si="110"/>
        <v>0.91465866666666629</v>
      </c>
    </row>
    <row r="456" spans="1:23">
      <c r="A456" t="s">
        <v>3</v>
      </c>
      <c r="B456" s="18">
        <f t="shared" ca="1" si="93"/>
        <v>46181</v>
      </c>
      <c r="C456" s="23">
        <f t="shared" ca="1" si="105"/>
        <v>1.1913330333333336</v>
      </c>
      <c r="E456" s="22" t="s">
        <v>13</v>
      </c>
      <c r="F456" s="18">
        <f t="shared" ca="1" si="94"/>
        <v>46181</v>
      </c>
      <c r="G456" s="23">
        <f t="shared" ca="1" si="106"/>
        <v>1.3473649666666669</v>
      </c>
      <c r="I456" t="s">
        <v>14</v>
      </c>
      <c r="J456" s="18">
        <f t="shared" ca="1" si="95"/>
        <v>46181</v>
      </c>
      <c r="K456" s="23">
        <f t="shared" ca="1" si="107"/>
        <v>0.88420446666666663</v>
      </c>
      <c r="M456" t="s">
        <v>15</v>
      </c>
      <c r="N456" s="18">
        <f t="shared" ca="1" si="96"/>
        <v>46181</v>
      </c>
      <c r="O456" s="23">
        <f t="shared" ca="1" si="108"/>
        <v>0.76763946666666638</v>
      </c>
      <c r="Q456" t="s">
        <v>16</v>
      </c>
      <c r="R456" s="18">
        <f t="shared" ca="1" si="97"/>
        <v>46181</v>
      </c>
      <c r="S456" s="23">
        <f t="shared" ca="1" si="109"/>
        <v>1.0342070333333329</v>
      </c>
      <c r="U456" t="s">
        <v>17</v>
      </c>
      <c r="V456" s="18">
        <f t="shared" ca="1" si="98"/>
        <v>46181</v>
      </c>
      <c r="W456" s="23">
        <f t="shared" ca="1" si="110"/>
        <v>0.91461043333333292</v>
      </c>
    </row>
    <row r="457" spans="1:23">
      <c r="A457" t="s">
        <v>3</v>
      </c>
      <c r="B457" s="18">
        <f t="shared" ca="1" si="93"/>
        <v>46182</v>
      </c>
      <c r="C457" s="23">
        <f t="shared" ca="1" si="105"/>
        <v>1.1913934000000004</v>
      </c>
      <c r="E457" s="22" t="s">
        <v>13</v>
      </c>
      <c r="F457" s="18">
        <f t="shared" ca="1" si="94"/>
        <v>46182</v>
      </c>
      <c r="G457" s="23">
        <f t="shared" ca="1" si="106"/>
        <v>1.3473626000000003</v>
      </c>
      <c r="I457" t="s">
        <v>14</v>
      </c>
      <c r="J457" s="18">
        <f t="shared" ca="1" si="95"/>
        <v>46182</v>
      </c>
      <c r="K457" s="23">
        <f t="shared" ca="1" si="107"/>
        <v>0.88424559999999996</v>
      </c>
      <c r="M457" t="s">
        <v>15</v>
      </c>
      <c r="N457" s="18">
        <f t="shared" ca="1" si="96"/>
        <v>46182</v>
      </c>
      <c r="O457" s="23">
        <f t="shared" ca="1" si="108"/>
        <v>0.76755959999999968</v>
      </c>
      <c r="Q457" t="s">
        <v>16</v>
      </c>
      <c r="R457" s="18">
        <f t="shared" ca="1" si="97"/>
        <v>46182</v>
      </c>
      <c r="S457" s="23">
        <f t="shared" ca="1" si="109"/>
        <v>1.0341043999999995</v>
      </c>
      <c r="U457" t="s">
        <v>17</v>
      </c>
      <c r="V457" s="18">
        <f t="shared" ca="1" si="98"/>
        <v>46182</v>
      </c>
      <c r="W457" s="23">
        <f t="shared" ca="1" si="110"/>
        <v>0.91456219999999966</v>
      </c>
    </row>
    <row r="458" spans="1:23">
      <c r="A458" t="s">
        <v>3</v>
      </c>
      <c r="B458" s="18">
        <f t="shared" ca="1" si="93"/>
        <v>46183</v>
      </c>
      <c r="C458" s="23">
        <f t="shared" ca="1" si="105"/>
        <v>1.1914537666666671</v>
      </c>
      <c r="E458" s="22" t="s">
        <v>13</v>
      </c>
      <c r="F458" s="18">
        <f t="shared" ca="1" si="94"/>
        <v>46183</v>
      </c>
      <c r="G458" s="23">
        <f t="shared" ca="1" si="106"/>
        <v>1.3473602333333337</v>
      </c>
      <c r="I458" t="s">
        <v>14</v>
      </c>
      <c r="J458" s="18">
        <f t="shared" ca="1" si="95"/>
        <v>46183</v>
      </c>
      <c r="K458" s="23">
        <f t="shared" ca="1" si="107"/>
        <v>0.8842867333333333</v>
      </c>
      <c r="M458" t="s">
        <v>15</v>
      </c>
      <c r="N458" s="18">
        <f t="shared" ca="1" si="96"/>
        <v>46183</v>
      </c>
      <c r="O458" s="23">
        <f t="shared" ca="1" si="108"/>
        <v>0.76747973333333297</v>
      </c>
      <c r="Q458" t="s">
        <v>16</v>
      </c>
      <c r="R458" s="18">
        <f t="shared" ca="1" si="97"/>
        <v>46183</v>
      </c>
      <c r="S458" s="23">
        <f t="shared" ca="1" si="109"/>
        <v>1.0340017666666661</v>
      </c>
      <c r="U458" t="s">
        <v>17</v>
      </c>
      <c r="V458" s="18">
        <f t="shared" ca="1" si="98"/>
        <v>46183</v>
      </c>
      <c r="W458" s="23">
        <f t="shared" ca="1" si="110"/>
        <v>0.9145139666666664</v>
      </c>
    </row>
    <row r="459" spans="1:23">
      <c r="A459" t="s">
        <v>3</v>
      </c>
      <c r="B459" s="18">
        <f t="shared" ca="1" si="93"/>
        <v>46184</v>
      </c>
      <c r="C459" s="23">
        <f t="shared" ca="1" si="105"/>
        <v>1.1915141333333337</v>
      </c>
      <c r="E459" s="22" t="s">
        <v>13</v>
      </c>
      <c r="F459" s="18">
        <f t="shared" ca="1" si="94"/>
        <v>46184</v>
      </c>
      <c r="G459" s="23">
        <f t="shared" ca="1" si="106"/>
        <v>1.347357866666667</v>
      </c>
      <c r="I459" t="s">
        <v>14</v>
      </c>
      <c r="J459" s="18">
        <f t="shared" ca="1" si="95"/>
        <v>46184</v>
      </c>
      <c r="K459" s="23">
        <f t="shared" ca="1" si="107"/>
        <v>0.88432786666666663</v>
      </c>
      <c r="M459" t="s">
        <v>15</v>
      </c>
      <c r="N459" s="18">
        <f t="shared" ca="1" si="96"/>
        <v>46184</v>
      </c>
      <c r="O459" s="23">
        <f t="shared" ca="1" si="108"/>
        <v>0.76739986666666637</v>
      </c>
      <c r="Q459" t="s">
        <v>16</v>
      </c>
      <c r="R459" s="18">
        <f t="shared" ca="1" si="97"/>
        <v>46184</v>
      </c>
      <c r="S459" s="23">
        <f t="shared" ca="1" si="109"/>
        <v>1.0338991333333327</v>
      </c>
      <c r="U459" t="s">
        <v>17</v>
      </c>
      <c r="V459" s="18">
        <f t="shared" ca="1" si="98"/>
        <v>46184</v>
      </c>
      <c r="W459" s="23">
        <f t="shared" ca="1" si="110"/>
        <v>0.91446573333333303</v>
      </c>
    </row>
    <row r="460" spans="1:23">
      <c r="A460" t="s">
        <v>3</v>
      </c>
      <c r="B460" s="18">
        <f t="shared" ca="1" si="93"/>
        <v>46185</v>
      </c>
      <c r="C460" s="23">
        <f t="shared" ca="1" si="105"/>
        <v>1.1915745000000002</v>
      </c>
      <c r="E460" s="22" t="s">
        <v>13</v>
      </c>
      <c r="F460" s="18">
        <f t="shared" ca="1" si="94"/>
        <v>46185</v>
      </c>
      <c r="G460" s="23">
        <f t="shared" ca="1" si="106"/>
        <v>1.3473555000000004</v>
      </c>
      <c r="I460" t="s">
        <v>14</v>
      </c>
      <c r="J460" s="18">
        <f t="shared" ca="1" si="95"/>
        <v>46185</v>
      </c>
      <c r="K460" s="23">
        <f t="shared" ca="1" si="107"/>
        <v>0.88436899999999996</v>
      </c>
      <c r="M460" t="s">
        <v>15</v>
      </c>
      <c r="N460" s="18">
        <f t="shared" ca="1" si="96"/>
        <v>46185</v>
      </c>
      <c r="O460" s="23">
        <f t="shared" ca="1" si="108"/>
        <v>0.76731999999999978</v>
      </c>
      <c r="Q460" t="s">
        <v>16</v>
      </c>
      <c r="R460" s="18">
        <f t="shared" ca="1" si="97"/>
        <v>46185</v>
      </c>
      <c r="S460" s="23">
        <f t="shared" ca="1" si="109"/>
        <v>1.0337964999999993</v>
      </c>
      <c r="U460" t="s">
        <v>17</v>
      </c>
      <c r="V460" s="18">
        <f t="shared" ca="1" si="98"/>
        <v>46185</v>
      </c>
      <c r="W460" s="23">
        <f t="shared" ca="1" si="110"/>
        <v>0.91441749999999966</v>
      </c>
    </row>
    <row r="461" spans="1:23">
      <c r="A461" t="s">
        <v>3</v>
      </c>
      <c r="B461" s="18">
        <f t="shared" ca="1" si="93"/>
        <v>46186</v>
      </c>
      <c r="C461" s="23">
        <f t="shared" ca="1" si="105"/>
        <v>1.191634866666667</v>
      </c>
      <c r="E461" s="22" t="s">
        <v>13</v>
      </c>
      <c r="F461" s="18">
        <f t="shared" ca="1" si="94"/>
        <v>46186</v>
      </c>
      <c r="G461" s="23">
        <f t="shared" ca="1" si="106"/>
        <v>1.3473531333333337</v>
      </c>
      <c r="I461" t="s">
        <v>14</v>
      </c>
      <c r="J461" s="18">
        <f t="shared" ca="1" si="95"/>
        <v>46186</v>
      </c>
      <c r="K461" s="23">
        <f t="shared" ca="1" si="107"/>
        <v>0.88441013333333329</v>
      </c>
      <c r="M461" t="s">
        <v>15</v>
      </c>
      <c r="N461" s="18">
        <f t="shared" ca="1" si="96"/>
        <v>46186</v>
      </c>
      <c r="O461" s="23">
        <f t="shared" ca="1" si="108"/>
        <v>0.76724013333333307</v>
      </c>
      <c r="Q461" t="s">
        <v>16</v>
      </c>
      <c r="R461" s="18">
        <f t="shared" ca="1" si="97"/>
        <v>46186</v>
      </c>
      <c r="S461" s="23">
        <f t="shared" ca="1" si="109"/>
        <v>1.033693866666666</v>
      </c>
      <c r="U461" t="s">
        <v>17</v>
      </c>
      <c r="V461" s="18">
        <f t="shared" ca="1" si="98"/>
        <v>46186</v>
      </c>
      <c r="W461" s="23">
        <f t="shared" ca="1" si="110"/>
        <v>0.9143692666666664</v>
      </c>
    </row>
    <row r="462" spans="1:23">
      <c r="A462" t="s">
        <v>3</v>
      </c>
      <c r="B462" s="18">
        <f t="shared" ref="B462:B525" ca="1" si="111">+B461+1</f>
        <v>46187</v>
      </c>
      <c r="C462" s="23">
        <f t="shared" ca="1" si="105"/>
        <v>1.1916952333333337</v>
      </c>
      <c r="E462" s="22" t="s">
        <v>13</v>
      </c>
      <c r="F462" s="18">
        <f t="shared" ref="F462:F525" ca="1" si="112">+F461+1</f>
        <v>46187</v>
      </c>
      <c r="G462" s="23">
        <f t="shared" ca="1" si="106"/>
        <v>1.3473507666666671</v>
      </c>
      <c r="I462" t="s">
        <v>14</v>
      </c>
      <c r="J462" s="18">
        <f t="shared" ref="J462:J525" ca="1" si="113">+J461+1</f>
        <v>46187</v>
      </c>
      <c r="K462" s="23">
        <f t="shared" ca="1" si="107"/>
        <v>0.88445126666666662</v>
      </c>
      <c r="M462" t="s">
        <v>15</v>
      </c>
      <c r="N462" s="18">
        <f t="shared" ref="N462:N525" ca="1" si="114">+N461+1</f>
        <v>46187</v>
      </c>
      <c r="O462" s="23">
        <f t="shared" ca="1" si="108"/>
        <v>0.76716026666666637</v>
      </c>
      <c r="Q462" t="s">
        <v>16</v>
      </c>
      <c r="R462" s="18">
        <f t="shared" ref="R462:R525" ca="1" si="115">+R461+1</f>
        <v>46187</v>
      </c>
      <c r="S462" s="23">
        <f t="shared" ca="1" si="109"/>
        <v>1.0335912333333326</v>
      </c>
      <c r="U462" t="s">
        <v>17</v>
      </c>
      <c r="V462" s="18">
        <f t="shared" ref="V462:V525" ca="1" si="116">+V461+1</f>
        <v>46187</v>
      </c>
      <c r="W462" s="23">
        <f t="shared" ca="1" si="110"/>
        <v>0.91432103333333314</v>
      </c>
    </row>
    <row r="463" spans="1:23">
      <c r="A463" t="s">
        <v>3</v>
      </c>
      <c r="B463" s="18">
        <f t="shared" ca="1" si="111"/>
        <v>46188</v>
      </c>
      <c r="C463" s="23">
        <f t="shared" ca="1" si="105"/>
        <v>1.1917556000000002</v>
      </c>
      <c r="E463" s="22" t="s">
        <v>13</v>
      </c>
      <c r="F463" s="18">
        <f t="shared" ca="1" si="112"/>
        <v>46188</v>
      </c>
      <c r="G463" s="23">
        <f t="shared" ca="1" si="106"/>
        <v>1.3473484000000004</v>
      </c>
      <c r="I463" t="s">
        <v>14</v>
      </c>
      <c r="J463" s="18">
        <f t="shared" ca="1" si="113"/>
        <v>46188</v>
      </c>
      <c r="K463" s="23">
        <f t="shared" ca="1" si="107"/>
        <v>0.88449239999999996</v>
      </c>
      <c r="M463" t="s">
        <v>15</v>
      </c>
      <c r="N463" s="18">
        <f t="shared" ca="1" si="114"/>
        <v>46188</v>
      </c>
      <c r="O463" s="23">
        <f t="shared" ca="1" si="108"/>
        <v>0.76708039999999977</v>
      </c>
      <c r="Q463" t="s">
        <v>16</v>
      </c>
      <c r="R463" s="18">
        <f t="shared" ca="1" si="115"/>
        <v>46188</v>
      </c>
      <c r="S463" s="23">
        <f t="shared" ca="1" si="109"/>
        <v>1.0334885999999992</v>
      </c>
      <c r="U463" t="s">
        <v>17</v>
      </c>
      <c r="V463" s="18">
        <f t="shared" ca="1" si="116"/>
        <v>46188</v>
      </c>
      <c r="W463" s="23">
        <f t="shared" ca="1" si="110"/>
        <v>0.91427279999999977</v>
      </c>
    </row>
    <row r="464" spans="1:23">
      <c r="A464" t="s">
        <v>3</v>
      </c>
      <c r="B464" s="18">
        <f t="shared" ca="1" si="111"/>
        <v>46189</v>
      </c>
      <c r="C464" s="23">
        <f t="shared" ca="1" si="105"/>
        <v>1.1918159666666668</v>
      </c>
      <c r="E464" s="22" t="s">
        <v>13</v>
      </c>
      <c r="F464" s="18">
        <f t="shared" ca="1" si="112"/>
        <v>46189</v>
      </c>
      <c r="G464" s="23">
        <f t="shared" ca="1" si="106"/>
        <v>1.3473460333333338</v>
      </c>
      <c r="I464" t="s">
        <v>14</v>
      </c>
      <c r="J464" s="18">
        <f t="shared" ca="1" si="113"/>
        <v>46189</v>
      </c>
      <c r="K464" s="23">
        <f t="shared" ca="1" si="107"/>
        <v>0.88453353333333329</v>
      </c>
      <c r="M464" t="s">
        <v>15</v>
      </c>
      <c r="N464" s="18">
        <f t="shared" ca="1" si="114"/>
        <v>46189</v>
      </c>
      <c r="O464" s="23">
        <f t="shared" ca="1" si="108"/>
        <v>0.76700053333333318</v>
      </c>
      <c r="Q464" t="s">
        <v>16</v>
      </c>
      <c r="R464" s="18">
        <f t="shared" ca="1" si="115"/>
        <v>46189</v>
      </c>
      <c r="S464" s="23">
        <f t="shared" ca="1" si="109"/>
        <v>1.0333859666666658</v>
      </c>
      <c r="U464" t="s">
        <v>17</v>
      </c>
      <c r="V464" s="18">
        <f t="shared" ca="1" si="116"/>
        <v>46189</v>
      </c>
      <c r="W464" s="23">
        <f t="shared" ca="1" si="110"/>
        <v>0.91422456666666641</v>
      </c>
    </row>
    <row r="465" spans="1:23">
      <c r="A465" t="s">
        <v>3</v>
      </c>
      <c r="B465" s="18">
        <f t="shared" ca="1" si="111"/>
        <v>46190</v>
      </c>
      <c r="C465" s="23">
        <f t="shared" ca="1" si="105"/>
        <v>1.1918763333333335</v>
      </c>
      <c r="E465" s="22" t="s">
        <v>13</v>
      </c>
      <c r="F465" s="18">
        <f t="shared" ca="1" si="112"/>
        <v>46190</v>
      </c>
      <c r="G465" s="23">
        <f t="shared" ca="1" si="106"/>
        <v>1.3473436666666672</v>
      </c>
      <c r="I465" t="s">
        <v>14</v>
      </c>
      <c r="J465" s="18">
        <f t="shared" ca="1" si="113"/>
        <v>46190</v>
      </c>
      <c r="K465" s="23">
        <f t="shared" ca="1" si="107"/>
        <v>0.88457466666666662</v>
      </c>
      <c r="M465" t="s">
        <v>15</v>
      </c>
      <c r="N465" s="18">
        <f t="shared" ca="1" si="114"/>
        <v>46190</v>
      </c>
      <c r="O465" s="23">
        <f t="shared" ca="1" si="108"/>
        <v>0.76692066666666647</v>
      </c>
      <c r="Q465" t="s">
        <v>16</v>
      </c>
      <c r="R465" s="18">
        <f t="shared" ca="1" si="115"/>
        <v>46190</v>
      </c>
      <c r="S465" s="23">
        <f t="shared" ca="1" si="109"/>
        <v>1.0332833333333327</v>
      </c>
      <c r="U465" t="s">
        <v>17</v>
      </c>
      <c r="V465" s="18">
        <f t="shared" ca="1" si="116"/>
        <v>46190</v>
      </c>
      <c r="W465" s="23">
        <f t="shared" ca="1" si="110"/>
        <v>0.91417633333333315</v>
      </c>
    </row>
    <row r="466" spans="1:23">
      <c r="A466" t="s">
        <v>3</v>
      </c>
      <c r="B466" s="18">
        <f t="shared" ca="1" si="111"/>
        <v>46191</v>
      </c>
      <c r="C466" s="23">
        <f t="shared" ca="1" si="105"/>
        <v>1.1919367000000003</v>
      </c>
      <c r="E466" s="22" t="s">
        <v>13</v>
      </c>
      <c r="F466" s="18">
        <f t="shared" ca="1" si="112"/>
        <v>46191</v>
      </c>
      <c r="G466" s="23">
        <f t="shared" ca="1" si="106"/>
        <v>1.3473413000000005</v>
      </c>
      <c r="I466" t="s">
        <v>14</v>
      </c>
      <c r="J466" s="18">
        <f t="shared" ca="1" si="113"/>
        <v>46191</v>
      </c>
      <c r="K466" s="23">
        <f t="shared" ca="1" si="107"/>
        <v>0.88461579999999995</v>
      </c>
      <c r="M466" t="s">
        <v>15</v>
      </c>
      <c r="N466" s="18">
        <f t="shared" ca="1" si="114"/>
        <v>46191</v>
      </c>
      <c r="O466" s="23">
        <f t="shared" ca="1" si="108"/>
        <v>0.76684079999999977</v>
      </c>
      <c r="Q466" t="s">
        <v>16</v>
      </c>
      <c r="R466" s="18">
        <f t="shared" ca="1" si="115"/>
        <v>46191</v>
      </c>
      <c r="S466" s="23">
        <f t="shared" ca="1" si="109"/>
        <v>1.0331806999999995</v>
      </c>
      <c r="U466" t="s">
        <v>17</v>
      </c>
      <c r="V466" s="18">
        <f t="shared" ca="1" si="116"/>
        <v>46191</v>
      </c>
      <c r="W466" s="23">
        <f t="shared" ca="1" si="110"/>
        <v>0.91412809999999989</v>
      </c>
    </row>
    <row r="467" spans="1:23">
      <c r="A467" t="s">
        <v>3</v>
      </c>
      <c r="B467" s="18">
        <f t="shared" ca="1" si="111"/>
        <v>46192</v>
      </c>
      <c r="C467" s="23">
        <f t="shared" ca="1" si="105"/>
        <v>1.1919970666666668</v>
      </c>
      <c r="E467" s="22" t="s">
        <v>13</v>
      </c>
      <c r="F467" s="18">
        <f t="shared" ca="1" si="112"/>
        <v>46192</v>
      </c>
      <c r="G467" s="23">
        <f t="shared" ca="1" si="106"/>
        <v>1.3473389333333339</v>
      </c>
      <c r="I467" t="s">
        <v>14</v>
      </c>
      <c r="J467" s="18">
        <f t="shared" ca="1" si="113"/>
        <v>46192</v>
      </c>
      <c r="K467" s="23">
        <f t="shared" ca="1" si="107"/>
        <v>0.88465693333333328</v>
      </c>
      <c r="M467" t="s">
        <v>15</v>
      </c>
      <c r="N467" s="18">
        <f t="shared" ca="1" si="114"/>
        <v>46192</v>
      </c>
      <c r="O467" s="23">
        <f t="shared" ca="1" si="108"/>
        <v>0.76676093333333317</v>
      </c>
      <c r="Q467" t="s">
        <v>16</v>
      </c>
      <c r="R467" s="18">
        <f t="shared" ca="1" si="115"/>
        <v>46192</v>
      </c>
      <c r="S467" s="23">
        <f t="shared" ca="1" si="109"/>
        <v>1.0330780666666661</v>
      </c>
      <c r="U467" t="s">
        <v>17</v>
      </c>
      <c r="V467" s="18">
        <f t="shared" ca="1" si="116"/>
        <v>46192</v>
      </c>
      <c r="W467" s="23">
        <f t="shared" ca="1" si="110"/>
        <v>0.91407986666666652</v>
      </c>
    </row>
    <row r="468" spans="1:23">
      <c r="A468" t="s">
        <v>3</v>
      </c>
      <c r="B468" s="18">
        <f t="shared" ca="1" si="111"/>
        <v>46193</v>
      </c>
      <c r="C468" s="23">
        <f t="shared" ca="1" si="105"/>
        <v>1.1920574333333334</v>
      </c>
      <c r="E468" s="22" t="s">
        <v>13</v>
      </c>
      <c r="F468" s="18">
        <f t="shared" ca="1" si="112"/>
        <v>46193</v>
      </c>
      <c r="G468" s="23">
        <f t="shared" ca="1" si="106"/>
        <v>1.3473365666666672</v>
      </c>
      <c r="I468" t="s">
        <v>14</v>
      </c>
      <c r="J468" s="18">
        <f t="shared" ca="1" si="113"/>
        <v>46193</v>
      </c>
      <c r="K468" s="23">
        <f t="shared" ca="1" si="107"/>
        <v>0.88469806666666662</v>
      </c>
      <c r="M468" t="s">
        <v>15</v>
      </c>
      <c r="N468" s="18">
        <f t="shared" ca="1" si="114"/>
        <v>46193</v>
      </c>
      <c r="O468" s="23">
        <f t="shared" ca="1" si="108"/>
        <v>0.76668106666666658</v>
      </c>
      <c r="Q468" t="s">
        <v>16</v>
      </c>
      <c r="R468" s="18">
        <f t="shared" ca="1" si="115"/>
        <v>46193</v>
      </c>
      <c r="S468" s="23">
        <f t="shared" ca="1" si="109"/>
        <v>1.0329754333333327</v>
      </c>
      <c r="U468" t="s">
        <v>17</v>
      </c>
      <c r="V468" s="18">
        <f t="shared" ca="1" si="116"/>
        <v>46193</v>
      </c>
      <c r="W468" s="23">
        <f t="shared" ca="1" si="110"/>
        <v>0.91403163333333315</v>
      </c>
    </row>
    <row r="469" spans="1:23">
      <c r="A469" t="s">
        <v>3</v>
      </c>
      <c r="B469" s="18">
        <f t="shared" ca="1" si="111"/>
        <v>46194</v>
      </c>
      <c r="C469" s="23">
        <f t="shared" ca="1" si="105"/>
        <v>1.1921178000000001</v>
      </c>
      <c r="E469" s="22" t="s">
        <v>13</v>
      </c>
      <c r="F469" s="18">
        <f t="shared" ca="1" si="112"/>
        <v>46194</v>
      </c>
      <c r="G469" s="23">
        <f t="shared" ca="1" si="106"/>
        <v>1.3473342000000006</v>
      </c>
      <c r="I469" t="s">
        <v>14</v>
      </c>
      <c r="J469" s="18">
        <f t="shared" ca="1" si="113"/>
        <v>46194</v>
      </c>
      <c r="K469" s="23">
        <f t="shared" ca="1" si="107"/>
        <v>0.88473919999999995</v>
      </c>
      <c r="M469" t="s">
        <v>15</v>
      </c>
      <c r="N469" s="18">
        <f t="shared" ca="1" si="114"/>
        <v>46194</v>
      </c>
      <c r="O469" s="23">
        <f t="shared" ca="1" si="108"/>
        <v>0.76660119999999987</v>
      </c>
      <c r="Q469" t="s">
        <v>16</v>
      </c>
      <c r="R469" s="18">
        <f t="shared" ca="1" si="115"/>
        <v>46194</v>
      </c>
      <c r="S469" s="23">
        <f t="shared" ca="1" si="109"/>
        <v>1.0328727999999996</v>
      </c>
      <c r="U469" t="s">
        <v>17</v>
      </c>
      <c r="V469" s="18">
        <f t="shared" ca="1" si="116"/>
        <v>46194</v>
      </c>
      <c r="W469" s="23">
        <f t="shared" ca="1" si="110"/>
        <v>0.91398339999999989</v>
      </c>
    </row>
    <row r="470" spans="1:23">
      <c r="A470" t="s">
        <v>3</v>
      </c>
      <c r="B470" s="18">
        <f t="shared" ca="1" si="111"/>
        <v>46195</v>
      </c>
      <c r="C470" s="23">
        <f t="shared" ca="1" si="105"/>
        <v>1.1921781666666669</v>
      </c>
      <c r="E470" s="22" t="s">
        <v>13</v>
      </c>
      <c r="F470" s="18">
        <f t="shared" ca="1" si="112"/>
        <v>46195</v>
      </c>
      <c r="G470" s="23">
        <f t="shared" ca="1" si="106"/>
        <v>1.347331833333334</v>
      </c>
      <c r="I470" t="s">
        <v>14</v>
      </c>
      <c r="J470" s="18">
        <f t="shared" ca="1" si="113"/>
        <v>46195</v>
      </c>
      <c r="K470" s="23">
        <f t="shared" ca="1" si="107"/>
        <v>0.88478033333333328</v>
      </c>
      <c r="M470" t="s">
        <v>15</v>
      </c>
      <c r="N470" s="18">
        <f t="shared" ca="1" si="114"/>
        <v>46195</v>
      </c>
      <c r="O470" s="23">
        <f t="shared" ca="1" si="108"/>
        <v>0.76652133333333317</v>
      </c>
      <c r="Q470" t="s">
        <v>16</v>
      </c>
      <c r="R470" s="18">
        <f t="shared" ca="1" si="115"/>
        <v>46195</v>
      </c>
      <c r="S470" s="23">
        <f t="shared" ca="1" si="109"/>
        <v>1.0327701666666664</v>
      </c>
      <c r="U470" t="s">
        <v>17</v>
      </c>
      <c r="V470" s="18">
        <f t="shared" ca="1" si="116"/>
        <v>46195</v>
      </c>
      <c r="W470" s="23">
        <f t="shared" ca="1" si="110"/>
        <v>0.91393516666666663</v>
      </c>
    </row>
    <row r="471" spans="1:23">
      <c r="A471" t="s">
        <v>3</v>
      </c>
      <c r="B471" s="18">
        <f t="shared" ca="1" si="111"/>
        <v>46196</v>
      </c>
      <c r="C471" s="23">
        <f t="shared" ca="1" si="105"/>
        <v>1.1922385333333334</v>
      </c>
      <c r="E471" s="22" t="s">
        <v>13</v>
      </c>
      <c r="F471" s="18">
        <f t="shared" ca="1" si="112"/>
        <v>46196</v>
      </c>
      <c r="G471" s="23">
        <f t="shared" ca="1" si="106"/>
        <v>1.3473294666666671</v>
      </c>
      <c r="I471" t="s">
        <v>14</v>
      </c>
      <c r="J471" s="18">
        <f t="shared" ca="1" si="113"/>
        <v>46196</v>
      </c>
      <c r="K471" s="23">
        <f t="shared" ca="1" si="107"/>
        <v>0.88482146666666661</v>
      </c>
      <c r="M471" t="s">
        <v>15</v>
      </c>
      <c r="N471" s="18">
        <f t="shared" ca="1" si="114"/>
        <v>46196</v>
      </c>
      <c r="O471" s="23">
        <f t="shared" ca="1" si="108"/>
        <v>0.76644146666666657</v>
      </c>
      <c r="Q471" t="s">
        <v>16</v>
      </c>
      <c r="R471" s="18">
        <f t="shared" ca="1" si="115"/>
        <v>46196</v>
      </c>
      <c r="S471" s="23">
        <f t="shared" ca="1" si="109"/>
        <v>1.0326675333333331</v>
      </c>
      <c r="U471" t="s">
        <v>17</v>
      </c>
      <c r="V471" s="18">
        <f t="shared" ca="1" si="116"/>
        <v>46196</v>
      </c>
      <c r="W471" s="23">
        <f t="shared" ca="1" si="110"/>
        <v>0.91388693333333326</v>
      </c>
    </row>
    <row r="472" spans="1:23">
      <c r="A472" t="s">
        <v>3</v>
      </c>
      <c r="B472" s="18">
        <f t="shared" ca="1" si="111"/>
        <v>46197</v>
      </c>
      <c r="C472" s="23">
        <f t="shared" ca="1" si="105"/>
        <v>1.1922988999999999</v>
      </c>
      <c r="E472" s="22" t="s">
        <v>13</v>
      </c>
      <c r="F472" s="18">
        <f t="shared" ca="1" si="112"/>
        <v>46197</v>
      </c>
      <c r="G472" s="23">
        <f t="shared" ca="1" si="106"/>
        <v>1.3473271000000002</v>
      </c>
      <c r="I472" t="s">
        <v>14</v>
      </c>
      <c r="J472" s="18">
        <f t="shared" ca="1" si="113"/>
        <v>46197</v>
      </c>
      <c r="K472" s="23">
        <f t="shared" ca="1" si="107"/>
        <v>0.88486259999999994</v>
      </c>
      <c r="M472" t="s">
        <v>15</v>
      </c>
      <c r="N472" s="18">
        <f t="shared" ca="1" si="114"/>
        <v>46197</v>
      </c>
      <c r="O472" s="23">
        <f t="shared" ca="1" si="108"/>
        <v>0.76636159999999998</v>
      </c>
      <c r="Q472" t="s">
        <v>16</v>
      </c>
      <c r="R472" s="18">
        <f t="shared" ca="1" si="115"/>
        <v>46197</v>
      </c>
      <c r="S472" s="23">
        <f t="shared" ca="1" si="109"/>
        <v>1.0325648999999997</v>
      </c>
      <c r="U472" t="s">
        <v>17</v>
      </c>
      <c r="V472" s="18">
        <f t="shared" ca="1" si="116"/>
        <v>46197</v>
      </c>
      <c r="W472" s="23">
        <f t="shared" ca="1" si="110"/>
        <v>0.91383869999999989</v>
      </c>
    </row>
    <row r="473" spans="1:23">
      <c r="A473" t="s">
        <v>3</v>
      </c>
      <c r="B473" s="18">
        <f t="shared" ca="1" si="111"/>
        <v>46198</v>
      </c>
      <c r="C473" s="23">
        <f t="shared" ca="1" si="105"/>
        <v>1.1923592666666667</v>
      </c>
      <c r="E473" s="22" t="s">
        <v>13</v>
      </c>
      <c r="F473" s="18">
        <f t="shared" ca="1" si="112"/>
        <v>46198</v>
      </c>
      <c r="G473" s="23">
        <f t="shared" ca="1" si="106"/>
        <v>1.3473247333333336</v>
      </c>
      <c r="I473" t="s">
        <v>14</v>
      </c>
      <c r="J473" s="18">
        <f t="shared" ca="1" si="113"/>
        <v>46198</v>
      </c>
      <c r="K473" s="23">
        <f t="shared" ca="1" si="107"/>
        <v>0.88490373333333328</v>
      </c>
      <c r="M473" t="s">
        <v>15</v>
      </c>
      <c r="N473" s="18">
        <f t="shared" ca="1" si="114"/>
        <v>46198</v>
      </c>
      <c r="O473" s="23">
        <f t="shared" ca="1" si="108"/>
        <v>0.76628173333333327</v>
      </c>
      <c r="Q473" t="s">
        <v>16</v>
      </c>
      <c r="R473" s="18">
        <f t="shared" ca="1" si="115"/>
        <v>46198</v>
      </c>
      <c r="S473" s="23">
        <f t="shared" ca="1" si="109"/>
        <v>1.0324622666666665</v>
      </c>
      <c r="U473" t="s">
        <v>17</v>
      </c>
      <c r="V473" s="18">
        <f t="shared" ca="1" si="116"/>
        <v>46198</v>
      </c>
      <c r="W473" s="23">
        <f t="shared" ca="1" si="110"/>
        <v>0.91379046666666663</v>
      </c>
    </row>
    <row r="474" spans="1:23">
      <c r="A474" t="s">
        <v>3</v>
      </c>
      <c r="B474" s="18">
        <f t="shared" ca="1" si="111"/>
        <v>46199</v>
      </c>
      <c r="C474" s="23">
        <f t="shared" ca="1" si="105"/>
        <v>1.1924196333333335</v>
      </c>
      <c r="E474" s="22" t="s">
        <v>13</v>
      </c>
      <c r="F474" s="18">
        <f t="shared" ca="1" si="112"/>
        <v>46199</v>
      </c>
      <c r="G474" s="23">
        <f t="shared" ca="1" si="106"/>
        <v>1.3473223666666669</v>
      </c>
      <c r="I474" t="s">
        <v>14</v>
      </c>
      <c r="J474" s="18">
        <f t="shared" ca="1" si="113"/>
        <v>46199</v>
      </c>
      <c r="K474" s="23">
        <f t="shared" ca="1" si="107"/>
        <v>0.88494486666666661</v>
      </c>
      <c r="M474" t="s">
        <v>15</v>
      </c>
      <c r="N474" s="18">
        <f t="shared" ca="1" si="114"/>
        <v>46199</v>
      </c>
      <c r="O474" s="23">
        <f t="shared" ca="1" si="108"/>
        <v>0.76620186666666656</v>
      </c>
      <c r="Q474" t="s">
        <v>16</v>
      </c>
      <c r="R474" s="18">
        <f t="shared" ca="1" si="115"/>
        <v>46199</v>
      </c>
      <c r="S474" s="23">
        <f t="shared" ca="1" si="109"/>
        <v>1.0323596333333334</v>
      </c>
      <c r="U474" t="s">
        <v>17</v>
      </c>
      <c r="V474" s="18">
        <f t="shared" ca="1" si="116"/>
        <v>46199</v>
      </c>
      <c r="W474" s="23">
        <f t="shared" ca="1" si="110"/>
        <v>0.91374223333333338</v>
      </c>
    </row>
    <row r="475" spans="1:23">
      <c r="A475" t="s">
        <v>3</v>
      </c>
      <c r="B475" s="18">
        <f t="shared" ca="1" si="111"/>
        <v>46200</v>
      </c>
      <c r="C475" s="23">
        <f t="shared" ca="1" si="105"/>
        <v>1.19248</v>
      </c>
      <c r="E475" s="22" t="s">
        <v>13</v>
      </c>
      <c r="F475" s="18">
        <f t="shared" ca="1" si="112"/>
        <v>46200</v>
      </c>
      <c r="G475" s="23">
        <f t="shared" ca="1" si="106"/>
        <v>1.3473200000000001</v>
      </c>
      <c r="I475" t="s">
        <v>14</v>
      </c>
      <c r="J475" s="18">
        <f t="shared" ca="1" si="113"/>
        <v>46200</v>
      </c>
      <c r="K475" s="23">
        <f t="shared" ca="1" si="107"/>
        <v>0.88498600000000005</v>
      </c>
      <c r="M475" t="s">
        <v>15</v>
      </c>
      <c r="N475" s="18">
        <f t="shared" ca="1" si="114"/>
        <v>46200</v>
      </c>
      <c r="O475" s="23">
        <f t="shared" ca="1" si="108"/>
        <v>0.76612199999999997</v>
      </c>
      <c r="Q475" t="s">
        <v>16</v>
      </c>
      <c r="R475" s="18">
        <f t="shared" ca="1" si="115"/>
        <v>46200</v>
      </c>
      <c r="S475" s="23">
        <f t="shared" ca="1" si="109"/>
        <v>1.032257</v>
      </c>
      <c r="U475" t="s">
        <v>17</v>
      </c>
      <c r="V475" s="18">
        <f t="shared" ca="1" si="116"/>
        <v>46200</v>
      </c>
      <c r="W475" s="23">
        <f t="shared" ca="1" si="110"/>
        <v>0.91369400000000001</v>
      </c>
    </row>
    <row r="476" spans="1:23">
      <c r="A476" t="s">
        <v>3</v>
      </c>
      <c r="B476" s="24">
        <f t="shared" ca="1" si="111"/>
        <v>46201</v>
      </c>
      <c r="C476" s="21">
        <f>C131</f>
        <v>1.19248</v>
      </c>
      <c r="E476" s="22" t="s">
        <v>13</v>
      </c>
      <c r="F476" s="24">
        <f t="shared" ca="1" si="112"/>
        <v>46201</v>
      </c>
      <c r="G476" s="21">
        <f>G131</f>
        <v>1.3473200000000001</v>
      </c>
      <c r="I476" t="s">
        <v>14</v>
      </c>
      <c r="J476" s="24">
        <f t="shared" ca="1" si="113"/>
        <v>46201</v>
      </c>
      <c r="K476" s="21">
        <f>K131</f>
        <v>0.88498600000000005</v>
      </c>
      <c r="M476" t="s">
        <v>15</v>
      </c>
      <c r="N476" s="24">
        <f t="shared" ca="1" si="114"/>
        <v>46201</v>
      </c>
      <c r="O476" s="21">
        <f>O131</f>
        <v>0.76612199999999997</v>
      </c>
      <c r="Q476" t="s">
        <v>16</v>
      </c>
      <c r="R476" s="24">
        <f t="shared" ca="1" si="115"/>
        <v>46201</v>
      </c>
      <c r="S476" s="21">
        <f>S131</f>
        <v>1.032257</v>
      </c>
      <c r="U476" t="s">
        <v>17</v>
      </c>
      <c r="V476" s="24">
        <f t="shared" ca="1" si="116"/>
        <v>46201</v>
      </c>
      <c r="W476" s="21">
        <f>W131</f>
        <v>0.91369400000000001</v>
      </c>
    </row>
    <row r="477" spans="1:23">
      <c r="A477" t="s">
        <v>3</v>
      </c>
      <c r="B477" s="18">
        <f t="shared" ca="1" si="111"/>
        <v>46202</v>
      </c>
      <c r="C477" s="23">
        <f t="shared" ref="C477:C505" ca="1" si="117">C476+(C$506-C476)/(B$506-B477)</f>
        <v>1.192541724137931</v>
      </c>
      <c r="E477" s="22" t="s">
        <v>13</v>
      </c>
      <c r="F477" s="18">
        <f t="shared" ca="1" si="112"/>
        <v>46202</v>
      </c>
      <c r="G477" s="23">
        <f t="shared" ref="G477:G505" ca="1" si="118">G476+(G$506-G476)/(F$506-F477)</f>
        <v>1.3473231379310346</v>
      </c>
      <c r="I477" t="s">
        <v>14</v>
      </c>
      <c r="J477" s="18">
        <f t="shared" ca="1" si="113"/>
        <v>46202</v>
      </c>
      <c r="K477" s="23">
        <f t="shared" ref="K477:K505" ca="1" si="119">K476+(K$506-K476)/(J$506-J477)</f>
        <v>0.88502182758620696</v>
      </c>
      <c r="M477" t="s">
        <v>15</v>
      </c>
      <c r="N477" s="18">
        <f t="shared" ca="1" si="114"/>
        <v>46202</v>
      </c>
      <c r="O477" s="23">
        <f t="shared" ref="O477:O505" ca="1" si="120">O476+(O$506-O476)/(N$506-N477)</f>
        <v>0.76603999999999994</v>
      </c>
      <c r="Q477" t="s">
        <v>16</v>
      </c>
      <c r="R477" s="18">
        <f t="shared" ca="1" si="115"/>
        <v>46202</v>
      </c>
      <c r="S477" s="23">
        <f t="shared" ref="S477:S505" ca="1" si="121">S476+(S$506-S476)/(R$506-R477)</f>
        <v>1.0321489310344827</v>
      </c>
      <c r="U477" t="s">
        <v>17</v>
      </c>
      <c r="V477" s="18">
        <f t="shared" ca="1" si="116"/>
        <v>46202</v>
      </c>
      <c r="W477" s="23">
        <f t="shared" ref="W477:W505" ca="1" si="122">W476+(W$506-W476)/(V$506-V477)</f>
        <v>0.91363700000000003</v>
      </c>
    </row>
    <row r="478" spans="1:23">
      <c r="A478" t="s">
        <v>3</v>
      </c>
      <c r="B478" s="18">
        <f t="shared" ca="1" si="111"/>
        <v>46203</v>
      </c>
      <c r="C478" s="23">
        <f t="shared" ca="1" si="117"/>
        <v>1.1926034482758621</v>
      </c>
      <c r="E478" s="22" t="s">
        <v>13</v>
      </c>
      <c r="F478" s="18">
        <f t="shared" ca="1" si="112"/>
        <v>46203</v>
      </c>
      <c r="G478" s="23">
        <f t="shared" ca="1" si="118"/>
        <v>1.3473262758620692</v>
      </c>
      <c r="I478" t="s">
        <v>14</v>
      </c>
      <c r="J478" s="18">
        <f t="shared" ca="1" si="113"/>
        <v>46203</v>
      </c>
      <c r="K478" s="23">
        <f t="shared" ca="1" si="119"/>
        <v>0.88505765517241386</v>
      </c>
      <c r="M478" t="s">
        <v>15</v>
      </c>
      <c r="N478" s="18">
        <f t="shared" ca="1" si="114"/>
        <v>46203</v>
      </c>
      <c r="O478" s="23">
        <f t="shared" ca="1" si="120"/>
        <v>0.76595799999999992</v>
      </c>
      <c r="Q478" t="s">
        <v>16</v>
      </c>
      <c r="R478" s="18">
        <f t="shared" ca="1" si="115"/>
        <v>46203</v>
      </c>
      <c r="S478" s="23">
        <f t="shared" ca="1" si="121"/>
        <v>1.0320408620689654</v>
      </c>
      <c r="U478" t="s">
        <v>17</v>
      </c>
      <c r="V478" s="18">
        <f t="shared" ca="1" si="116"/>
        <v>46203</v>
      </c>
      <c r="W478" s="23">
        <f t="shared" ca="1" si="122"/>
        <v>0.91358000000000006</v>
      </c>
    </row>
    <row r="479" spans="1:23">
      <c r="A479" t="s">
        <v>3</v>
      </c>
      <c r="B479" s="18">
        <f t="shared" ca="1" si="111"/>
        <v>46204</v>
      </c>
      <c r="C479" s="23">
        <f t="shared" ca="1" si="117"/>
        <v>1.1926651724137931</v>
      </c>
      <c r="E479" s="22" t="s">
        <v>13</v>
      </c>
      <c r="F479" s="18">
        <f t="shared" ca="1" si="112"/>
        <v>46204</v>
      </c>
      <c r="G479" s="23">
        <f t="shared" ca="1" si="118"/>
        <v>1.3473294137931038</v>
      </c>
      <c r="I479" t="s">
        <v>14</v>
      </c>
      <c r="J479" s="18">
        <f t="shared" ca="1" si="113"/>
        <v>46204</v>
      </c>
      <c r="K479" s="23">
        <f t="shared" ca="1" si="119"/>
        <v>0.88509348275862076</v>
      </c>
      <c r="M479" t="s">
        <v>15</v>
      </c>
      <c r="N479" s="18">
        <f t="shared" ca="1" si="114"/>
        <v>46204</v>
      </c>
      <c r="O479" s="23">
        <f t="shared" ca="1" si="120"/>
        <v>0.76587599999999989</v>
      </c>
      <c r="Q479" t="s">
        <v>16</v>
      </c>
      <c r="R479" s="18">
        <f t="shared" ca="1" si="115"/>
        <v>46204</v>
      </c>
      <c r="S479" s="23">
        <f t="shared" ca="1" si="121"/>
        <v>1.0319327931034481</v>
      </c>
      <c r="U479" t="s">
        <v>17</v>
      </c>
      <c r="V479" s="18">
        <f t="shared" ca="1" si="116"/>
        <v>46204</v>
      </c>
      <c r="W479" s="23">
        <f t="shared" ca="1" si="122"/>
        <v>0.91352300000000008</v>
      </c>
    </row>
    <row r="480" spans="1:23">
      <c r="A480" t="s">
        <v>3</v>
      </c>
      <c r="B480" s="18">
        <f t="shared" ca="1" si="111"/>
        <v>46205</v>
      </c>
      <c r="C480" s="23">
        <f t="shared" ca="1" si="117"/>
        <v>1.1927268965517241</v>
      </c>
      <c r="E480" s="22" t="s">
        <v>13</v>
      </c>
      <c r="F480" s="18">
        <f t="shared" ca="1" si="112"/>
        <v>46205</v>
      </c>
      <c r="G480" s="23">
        <f t="shared" ca="1" si="118"/>
        <v>1.3473325517241383</v>
      </c>
      <c r="I480" t="s">
        <v>14</v>
      </c>
      <c r="J480" s="18">
        <f t="shared" ca="1" si="113"/>
        <v>46205</v>
      </c>
      <c r="K480" s="23">
        <f t="shared" ca="1" si="119"/>
        <v>0.88512931034482767</v>
      </c>
      <c r="M480" t="s">
        <v>15</v>
      </c>
      <c r="N480" s="18">
        <f t="shared" ca="1" si="114"/>
        <v>46205</v>
      </c>
      <c r="O480" s="23">
        <f t="shared" ca="1" si="120"/>
        <v>0.76579399999999986</v>
      </c>
      <c r="Q480" t="s">
        <v>16</v>
      </c>
      <c r="R480" s="18">
        <f t="shared" ca="1" si="115"/>
        <v>46205</v>
      </c>
      <c r="S480" s="23">
        <f t="shared" ca="1" si="121"/>
        <v>1.0318247241379308</v>
      </c>
      <c r="U480" t="s">
        <v>17</v>
      </c>
      <c r="V480" s="18">
        <f t="shared" ca="1" si="116"/>
        <v>46205</v>
      </c>
      <c r="W480" s="23">
        <f t="shared" ca="1" si="122"/>
        <v>0.91346600000000011</v>
      </c>
    </row>
    <row r="481" spans="1:23">
      <c r="A481" t="s">
        <v>3</v>
      </c>
      <c r="B481" s="18">
        <f t="shared" ca="1" si="111"/>
        <v>46206</v>
      </c>
      <c r="C481" s="23">
        <f t="shared" ca="1" si="117"/>
        <v>1.1927886206896552</v>
      </c>
      <c r="E481" s="22" t="s">
        <v>13</v>
      </c>
      <c r="F481" s="18">
        <f t="shared" ca="1" si="112"/>
        <v>46206</v>
      </c>
      <c r="G481" s="23">
        <f t="shared" ca="1" si="118"/>
        <v>1.3473356896551729</v>
      </c>
      <c r="I481" t="s">
        <v>14</v>
      </c>
      <c r="J481" s="18">
        <f t="shared" ca="1" si="113"/>
        <v>46206</v>
      </c>
      <c r="K481" s="23">
        <f t="shared" ca="1" si="119"/>
        <v>0.88516513793103457</v>
      </c>
      <c r="M481" t="s">
        <v>15</v>
      </c>
      <c r="N481" s="18">
        <f t="shared" ca="1" si="114"/>
        <v>46206</v>
      </c>
      <c r="O481" s="23">
        <f t="shared" ca="1" si="120"/>
        <v>0.76571199999999984</v>
      </c>
      <c r="Q481" t="s">
        <v>16</v>
      </c>
      <c r="R481" s="18">
        <f t="shared" ca="1" si="115"/>
        <v>46206</v>
      </c>
      <c r="S481" s="23">
        <f t="shared" ca="1" si="121"/>
        <v>1.0317166551724135</v>
      </c>
      <c r="U481" t="s">
        <v>17</v>
      </c>
      <c r="V481" s="18">
        <f t="shared" ca="1" si="116"/>
        <v>46206</v>
      </c>
      <c r="W481" s="23">
        <f t="shared" ca="1" si="122"/>
        <v>0.91340900000000014</v>
      </c>
    </row>
    <row r="482" spans="1:23">
      <c r="A482" t="s">
        <v>3</v>
      </c>
      <c r="B482" s="18">
        <f t="shared" ca="1" si="111"/>
        <v>46207</v>
      </c>
      <c r="C482" s="23">
        <f t="shared" ca="1" si="117"/>
        <v>1.1928503448275862</v>
      </c>
      <c r="E482" s="22" t="s">
        <v>13</v>
      </c>
      <c r="F482" s="18">
        <f t="shared" ca="1" si="112"/>
        <v>46207</v>
      </c>
      <c r="G482" s="23">
        <f t="shared" ca="1" si="118"/>
        <v>1.3473388275862073</v>
      </c>
      <c r="I482" t="s">
        <v>14</v>
      </c>
      <c r="J482" s="18">
        <f t="shared" ca="1" si="113"/>
        <v>46207</v>
      </c>
      <c r="K482" s="23">
        <f t="shared" ca="1" si="119"/>
        <v>0.88520096551724148</v>
      </c>
      <c r="M482" t="s">
        <v>15</v>
      </c>
      <c r="N482" s="18">
        <f t="shared" ca="1" si="114"/>
        <v>46207</v>
      </c>
      <c r="O482" s="23">
        <f t="shared" ca="1" si="120"/>
        <v>0.76562999999999981</v>
      </c>
      <c r="Q482" t="s">
        <v>16</v>
      </c>
      <c r="R482" s="18">
        <f t="shared" ca="1" si="115"/>
        <v>46207</v>
      </c>
      <c r="S482" s="23">
        <f t="shared" ca="1" si="121"/>
        <v>1.0316085862068962</v>
      </c>
      <c r="U482" t="s">
        <v>17</v>
      </c>
      <c r="V482" s="18">
        <f t="shared" ca="1" si="116"/>
        <v>46207</v>
      </c>
      <c r="W482" s="23">
        <f t="shared" ca="1" si="122"/>
        <v>0.91335200000000016</v>
      </c>
    </row>
    <row r="483" spans="1:23">
      <c r="A483" t="s">
        <v>3</v>
      </c>
      <c r="B483" s="18">
        <f t="shared" ca="1" si="111"/>
        <v>46208</v>
      </c>
      <c r="C483" s="23">
        <f t="shared" ca="1" si="117"/>
        <v>1.1929120689655173</v>
      </c>
      <c r="E483" s="22" t="s">
        <v>13</v>
      </c>
      <c r="F483" s="18">
        <f t="shared" ca="1" si="112"/>
        <v>46208</v>
      </c>
      <c r="G483" s="23">
        <f t="shared" ca="1" si="118"/>
        <v>1.3473419655172418</v>
      </c>
      <c r="I483" t="s">
        <v>14</v>
      </c>
      <c r="J483" s="18">
        <f t="shared" ca="1" si="113"/>
        <v>46208</v>
      </c>
      <c r="K483" s="23">
        <f t="shared" ca="1" si="119"/>
        <v>0.88523679310344838</v>
      </c>
      <c r="M483" t="s">
        <v>15</v>
      </c>
      <c r="N483" s="18">
        <f t="shared" ca="1" si="114"/>
        <v>46208</v>
      </c>
      <c r="O483" s="23">
        <f t="shared" ca="1" si="120"/>
        <v>0.76554799999999978</v>
      </c>
      <c r="Q483" t="s">
        <v>16</v>
      </c>
      <c r="R483" s="18">
        <f t="shared" ca="1" si="115"/>
        <v>46208</v>
      </c>
      <c r="S483" s="23">
        <f t="shared" ca="1" si="121"/>
        <v>1.0315005172413789</v>
      </c>
      <c r="U483" t="s">
        <v>17</v>
      </c>
      <c r="V483" s="18">
        <f t="shared" ca="1" si="116"/>
        <v>46208</v>
      </c>
      <c r="W483" s="23">
        <f t="shared" ca="1" si="122"/>
        <v>0.91329500000000019</v>
      </c>
    </row>
    <row r="484" spans="1:23">
      <c r="A484" t="s">
        <v>3</v>
      </c>
      <c r="B484" s="18">
        <f t="shared" ca="1" si="111"/>
        <v>46209</v>
      </c>
      <c r="C484" s="23">
        <f t="shared" ca="1" si="117"/>
        <v>1.1929737931034483</v>
      </c>
      <c r="E484" s="22" t="s">
        <v>13</v>
      </c>
      <c r="F484" s="18">
        <f t="shared" ca="1" si="112"/>
        <v>46209</v>
      </c>
      <c r="G484" s="23">
        <f t="shared" ca="1" si="118"/>
        <v>1.3473451034482764</v>
      </c>
      <c r="I484" t="s">
        <v>14</v>
      </c>
      <c r="J484" s="18">
        <f t="shared" ca="1" si="113"/>
        <v>46209</v>
      </c>
      <c r="K484" s="23">
        <f t="shared" ca="1" si="119"/>
        <v>0.88527262068965529</v>
      </c>
      <c r="M484" t="s">
        <v>15</v>
      </c>
      <c r="N484" s="18">
        <f t="shared" ca="1" si="114"/>
        <v>46209</v>
      </c>
      <c r="O484" s="23">
        <f t="shared" ca="1" si="120"/>
        <v>0.76546599999999976</v>
      </c>
      <c r="Q484" t="s">
        <v>16</v>
      </c>
      <c r="R484" s="18">
        <f t="shared" ca="1" si="115"/>
        <v>46209</v>
      </c>
      <c r="S484" s="23">
        <f t="shared" ca="1" si="121"/>
        <v>1.0313924482758616</v>
      </c>
      <c r="U484" t="s">
        <v>17</v>
      </c>
      <c r="V484" s="18">
        <f t="shared" ca="1" si="116"/>
        <v>46209</v>
      </c>
      <c r="W484" s="23">
        <f t="shared" ca="1" si="122"/>
        <v>0.91323800000000022</v>
      </c>
    </row>
    <row r="485" spans="1:23">
      <c r="A485" t="s">
        <v>3</v>
      </c>
      <c r="B485" s="18">
        <f t="shared" ca="1" si="111"/>
        <v>46210</v>
      </c>
      <c r="C485" s="23">
        <f t="shared" ca="1" si="117"/>
        <v>1.1930355172413794</v>
      </c>
      <c r="E485" s="22" t="s">
        <v>13</v>
      </c>
      <c r="F485" s="18">
        <f t="shared" ca="1" si="112"/>
        <v>46210</v>
      </c>
      <c r="G485" s="23">
        <f t="shared" ca="1" si="118"/>
        <v>1.3473482413793108</v>
      </c>
      <c r="I485" t="s">
        <v>14</v>
      </c>
      <c r="J485" s="18">
        <f t="shared" ca="1" si="113"/>
        <v>46210</v>
      </c>
      <c r="K485" s="23">
        <f t="shared" ca="1" si="119"/>
        <v>0.88530844827586219</v>
      </c>
      <c r="M485" t="s">
        <v>15</v>
      </c>
      <c r="N485" s="18">
        <f t="shared" ca="1" si="114"/>
        <v>46210</v>
      </c>
      <c r="O485" s="23">
        <f t="shared" ca="1" si="120"/>
        <v>0.76538399999999973</v>
      </c>
      <c r="Q485" t="s">
        <v>16</v>
      </c>
      <c r="R485" s="18">
        <f t="shared" ca="1" si="115"/>
        <v>46210</v>
      </c>
      <c r="S485" s="23">
        <f t="shared" ca="1" si="121"/>
        <v>1.0312843793103443</v>
      </c>
      <c r="U485" t="s">
        <v>17</v>
      </c>
      <c r="V485" s="18">
        <f t="shared" ca="1" si="116"/>
        <v>46210</v>
      </c>
      <c r="W485" s="23">
        <f t="shared" ca="1" si="122"/>
        <v>0.91318100000000024</v>
      </c>
    </row>
    <row r="486" spans="1:23">
      <c r="A486" t="s">
        <v>3</v>
      </c>
      <c r="B486" s="18">
        <f t="shared" ca="1" si="111"/>
        <v>46211</v>
      </c>
      <c r="C486" s="23">
        <f t="shared" ca="1" si="117"/>
        <v>1.1930972413793104</v>
      </c>
      <c r="E486" s="22" t="s">
        <v>13</v>
      </c>
      <c r="F486" s="18">
        <f t="shared" ca="1" si="112"/>
        <v>46211</v>
      </c>
      <c r="G486" s="23">
        <f t="shared" ca="1" si="118"/>
        <v>1.3473513793103451</v>
      </c>
      <c r="I486" t="s">
        <v>14</v>
      </c>
      <c r="J486" s="18">
        <f t="shared" ca="1" si="113"/>
        <v>46211</v>
      </c>
      <c r="K486" s="23">
        <f t="shared" ca="1" si="119"/>
        <v>0.8853442758620691</v>
      </c>
      <c r="M486" t="s">
        <v>15</v>
      </c>
      <c r="N486" s="18">
        <f t="shared" ca="1" si="114"/>
        <v>46211</v>
      </c>
      <c r="O486" s="23">
        <f t="shared" ca="1" si="120"/>
        <v>0.7653019999999997</v>
      </c>
      <c r="Q486" t="s">
        <v>16</v>
      </c>
      <c r="R486" s="18">
        <f t="shared" ca="1" si="115"/>
        <v>46211</v>
      </c>
      <c r="S486" s="23">
        <f t="shared" ca="1" si="121"/>
        <v>1.031176310344827</v>
      </c>
      <c r="U486" t="s">
        <v>17</v>
      </c>
      <c r="V486" s="18">
        <f t="shared" ca="1" si="116"/>
        <v>46211</v>
      </c>
      <c r="W486" s="23">
        <f t="shared" ca="1" si="122"/>
        <v>0.91312400000000027</v>
      </c>
    </row>
    <row r="487" spans="1:23">
      <c r="A487" t="s">
        <v>3</v>
      </c>
      <c r="B487" s="18">
        <f t="shared" ca="1" si="111"/>
        <v>46212</v>
      </c>
      <c r="C487" s="23">
        <f t="shared" ca="1" si="117"/>
        <v>1.1931589655172414</v>
      </c>
      <c r="E487" s="22" t="s">
        <v>13</v>
      </c>
      <c r="F487" s="18">
        <f t="shared" ca="1" si="112"/>
        <v>46212</v>
      </c>
      <c r="G487" s="23">
        <f t="shared" ca="1" si="118"/>
        <v>1.3473545172413797</v>
      </c>
      <c r="I487" t="s">
        <v>14</v>
      </c>
      <c r="J487" s="18">
        <f t="shared" ca="1" si="113"/>
        <v>46212</v>
      </c>
      <c r="K487" s="23">
        <f t="shared" ca="1" si="119"/>
        <v>0.885380103448276</v>
      </c>
      <c r="M487" t="s">
        <v>15</v>
      </c>
      <c r="N487" s="18">
        <f t="shared" ca="1" si="114"/>
        <v>46212</v>
      </c>
      <c r="O487" s="23">
        <f t="shared" ca="1" si="120"/>
        <v>0.76521999999999968</v>
      </c>
      <c r="Q487" t="s">
        <v>16</v>
      </c>
      <c r="R487" s="18">
        <f t="shared" ca="1" si="115"/>
        <v>46212</v>
      </c>
      <c r="S487" s="23">
        <f t="shared" ca="1" si="121"/>
        <v>1.0310682413793097</v>
      </c>
      <c r="U487" t="s">
        <v>17</v>
      </c>
      <c r="V487" s="18">
        <f t="shared" ca="1" si="116"/>
        <v>46212</v>
      </c>
      <c r="W487" s="23">
        <f t="shared" ca="1" si="122"/>
        <v>0.9130670000000003</v>
      </c>
    </row>
    <row r="488" spans="1:23">
      <c r="A488" t="s">
        <v>3</v>
      </c>
      <c r="B488" s="18">
        <f t="shared" ca="1" si="111"/>
        <v>46213</v>
      </c>
      <c r="C488" s="23">
        <f t="shared" ca="1" si="117"/>
        <v>1.1932206896551725</v>
      </c>
      <c r="E488" s="22" t="s">
        <v>13</v>
      </c>
      <c r="F488" s="18">
        <f t="shared" ca="1" si="112"/>
        <v>46213</v>
      </c>
      <c r="G488" s="23">
        <f t="shared" ca="1" si="118"/>
        <v>1.3473576551724142</v>
      </c>
      <c r="I488" t="s">
        <v>14</v>
      </c>
      <c r="J488" s="18">
        <f t="shared" ca="1" si="113"/>
        <v>46213</v>
      </c>
      <c r="K488" s="23">
        <f t="shared" ca="1" si="119"/>
        <v>0.88541593103448291</v>
      </c>
      <c r="M488" t="s">
        <v>15</v>
      </c>
      <c r="N488" s="18">
        <f t="shared" ca="1" si="114"/>
        <v>46213</v>
      </c>
      <c r="O488" s="23">
        <f t="shared" ca="1" si="120"/>
        <v>0.76513799999999965</v>
      </c>
      <c r="Q488" t="s">
        <v>16</v>
      </c>
      <c r="R488" s="18">
        <f t="shared" ca="1" si="115"/>
        <v>46213</v>
      </c>
      <c r="S488" s="23">
        <f t="shared" ca="1" si="121"/>
        <v>1.0309601724137925</v>
      </c>
      <c r="U488" t="s">
        <v>17</v>
      </c>
      <c r="V488" s="18">
        <f t="shared" ca="1" si="116"/>
        <v>46213</v>
      </c>
      <c r="W488" s="23">
        <f t="shared" ca="1" si="122"/>
        <v>0.91301000000000032</v>
      </c>
    </row>
    <row r="489" spans="1:23">
      <c r="A489" t="s">
        <v>3</v>
      </c>
      <c r="B489" s="18">
        <f t="shared" ca="1" si="111"/>
        <v>46214</v>
      </c>
      <c r="C489" s="23">
        <f t="shared" ca="1" si="117"/>
        <v>1.1932824137931035</v>
      </c>
      <c r="E489" s="22" t="s">
        <v>13</v>
      </c>
      <c r="F489" s="18">
        <f t="shared" ca="1" si="112"/>
        <v>46214</v>
      </c>
      <c r="G489" s="23">
        <f t="shared" ca="1" si="118"/>
        <v>1.3473607931034486</v>
      </c>
      <c r="I489" t="s">
        <v>14</v>
      </c>
      <c r="J489" s="18">
        <f t="shared" ca="1" si="113"/>
        <v>46214</v>
      </c>
      <c r="K489" s="23">
        <f t="shared" ca="1" si="119"/>
        <v>0.88545175862068981</v>
      </c>
      <c r="M489" t="s">
        <v>15</v>
      </c>
      <c r="N489" s="18">
        <f t="shared" ca="1" si="114"/>
        <v>46214</v>
      </c>
      <c r="O489" s="23">
        <f t="shared" ca="1" si="120"/>
        <v>0.76505599999999963</v>
      </c>
      <c r="Q489" t="s">
        <v>16</v>
      </c>
      <c r="R489" s="18">
        <f t="shared" ca="1" si="115"/>
        <v>46214</v>
      </c>
      <c r="S489" s="23">
        <f t="shared" ca="1" si="121"/>
        <v>1.0308521034482752</v>
      </c>
      <c r="U489" t="s">
        <v>17</v>
      </c>
      <c r="V489" s="18">
        <f t="shared" ca="1" si="116"/>
        <v>46214</v>
      </c>
      <c r="W489" s="23">
        <f t="shared" ca="1" si="122"/>
        <v>0.91295300000000035</v>
      </c>
    </row>
    <row r="490" spans="1:23">
      <c r="A490" t="s">
        <v>3</v>
      </c>
      <c r="B490" s="18">
        <f t="shared" ca="1" si="111"/>
        <v>46215</v>
      </c>
      <c r="C490" s="23">
        <f t="shared" ca="1" si="117"/>
        <v>1.1933441379310346</v>
      </c>
      <c r="E490" s="22" t="s">
        <v>13</v>
      </c>
      <c r="F490" s="18">
        <f t="shared" ca="1" si="112"/>
        <v>46215</v>
      </c>
      <c r="G490" s="23">
        <f t="shared" ca="1" si="118"/>
        <v>1.3473639310344829</v>
      </c>
      <c r="I490" t="s">
        <v>14</v>
      </c>
      <c r="J490" s="18">
        <f t="shared" ca="1" si="113"/>
        <v>46215</v>
      </c>
      <c r="K490" s="23">
        <f t="shared" ca="1" si="119"/>
        <v>0.88548758620689672</v>
      </c>
      <c r="M490" t="s">
        <v>15</v>
      </c>
      <c r="N490" s="18">
        <f t="shared" ca="1" si="114"/>
        <v>46215</v>
      </c>
      <c r="O490" s="23">
        <f t="shared" ca="1" si="120"/>
        <v>0.7649739999999996</v>
      </c>
      <c r="Q490" t="s">
        <v>16</v>
      </c>
      <c r="R490" s="18">
        <f t="shared" ca="1" si="115"/>
        <v>46215</v>
      </c>
      <c r="S490" s="23">
        <f t="shared" ca="1" si="121"/>
        <v>1.0307440344827579</v>
      </c>
      <c r="U490" t="s">
        <v>17</v>
      </c>
      <c r="V490" s="18">
        <f t="shared" ca="1" si="116"/>
        <v>46215</v>
      </c>
      <c r="W490" s="23">
        <f t="shared" ca="1" si="122"/>
        <v>0.91289600000000037</v>
      </c>
    </row>
    <row r="491" spans="1:23">
      <c r="A491" t="s">
        <v>3</v>
      </c>
      <c r="B491" s="18">
        <f t="shared" ca="1" si="111"/>
        <v>46216</v>
      </c>
      <c r="C491" s="23">
        <f t="shared" ca="1" si="117"/>
        <v>1.1934058620689656</v>
      </c>
      <c r="E491" s="22" t="s">
        <v>13</v>
      </c>
      <c r="F491" s="18">
        <f t="shared" ca="1" si="112"/>
        <v>46216</v>
      </c>
      <c r="G491" s="23">
        <f t="shared" ca="1" si="118"/>
        <v>1.3473670689655175</v>
      </c>
      <c r="I491" t="s">
        <v>14</v>
      </c>
      <c r="J491" s="18">
        <f t="shared" ca="1" si="113"/>
        <v>46216</v>
      </c>
      <c r="K491" s="23">
        <f t="shared" ca="1" si="119"/>
        <v>0.88552341379310362</v>
      </c>
      <c r="M491" t="s">
        <v>15</v>
      </c>
      <c r="N491" s="18">
        <f t="shared" ca="1" si="114"/>
        <v>46216</v>
      </c>
      <c r="O491" s="23">
        <f t="shared" ca="1" si="120"/>
        <v>0.76489199999999957</v>
      </c>
      <c r="Q491" t="s">
        <v>16</v>
      </c>
      <c r="R491" s="18">
        <f t="shared" ca="1" si="115"/>
        <v>46216</v>
      </c>
      <c r="S491" s="23">
        <f t="shared" ca="1" si="121"/>
        <v>1.0306359655172406</v>
      </c>
      <c r="U491" t="s">
        <v>17</v>
      </c>
      <c r="V491" s="18">
        <f t="shared" ca="1" si="116"/>
        <v>46216</v>
      </c>
      <c r="W491" s="23">
        <f t="shared" ca="1" si="122"/>
        <v>0.9128390000000004</v>
      </c>
    </row>
    <row r="492" spans="1:23">
      <c r="A492" t="s">
        <v>3</v>
      </c>
      <c r="B492" s="18">
        <f t="shared" ca="1" si="111"/>
        <v>46217</v>
      </c>
      <c r="C492" s="23">
        <f t="shared" ca="1" si="117"/>
        <v>1.1934675862068966</v>
      </c>
      <c r="E492" s="22" t="s">
        <v>13</v>
      </c>
      <c r="F492" s="18">
        <f t="shared" ca="1" si="112"/>
        <v>46217</v>
      </c>
      <c r="G492" s="23">
        <f t="shared" ca="1" si="118"/>
        <v>1.3473702068965521</v>
      </c>
      <c r="I492" t="s">
        <v>14</v>
      </c>
      <c r="J492" s="18">
        <f t="shared" ca="1" si="113"/>
        <v>46217</v>
      </c>
      <c r="K492" s="23">
        <f t="shared" ca="1" si="119"/>
        <v>0.88555924137931052</v>
      </c>
      <c r="M492" t="s">
        <v>15</v>
      </c>
      <c r="N492" s="18">
        <f t="shared" ca="1" si="114"/>
        <v>46217</v>
      </c>
      <c r="O492" s="23">
        <f t="shared" ca="1" si="120"/>
        <v>0.76480999999999955</v>
      </c>
      <c r="Q492" t="s">
        <v>16</v>
      </c>
      <c r="R492" s="18">
        <f t="shared" ca="1" si="115"/>
        <v>46217</v>
      </c>
      <c r="S492" s="23">
        <f t="shared" ca="1" si="121"/>
        <v>1.0305278965517233</v>
      </c>
      <c r="U492" t="s">
        <v>17</v>
      </c>
      <c r="V492" s="18">
        <f t="shared" ca="1" si="116"/>
        <v>46217</v>
      </c>
      <c r="W492" s="23">
        <f t="shared" ca="1" si="122"/>
        <v>0.91278200000000043</v>
      </c>
    </row>
    <row r="493" spans="1:23">
      <c r="A493" t="s">
        <v>3</v>
      </c>
      <c r="B493" s="18">
        <f t="shared" ca="1" si="111"/>
        <v>46218</v>
      </c>
      <c r="C493" s="23">
        <f t="shared" ca="1" si="117"/>
        <v>1.1935293103448277</v>
      </c>
      <c r="E493" s="22" t="s">
        <v>13</v>
      </c>
      <c r="F493" s="18">
        <f t="shared" ca="1" si="112"/>
        <v>46218</v>
      </c>
      <c r="G493" s="23">
        <f t="shared" ca="1" si="118"/>
        <v>1.3473733448275864</v>
      </c>
      <c r="I493" t="s">
        <v>14</v>
      </c>
      <c r="J493" s="18">
        <f t="shared" ca="1" si="113"/>
        <v>46218</v>
      </c>
      <c r="K493" s="23">
        <f t="shared" ca="1" si="119"/>
        <v>0.88559506896551743</v>
      </c>
      <c r="M493" t="s">
        <v>15</v>
      </c>
      <c r="N493" s="18">
        <f t="shared" ca="1" si="114"/>
        <v>46218</v>
      </c>
      <c r="O493" s="23">
        <f t="shared" ca="1" si="120"/>
        <v>0.76472799999999963</v>
      </c>
      <c r="Q493" t="s">
        <v>16</v>
      </c>
      <c r="R493" s="18">
        <f t="shared" ca="1" si="115"/>
        <v>46218</v>
      </c>
      <c r="S493" s="23">
        <f t="shared" ca="1" si="121"/>
        <v>1.0304198275862062</v>
      </c>
      <c r="U493" t="s">
        <v>17</v>
      </c>
      <c r="V493" s="18">
        <f t="shared" ca="1" si="116"/>
        <v>46218</v>
      </c>
      <c r="W493" s="23">
        <f t="shared" ca="1" si="122"/>
        <v>0.91272500000000034</v>
      </c>
    </row>
    <row r="494" spans="1:23">
      <c r="A494" t="s">
        <v>3</v>
      </c>
      <c r="B494" s="18">
        <f t="shared" ca="1" si="111"/>
        <v>46219</v>
      </c>
      <c r="C494" s="23">
        <f t="shared" ca="1" si="117"/>
        <v>1.1935910344827587</v>
      </c>
      <c r="E494" s="22" t="s">
        <v>13</v>
      </c>
      <c r="F494" s="18">
        <f t="shared" ca="1" si="112"/>
        <v>46219</v>
      </c>
      <c r="G494" s="23">
        <f t="shared" ca="1" si="118"/>
        <v>1.3473764827586208</v>
      </c>
      <c r="I494" t="s">
        <v>14</v>
      </c>
      <c r="J494" s="18">
        <f t="shared" ca="1" si="113"/>
        <v>46219</v>
      </c>
      <c r="K494" s="23">
        <f t="shared" ca="1" si="119"/>
        <v>0.88563089655172433</v>
      </c>
      <c r="M494" t="s">
        <v>15</v>
      </c>
      <c r="N494" s="18">
        <f t="shared" ca="1" si="114"/>
        <v>46219</v>
      </c>
      <c r="O494" s="23">
        <f t="shared" ca="1" si="120"/>
        <v>0.76464599999999971</v>
      </c>
      <c r="Q494" t="s">
        <v>16</v>
      </c>
      <c r="R494" s="18">
        <f t="shared" ca="1" si="115"/>
        <v>46219</v>
      </c>
      <c r="S494" s="23">
        <f t="shared" ca="1" si="121"/>
        <v>1.0303117586206891</v>
      </c>
      <c r="U494" t="s">
        <v>17</v>
      </c>
      <c r="V494" s="18">
        <f t="shared" ca="1" si="116"/>
        <v>46219</v>
      </c>
      <c r="W494" s="23">
        <f t="shared" ca="1" si="122"/>
        <v>0.91266800000000026</v>
      </c>
    </row>
    <row r="495" spans="1:23">
      <c r="A495" t="s">
        <v>3</v>
      </c>
      <c r="B495" s="18">
        <f t="shared" ca="1" si="111"/>
        <v>46220</v>
      </c>
      <c r="C495" s="23">
        <f t="shared" ca="1" si="117"/>
        <v>1.1936527586206898</v>
      </c>
      <c r="E495" s="22" t="s">
        <v>13</v>
      </c>
      <c r="F495" s="18">
        <f t="shared" ca="1" si="112"/>
        <v>46220</v>
      </c>
      <c r="G495" s="23">
        <f t="shared" ca="1" si="118"/>
        <v>1.3473796206896553</v>
      </c>
      <c r="I495" t="s">
        <v>14</v>
      </c>
      <c r="J495" s="18">
        <f t="shared" ca="1" si="113"/>
        <v>46220</v>
      </c>
      <c r="K495" s="23">
        <f t="shared" ca="1" si="119"/>
        <v>0.88566672413793124</v>
      </c>
      <c r="M495" t="s">
        <v>15</v>
      </c>
      <c r="N495" s="18">
        <f t="shared" ca="1" si="114"/>
        <v>46220</v>
      </c>
      <c r="O495" s="23">
        <f t="shared" ca="1" si="120"/>
        <v>0.76456399999999969</v>
      </c>
      <c r="Q495" t="s">
        <v>16</v>
      </c>
      <c r="R495" s="18">
        <f t="shared" ca="1" si="115"/>
        <v>46220</v>
      </c>
      <c r="S495" s="23">
        <f t="shared" ca="1" si="121"/>
        <v>1.0302036896551718</v>
      </c>
      <c r="U495" t="s">
        <v>17</v>
      </c>
      <c r="V495" s="18">
        <f t="shared" ca="1" si="116"/>
        <v>46220</v>
      </c>
      <c r="W495" s="23">
        <f t="shared" ca="1" si="122"/>
        <v>0.91261100000000028</v>
      </c>
    </row>
    <row r="496" spans="1:23">
      <c r="A496" t="s">
        <v>3</v>
      </c>
      <c r="B496" s="18">
        <f t="shared" ca="1" si="111"/>
        <v>46221</v>
      </c>
      <c r="C496" s="23">
        <f t="shared" ca="1" si="117"/>
        <v>1.1937144827586208</v>
      </c>
      <c r="E496" s="22" t="s">
        <v>13</v>
      </c>
      <c r="F496" s="18">
        <f t="shared" ca="1" si="112"/>
        <v>46221</v>
      </c>
      <c r="G496" s="23">
        <f t="shared" ca="1" si="118"/>
        <v>1.3473827586206899</v>
      </c>
      <c r="I496" t="s">
        <v>14</v>
      </c>
      <c r="J496" s="18">
        <f t="shared" ca="1" si="113"/>
        <v>46221</v>
      </c>
      <c r="K496" s="23">
        <f t="shared" ca="1" si="119"/>
        <v>0.88570255172413814</v>
      </c>
      <c r="M496" t="s">
        <v>15</v>
      </c>
      <c r="N496" s="18">
        <f t="shared" ca="1" si="114"/>
        <v>46221</v>
      </c>
      <c r="O496" s="23">
        <f t="shared" ca="1" si="120"/>
        <v>0.76448199999999966</v>
      </c>
      <c r="Q496" t="s">
        <v>16</v>
      </c>
      <c r="R496" s="18">
        <f t="shared" ca="1" si="115"/>
        <v>46221</v>
      </c>
      <c r="S496" s="23">
        <f t="shared" ca="1" si="121"/>
        <v>1.0300956206896545</v>
      </c>
      <c r="U496" t="s">
        <v>17</v>
      </c>
      <c r="V496" s="18">
        <f t="shared" ca="1" si="116"/>
        <v>46221</v>
      </c>
      <c r="W496" s="23">
        <f t="shared" ca="1" si="122"/>
        <v>0.91255400000000031</v>
      </c>
    </row>
    <row r="497" spans="1:23">
      <c r="A497" t="s">
        <v>3</v>
      </c>
      <c r="B497" s="18">
        <f t="shared" ca="1" si="111"/>
        <v>46222</v>
      </c>
      <c r="C497" s="23">
        <f t="shared" ca="1" si="117"/>
        <v>1.1937762068965518</v>
      </c>
      <c r="E497" s="22" t="s">
        <v>13</v>
      </c>
      <c r="F497" s="18">
        <f t="shared" ca="1" si="112"/>
        <v>46222</v>
      </c>
      <c r="G497" s="23">
        <f t="shared" ca="1" si="118"/>
        <v>1.3473858965517242</v>
      </c>
      <c r="I497" t="s">
        <v>14</v>
      </c>
      <c r="J497" s="18">
        <f t="shared" ca="1" si="113"/>
        <v>46222</v>
      </c>
      <c r="K497" s="23">
        <f t="shared" ca="1" si="119"/>
        <v>0.88573837931034505</v>
      </c>
      <c r="M497" t="s">
        <v>15</v>
      </c>
      <c r="N497" s="18">
        <f t="shared" ca="1" si="114"/>
        <v>46222</v>
      </c>
      <c r="O497" s="23">
        <f t="shared" ca="1" si="120"/>
        <v>0.76439999999999975</v>
      </c>
      <c r="Q497" t="s">
        <v>16</v>
      </c>
      <c r="R497" s="18">
        <f t="shared" ca="1" si="115"/>
        <v>46222</v>
      </c>
      <c r="S497" s="23">
        <f t="shared" ca="1" si="121"/>
        <v>1.0299875517241375</v>
      </c>
      <c r="U497" t="s">
        <v>17</v>
      </c>
      <c r="V497" s="18">
        <f t="shared" ca="1" si="116"/>
        <v>46222</v>
      </c>
      <c r="W497" s="23">
        <f t="shared" ca="1" si="122"/>
        <v>0.91249700000000022</v>
      </c>
    </row>
    <row r="498" spans="1:23">
      <c r="A498" t="s">
        <v>3</v>
      </c>
      <c r="B498" s="18">
        <f t="shared" ca="1" si="111"/>
        <v>46223</v>
      </c>
      <c r="C498" s="23">
        <f t="shared" ca="1" si="117"/>
        <v>1.1938379310344829</v>
      </c>
      <c r="E498" s="22" t="s">
        <v>13</v>
      </c>
      <c r="F498" s="18">
        <f t="shared" ca="1" si="112"/>
        <v>46223</v>
      </c>
      <c r="G498" s="23">
        <f t="shared" ca="1" si="118"/>
        <v>1.3473890344827586</v>
      </c>
      <c r="I498" t="s">
        <v>14</v>
      </c>
      <c r="J498" s="18">
        <f t="shared" ca="1" si="113"/>
        <v>46223</v>
      </c>
      <c r="K498" s="23">
        <f t="shared" ca="1" si="119"/>
        <v>0.88577420689655195</v>
      </c>
      <c r="M498" t="s">
        <v>15</v>
      </c>
      <c r="N498" s="18">
        <f t="shared" ca="1" si="114"/>
        <v>46223</v>
      </c>
      <c r="O498" s="23">
        <f t="shared" ca="1" si="120"/>
        <v>0.76431799999999983</v>
      </c>
      <c r="Q498" t="s">
        <v>16</v>
      </c>
      <c r="R498" s="18">
        <f t="shared" ca="1" si="115"/>
        <v>46223</v>
      </c>
      <c r="S498" s="23">
        <f t="shared" ca="1" si="121"/>
        <v>1.0298794827586204</v>
      </c>
      <c r="U498" t="s">
        <v>17</v>
      </c>
      <c r="V498" s="18">
        <f t="shared" ca="1" si="116"/>
        <v>46223</v>
      </c>
      <c r="W498" s="23">
        <f t="shared" ca="1" si="122"/>
        <v>0.91244000000000014</v>
      </c>
    </row>
    <row r="499" spans="1:23">
      <c r="A499" t="s">
        <v>3</v>
      </c>
      <c r="B499" s="18">
        <f t="shared" ca="1" si="111"/>
        <v>46224</v>
      </c>
      <c r="C499" s="23">
        <f t="shared" ca="1" si="117"/>
        <v>1.1938996551724139</v>
      </c>
      <c r="E499" s="22" t="s">
        <v>13</v>
      </c>
      <c r="F499" s="18">
        <f t="shared" ca="1" si="112"/>
        <v>46224</v>
      </c>
      <c r="G499" s="23">
        <f t="shared" ca="1" si="118"/>
        <v>1.3473921724137932</v>
      </c>
      <c r="I499" t="s">
        <v>14</v>
      </c>
      <c r="J499" s="18">
        <f t="shared" ca="1" si="113"/>
        <v>46224</v>
      </c>
      <c r="K499" s="23">
        <f t="shared" ca="1" si="119"/>
        <v>0.88581003448275886</v>
      </c>
      <c r="M499" t="s">
        <v>15</v>
      </c>
      <c r="N499" s="18">
        <f t="shared" ca="1" si="114"/>
        <v>46224</v>
      </c>
      <c r="O499" s="23">
        <f t="shared" ca="1" si="120"/>
        <v>0.7642359999999998</v>
      </c>
      <c r="Q499" t="s">
        <v>16</v>
      </c>
      <c r="R499" s="18">
        <f t="shared" ca="1" si="115"/>
        <v>46224</v>
      </c>
      <c r="S499" s="23">
        <f t="shared" ca="1" si="121"/>
        <v>1.0297714137931031</v>
      </c>
      <c r="U499" t="s">
        <v>17</v>
      </c>
      <c r="V499" s="18">
        <f t="shared" ca="1" si="116"/>
        <v>46224</v>
      </c>
      <c r="W499" s="23">
        <f t="shared" ca="1" si="122"/>
        <v>0.91238300000000017</v>
      </c>
    </row>
    <row r="500" spans="1:23">
      <c r="A500" t="s">
        <v>3</v>
      </c>
      <c r="B500" s="18">
        <f t="shared" ca="1" si="111"/>
        <v>46225</v>
      </c>
      <c r="C500" s="23">
        <f t="shared" ca="1" si="117"/>
        <v>1.193961379310345</v>
      </c>
      <c r="E500" s="22" t="s">
        <v>13</v>
      </c>
      <c r="F500" s="18">
        <f t="shared" ca="1" si="112"/>
        <v>46225</v>
      </c>
      <c r="G500" s="23">
        <f t="shared" ca="1" si="118"/>
        <v>1.3473953103448277</v>
      </c>
      <c r="I500" t="s">
        <v>14</v>
      </c>
      <c r="J500" s="18">
        <f t="shared" ca="1" si="113"/>
        <v>46225</v>
      </c>
      <c r="K500" s="23">
        <f t="shared" ca="1" si="119"/>
        <v>0.88584586206896576</v>
      </c>
      <c r="M500" t="s">
        <v>15</v>
      </c>
      <c r="N500" s="18">
        <f t="shared" ca="1" si="114"/>
        <v>46225</v>
      </c>
      <c r="O500" s="23">
        <f t="shared" ca="1" si="120"/>
        <v>0.76415399999999978</v>
      </c>
      <c r="Q500" t="s">
        <v>16</v>
      </c>
      <c r="R500" s="18">
        <f t="shared" ca="1" si="115"/>
        <v>46225</v>
      </c>
      <c r="S500" s="23">
        <f t="shared" ca="1" si="121"/>
        <v>1.0296633448275858</v>
      </c>
      <c r="U500" t="s">
        <v>17</v>
      </c>
      <c r="V500" s="18">
        <f t="shared" ca="1" si="116"/>
        <v>46225</v>
      </c>
      <c r="W500" s="23">
        <f t="shared" ca="1" si="122"/>
        <v>0.91232600000000019</v>
      </c>
    </row>
    <row r="501" spans="1:23">
      <c r="A501" t="s">
        <v>3</v>
      </c>
      <c r="B501" s="18">
        <f t="shared" ca="1" si="111"/>
        <v>46226</v>
      </c>
      <c r="C501" s="23">
        <f t="shared" ca="1" si="117"/>
        <v>1.194023103448276</v>
      </c>
      <c r="E501" s="22" t="s">
        <v>13</v>
      </c>
      <c r="F501" s="18">
        <f t="shared" ca="1" si="112"/>
        <v>46226</v>
      </c>
      <c r="G501" s="23">
        <f t="shared" ca="1" si="118"/>
        <v>1.3473984482758621</v>
      </c>
      <c r="I501" t="s">
        <v>14</v>
      </c>
      <c r="J501" s="18">
        <f t="shared" ca="1" si="113"/>
        <v>46226</v>
      </c>
      <c r="K501" s="23">
        <f t="shared" ca="1" si="119"/>
        <v>0.88588168965517256</v>
      </c>
      <c r="M501" t="s">
        <v>15</v>
      </c>
      <c r="N501" s="18">
        <f t="shared" ca="1" si="114"/>
        <v>46226</v>
      </c>
      <c r="O501" s="23">
        <f t="shared" ca="1" si="120"/>
        <v>0.76407199999999986</v>
      </c>
      <c r="Q501" t="s">
        <v>16</v>
      </c>
      <c r="R501" s="18">
        <f t="shared" ca="1" si="115"/>
        <v>46226</v>
      </c>
      <c r="S501" s="23">
        <f t="shared" ca="1" si="121"/>
        <v>1.0295552758620687</v>
      </c>
      <c r="U501" t="s">
        <v>17</v>
      </c>
      <c r="V501" s="18">
        <f t="shared" ca="1" si="116"/>
        <v>46226</v>
      </c>
      <c r="W501" s="23">
        <f t="shared" ca="1" si="122"/>
        <v>0.91226900000000011</v>
      </c>
    </row>
    <row r="502" spans="1:23">
      <c r="A502" t="s">
        <v>3</v>
      </c>
      <c r="B502" s="18">
        <f t="shared" ca="1" si="111"/>
        <v>46227</v>
      </c>
      <c r="C502" s="23">
        <f t="shared" ca="1" si="117"/>
        <v>1.194084827586207</v>
      </c>
      <c r="E502" s="22" t="s">
        <v>13</v>
      </c>
      <c r="F502" s="18">
        <f t="shared" ca="1" si="112"/>
        <v>46227</v>
      </c>
      <c r="G502" s="23">
        <f t="shared" ca="1" si="118"/>
        <v>1.3474015862068964</v>
      </c>
      <c r="I502" t="s">
        <v>14</v>
      </c>
      <c r="J502" s="18">
        <f t="shared" ca="1" si="113"/>
        <v>46227</v>
      </c>
      <c r="K502" s="23">
        <f t="shared" ca="1" si="119"/>
        <v>0.88591751724137935</v>
      </c>
      <c r="M502" t="s">
        <v>15</v>
      </c>
      <c r="N502" s="18">
        <f t="shared" ca="1" si="114"/>
        <v>46227</v>
      </c>
      <c r="O502" s="23">
        <f t="shared" ca="1" si="120"/>
        <v>0.76398999999999995</v>
      </c>
      <c r="Q502" t="s">
        <v>16</v>
      </c>
      <c r="R502" s="18">
        <f t="shared" ca="1" si="115"/>
        <v>46227</v>
      </c>
      <c r="S502" s="23">
        <f t="shared" ca="1" si="121"/>
        <v>1.0294472068965517</v>
      </c>
      <c r="U502" t="s">
        <v>17</v>
      </c>
      <c r="V502" s="18">
        <f t="shared" ca="1" si="116"/>
        <v>46227</v>
      </c>
      <c r="W502" s="23">
        <f t="shared" ca="1" si="122"/>
        <v>0.91221200000000002</v>
      </c>
    </row>
    <row r="503" spans="1:23">
      <c r="A503" t="s">
        <v>3</v>
      </c>
      <c r="B503" s="18">
        <f t="shared" ca="1" si="111"/>
        <v>46228</v>
      </c>
      <c r="C503" s="23">
        <f t="shared" ca="1" si="117"/>
        <v>1.1941465517241381</v>
      </c>
      <c r="E503" s="22" t="s">
        <v>13</v>
      </c>
      <c r="F503" s="18">
        <f t="shared" ca="1" si="112"/>
        <v>46228</v>
      </c>
      <c r="G503" s="23">
        <f t="shared" ca="1" si="118"/>
        <v>1.347404724137931</v>
      </c>
      <c r="I503" t="s">
        <v>14</v>
      </c>
      <c r="J503" s="18">
        <f t="shared" ca="1" si="113"/>
        <v>46228</v>
      </c>
      <c r="K503" s="23">
        <f t="shared" ca="1" si="119"/>
        <v>0.88595334482758625</v>
      </c>
      <c r="M503" t="s">
        <v>15</v>
      </c>
      <c r="N503" s="18">
        <f t="shared" ca="1" si="114"/>
        <v>46228</v>
      </c>
      <c r="O503" s="23">
        <f t="shared" ca="1" si="120"/>
        <v>0.76390799999999992</v>
      </c>
      <c r="Q503" t="s">
        <v>16</v>
      </c>
      <c r="R503" s="18">
        <f t="shared" ca="1" si="115"/>
        <v>46228</v>
      </c>
      <c r="S503" s="23">
        <f t="shared" ca="1" si="121"/>
        <v>1.0293391379310344</v>
      </c>
      <c r="U503" t="s">
        <v>17</v>
      </c>
      <c r="V503" s="18">
        <f t="shared" ca="1" si="116"/>
        <v>46228</v>
      </c>
      <c r="W503" s="23">
        <f t="shared" ca="1" si="122"/>
        <v>0.91215500000000005</v>
      </c>
    </row>
    <row r="504" spans="1:23">
      <c r="A504" t="s">
        <v>3</v>
      </c>
      <c r="B504" s="18">
        <f t="shared" ca="1" si="111"/>
        <v>46229</v>
      </c>
      <c r="C504" s="23">
        <f t="shared" ca="1" si="117"/>
        <v>1.1942082758620689</v>
      </c>
      <c r="E504" s="22" t="s">
        <v>13</v>
      </c>
      <c r="F504" s="18">
        <f t="shared" ca="1" si="112"/>
        <v>46229</v>
      </c>
      <c r="G504" s="23">
        <f t="shared" ca="1" si="118"/>
        <v>1.3474078620689656</v>
      </c>
      <c r="I504" t="s">
        <v>14</v>
      </c>
      <c r="J504" s="18">
        <f t="shared" ca="1" si="113"/>
        <v>46229</v>
      </c>
      <c r="K504" s="23">
        <f t="shared" ca="1" si="119"/>
        <v>0.88598917241379316</v>
      </c>
      <c r="M504" t="s">
        <v>15</v>
      </c>
      <c r="N504" s="18">
        <f t="shared" ca="1" si="114"/>
        <v>46229</v>
      </c>
      <c r="O504" s="23">
        <f t="shared" ca="1" si="120"/>
        <v>0.76382599999999989</v>
      </c>
      <c r="Q504" t="s">
        <v>16</v>
      </c>
      <c r="R504" s="18">
        <f t="shared" ca="1" si="115"/>
        <v>46229</v>
      </c>
      <c r="S504" s="23">
        <f t="shared" ca="1" si="121"/>
        <v>1.0292310689655171</v>
      </c>
      <c r="U504" t="s">
        <v>17</v>
      </c>
      <c r="V504" s="18">
        <f t="shared" ca="1" si="116"/>
        <v>46229</v>
      </c>
      <c r="W504" s="23">
        <f t="shared" ca="1" si="122"/>
        <v>0.91209800000000008</v>
      </c>
    </row>
    <row r="505" spans="1:23">
      <c r="A505" t="s">
        <v>3</v>
      </c>
      <c r="B505" s="18">
        <f t="shared" ca="1" si="111"/>
        <v>46230</v>
      </c>
      <c r="C505" s="23">
        <f t="shared" ca="1" si="117"/>
        <v>1.1942699999999999</v>
      </c>
      <c r="E505" s="22" t="s">
        <v>13</v>
      </c>
      <c r="F505" s="18">
        <f t="shared" ca="1" si="112"/>
        <v>46230</v>
      </c>
      <c r="G505" s="23">
        <f t="shared" ca="1" si="118"/>
        <v>1.3474109999999999</v>
      </c>
      <c r="I505" t="s">
        <v>14</v>
      </c>
      <c r="J505" s="18">
        <f t="shared" ca="1" si="113"/>
        <v>46230</v>
      </c>
      <c r="K505" s="23">
        <f t="shared" ca="1" si="119"/>
        <v>0.88602499999999995</v>
      </c>
      <c r="M505" t="s">
        <v>15</v>
      </c>
      <c r="N505" s="18">
        <f t="shared" ca="1" si="114"/>
        <v>46230</v>
      </c>
      <c r="O505" s="23">
        <f t="shared" ca="1" si="120"/>
        <v>0.76374399999999998</v>
      </c>
      <c r="Q505" t="s">
        <v>16</v>
      </c>
      <c r="R505" s="18">
        <f t="shared" ca="1" si="115"/>
        <v>46230</v>
      </c>
      <c r="S505" s="23">
        <f t="shared" ca="1" si="121"/>
        <v>1.029123</v>
      </c>
      <c r="U505" t="s">
        <v>17</v>
      </c>
      <c r="V505" s="18">
        <f t="shared" ca="1" si="116"/>
        <v>46230</v>
      </c>
      <c r="W505" s="23">
        <f t="shared" ca="1" si="122"/>
        <v>0.91204099999999999</v>
      </c>
    </row>
    <row r="506" spans="1:23">
      <c r="A506" t="s">
        <v>3</v>
      </c>
      <c r="B506" s="24">
        <f t="shared" ca="1" si="111"/>
        <v>46231</v>
      </c>
      <c r="C506" s="21">
        <f>C138</f>
        <v>1.1942699999999999</v>
      </c>
      <c r="E506" s="22" t="s">
        <v>13</v>
      </c>
      <c r="F506" s="24">
        <f t="shared" ca="1" si="112"/>
        <v>46231</v>
      </c>
      <c r="G506" s="21">
        <f>G138</f>
        <v>1.3474109999999999</v>
      </c>
      <c r="I506" t="s">
        <v>14</v>
      </c>
      <c r="J506" s="24">
        <f t="shared" ca="1" si="113"/>
        <v>46231</v>
      </c>
      <c r="K506" s="21">
        <f>K138</f>
        <v>0.88602499999999995</v>
      </c>
      <c r="M506" t="s">
        <v>15</v>
      </c>
      <c r="N506" s="24">
        <f t="shared" ca="1" si="114"/>
        <v>46231</v>
      </c>
      <c r="O506" s="21">
        <f>O138</f>
        <v>0.76374399999999998</v>
      </c>
      <c r="Q506" t="s">
        <v>16</v>
      </c>
      <c r="R506" s="24">
        <f t="shared" ca="1" si="115"/>
        <v>46231</v>
      </c>
      <c r="S506" s="21">
        <f>S138</f>
        <v>1.029123</v>
      </c>
      <c r="U506" t="s">
        <v>17</v>
      </c>
      <c r="V506" s="24">
        <f t="shared" ca="1" si="116"/>
        <v>46231</v>
      </c>
      <c r="W506" s="21">
        <f>W138</f>
        <v>0.91204099999999999</v>
      </c>
    </row>
    <row r="507" spans="1:23">
      <c r="A507" t="s">
        <v>3</v>
      </c>
      <c r="B507" s="18">
        <f t="shared" ca="1" si="111"/>
        <v>46232</v>
      </c>
      <c r="C507" s="23">
        <f t="shared" ref="C507:C570" ca="1" si="123">C506+(C$597-C506)/(B$597-B507)</f>
        <v>1.1943240555555554</v>
      </c>
      <c r="E507" s="22" t="s">
        <v>13</v>
      </c>
      <c r="F507" s="18">
        <f t="shared" ca="1" si="112"/>
        <v>46232</v>
      </c>
      <c r="G507" s="23">
        <f t="shared" ref="G507:G570" ca="1" si="124">G506+(G$597-G506)/(F$597-F507)</f>
        <v>1.3474107222222222</v>
      </c>
      <c r="I507" t="s">
        <v>14</v>
      </c>
      <c r="J507" s="18">
        <f t="shared" ca="1" si="113"/>
        <v>46232</v>
      </c>
      <c r="K507" s="23">
        <f t="shared" ref="K507:K570" ca="1" si="125">K506+(K$597-K506)/(J$597-J507)</f>
        <v>0.88606997777777774</v>
      </c>
      <c r="M507" t="s">
        <v>15</v>
      </c>
      <c r="N507" s="18">
        <f t="shared" ca="1" si="114"/>
        <v>46232</v>
      </c>
      <c r="O507" s="23">
        <f t="shared" ref="O507:O570" ca="1" si="126">O506+(O$597-O506)/(N$597-N507)</f>
        <v>0.76366628888888888</v>
      </c>
      <c r="Q507" t="s">
        <v>16</v>
      </c>
      <c r="R507" s="18">
        <f t="shared" ca="1" si="115"/>
        <v>46232</v>
      </c>
      <c r="S507" s="23">
        <f t="shared" ref="S507:S570" ca="1" si="127">S506+(S$597-S506)/(R$597-R507)</f>
        <v>1.0290099555555556</v>
      </c>
      <c r="U507" t="s">
        <v>17</v>
      </c>
      <c r="V507" s="18">
        <f t="shared" ca="1" si="116"/>
        <v>46232</v>
      </c>
      <c r="W507" s="23">
        <f t="shared" ref="W507:W570" ca="1" si="128">W506+(W$597-W506)/(V$597-V507)</f>
        <v>0.91198676666666667</v>
      </c>
    </row>
    <row r="508" spans="1:23">
      <c r="A508" t="s">
        <v>3</v>
      </c>
      <c r="B508" s="18">
        <f t="shared" ca="1" si="111"/>
        <v>46233</v>
      </c>
      <c r="C508" s="23">
        <f t="shared" ca="1" si="123"/>
        <v>1.1943781111111109</v>
      </c>
      <c r="E508" s="22" t="s">
        <v>13</v>
      </c>
      <c r="F508" s="18">
        <f t="shared" ca="1" si="112"/>
        <v>46233</v>
      </c>
      <c r="G508" s="23">
        <f t="shared" ca="1" si="124"/>
        <v>1.3474104444444446</v>
      </c>
      <c r="I508" t="s">
        <v>14</v>
      </c>
      <c r="J508" s="18">
        <f t="shared" ca="1" si="113"/>
        <v>46233</v>
      </c>
      <c r="K508" s="23">
        <f t="shared" ca="1" si="125"/>
        <v>0.88611495555555553</v>
      </c>
      <c r="M508" t="s">
        <v>15</v>
      </c>
      <c r="N508" s="18">
        <f t="shared" ca="1" si="114"/>
        <v>46233</v>
      </c>
      <c r="O508" s="23">
        <f t="shared" ca="1" si="126"/>
        <v>0.76358857777777778</v>
      </c>
      <c r="Q508" t="s">
        <v>16</v>
      </c>
      <c r="R508" s="18">
        <f t="shared" ca="1" si="115"/>
        <v>46233</v>
      </c>
      <c r="S508" s="23">
        <f t="shared" ca="1" si="127"/>
        <v>1.0288969111111113</v>
      </c>
      <c r="U508" t="s">
        <v>17</v>
      </c>
      <c r="V508" s="18">
        <f t="shared" ca="1" si="116"/>
        <v>46233</v>
      </c>
      <c r="W508" s="23">
        <f t="shared" ca="1" si="128"/>
        <v>0.91193253333333335</v>
      </c>
    </row>
    <row r="509" spans="1:23">
      <c r="A509" t="s">
        <v>3</v>
      </c>
      <c r="B509" s="18">
        <f t="shared" ca="1" si="111"/>
        <v>46234</v>
      </c>
      <c r="C509" s="23">
        <f t="shared" ca="1" si="123"/>
        <v>1.1944321666666664</v>
      </c>
      <c r="E509" s="22" t="s">
        <v>13</v>
      </c>
      <c r="F509" s="18">
        <f t="shared" ca="1" si="112"/>
        <v>46234</v>
      </c>
      <c r="G509" s="23">
        <f t="shared" ca="1" si="124"/>
        <v>1.3474101666666667</v>
      </c>
      <c r="I509" t="s">
        <v>14</v>
      </c>
      <c r="J509" s="18">
        <f t="shared" ca="1" si="113"/>
        <v>46234</v>
      </c>
      <c r="K509" s="23">
        <f t="shared" ca="1" si="125"/>
        <v>0.88615993333333332</v>
      </c>
      <c r="M509" t="s">
        <v>15</v>
      </c>
      <c r="N509" s="18">
        <f t="shared" ca="1" si="114"/>
        <v>46234</v>
      </c>
      <c r="O509" s="23">
        <f t="shared" ca="1" si="126"/>
        <v>0.76351086666666668</v>
      </c>
      <c r="Q509" t="s">
        <v>16</v>
      </c>
      <c r="R509" s="18">
        <f t="shared" ca="1" si="115"/>
        <v>46234</v>
      </c>
      <c r="S509" s="23">
        <f t="shared" ca="1" si="127"/>
        <v>1.0287838666666669</v>
      </c>
      <c r="U509" t="s">
        <v>17</v>
      </c>
      <c r="V509" s="18">
        <f t="shared" ca="1" si="116"/>
        <v>46234</v>
      </c>
      <c r="W509" s="23">
        <f t="shared" ca="1" si="128"/>
        <v>0.91187830000000003</v>
      </c>
    </row>
    <row r="510" spans="1:23">
      <c r="A510" t="s">
        <v>3</v>
      </c>
      <c r="B510" s="18">
        <f t="shared" ca="1" si="111"/>
        <v>46235</v>
      </c>
      <c r="C510" s="23">
        <f t="shared" ca="1" si="123"/>
        <v>1.1944862222222219</v>
      </c>
      <c r="E510" s="22" t="s">
        <v>13</v>
      </c>
      <c r="F510" s="18">
        <f t="shared" ca="1" si="112"/>
        <v>46235</v>
      </c>
      <c r="G510" s="23">
        <f t="shared" ca="1" si="124"/>
        <v>1.347409888888889</v>
      </c>
      <c r="I510" t="s">
        <v>14</v>
      </c>
      <c r="J510" s="18">
        <f t="shared" ca="1" si="113"/>
        <v>46235</v>
      </c>
      <c r="K510" s="23">
        <f t="shared" ca="1" si="125"/>
        <v>0.8862049111111111</v>
      </c>
      <c r="M510" t="s">
        <v>15</v>
      </c>
      <c r="N510" s="18">
        <f t="shared" ca="1" si="114"/>
        <v>46235</v>
      </c>
      <c r="O510" s="23">
        <f t="shared" ca="1" si="126"/>
        <v>0.76343315555555558</v>
      </c>
      <c r="Q510" t="s">
        <v>16</v>
      </c>
      <c r="R510" s="18">
        <f t="shared" ca="1" si="115"/>
        <v>46235</v>
      </c>
      <c r="S510" s="23">
        <f t="shared" ca="1" si="127"/>
        <v>1.0286708222222225</v>
      </c>
      <c r="U510" t="s">
        <v>17</v>
      </c>
      <c r="V510" s="18">
        <f t="shared" ca="1" si="116"/>
        <v>46235</v>
      </c>
      <c r="W510" s="23">
        <f t="shared" ca="1" si="128"/>
        <v>0.91182406666666671</v>
      </c>
    </row>
    <row r="511" spans="1:23">
      <c r="A511" t="s">
        <v>3</v>
      </c>
      <c r="B511" s="18">
        <f t="shared" ca="1" si="111"/>
        <v>46236</v>
      </c>
      <c r="C511" s="23">
        <f t="shared" ca="1" si="123"/>
        <v>1.1945402777777774</v>
      </c>
      <c r="E511" s="22" t="s">
        <v>13</v>
      </c>
      <c r="F511" s="18">
        <f t="shared" ca="1" si="112"/>
        <v>46236</v>
      </c>
      <c r="G511" s="23">
        <f t="shared" ca="1" si="124"/>
        <v>1.3474096111111113</v>
      </c>
      <c r="I511" t="s">
        <v>14</v>
      </c>
      <c r="J511" s="18">
        <f t="shared" ca="1" si="113"/>
        <v>46236</v>
      </c>
      <c r="K511" s="23">
        <f t="shared" ca="1" si="125"/>
        <v>0.88624988888888889</v>
      </c>
      <c r="M511" t="s">
        <v>15</v>
      </c>
      <c r="N511" s="18">
        <f t="shared" ca="1" si="114"/>
        <v>46236</v>
      </c>
      <c r="O511" s="23">
        <f t="shared" ca="1" si="126"/>
        <v>0.76335544444444448</v>
      </c>
      <c r="Q511" t="s">
        <v>16</v>
      </c>
      <c r="R511" s="18">
        <f t="shared" ca="1" si="115"/>
        <v>46236</v>
      </c>
      <c r="S511" s="23">
        <f t="shared" ca="1" si="127"/>
        <v>1.0285577777777781</v>
      </c>
      <c r="U511" t="s">
        <v>17</v>
      </c>
      <c r="V511" s="18">
        <f t="shared" ca="1" si="116"/>
        <v>46236</v>
      </c>
      <c r="W511" s="23">
        <f t="shared" ca="1" si="128"/>
        <v>0.91176983333333339</v>
      </c>
    </row>
    <row r="512" spans="1:23">
      <c r="A512" t="s">
        <v>3</v>
      </c>
      <c r="B512" s="18">
        <f t="shared" ca="1" si="111"/>
        <v>46237</v>
      </c>
      <c r="C512" s="23">
        <f t="shared" ca="1" si="123"/>
        <v>1.1945943333333329</v>
      </c>
      <c r="E512" s="22" t="s">
        <v>13</v>
      </c>
      <c r="F512" s="18">
        <f t="shared" ca="1" si="112"/>
        <v>46237</v>
      </c>
      <c r="G512" s="23">
        <f t="shared" ca="1" si="124"/>
        <v>1.3474093333333335</v>
      </c>
      <c r="I512" t="s">
        <v>14</v>
      </c>
      <c r="J512" s="18">
        <f t="shared" ca="1" si="113"/>
        <v>46237</v>
      </c>
      <c r="K512" s="23">
        <f t="shared" ca="1" si="125"/>
        <v>0.88629486666666668</v>
      </c>
      <c r="M512" t="s">
        <v>15</v>
      </c>
      <c r="N512" s="18">
        <f t="shared" ca="1" si="114"/>
        <v>46237</v>
      </c>
      <c r="O512" s="23">
        <f t="shared" ca="1" si="126"/>
        <v>0.76327773333333337</v>
      </c>
      <c r="Q512" t="s">
        <v>16</v>
      </c>
      <c r="R512" s="18">
        <f t="shared" ca="1" si="115"/>
        <v>46237</v>
      </c>
      <c r="S512" s="23">
        <f t="shared" ca="1" si="127"/>
        <v>1.0284447333333337</v>
      </c>
      <c r="U512" t="s">
        <v>17</v>
      </c>
      <c r="V512" s="18">
        <f t="shared" ca="1" si="116"/>
        <v>46237</v>
      </c>
      <c r="W512" s="23">
        <f t="shared" ca="1" si="128"/>
        <v>0.91171560000000007</v>
      </c>
    </row>
    <row r="513" spans="1:23">
      <c r="A513" t="s">
        <v>3</v>
      </c>
      <c r="B513" s="18">
        <f t="shared" ca="1" si="111"/>
        <v>46238</v>
      </c>
      <c r="C513" s="23">
        <f t="shared" ca="1" si="123"/>
        <v>1.1946483888888884</v>
      </c>
      <c r="E513" s="22" t="s">
        <v>13</v>
      </c>
      <c r="F513" s="18">
        <f t="shared" ca="1" si="112"/>
        <v>46238</v>
      </c>
      <c r="G513" s="23">
        <f t="shared" ca="1" si="124"/>
        <v>1.3474090555555556</v>
      </c>
      <c r="I513" t="s">
        <v>14</v>
      </c>
      <c r="J513" s="18">
        <f t="shared" ca="1" si="113"/>
        <v>46238</v>
      </c>
      <c r="K513" s="23">
        <f t="shared" ca="1" si="125"/>
        <v>0.88633984444444447</v>
      </c>
      <c r="M513" t="s">
        <v>15</v>
      </c>
      <c r="N513" s="18">
        <f t="shared" ca="1" si="114"/>
        <v>46238</v>
      </c>
      <c r="O513" s="23">
        <f t="shared" ca="1" si="126"/>
        <v>0.76320002222222227</v>
      </c>
      <c r="Q513" t="s">
        <v>16</v>
      </c>
      <c r="R513" s="18">
        <f t="shared" ca="1" si="115"/>
        <v>46238</v>
      </c>
      <c r="S513" s="23">
        <f t="shared" ca="1" si="127"/>
        <v>1.0283316888888894</v>
      </c>
      <c r="U513" t="s">
        <v>17</v>
      </c>
      <c r="V513" s="18">
        <f t="shared" ca="1" si="116"/>
        <v>46238</v>
      </c>
      <c r="W513" s="23">
        <f t="shared" ca="1" si="128"/>
        <v>0.91166136666666675</v>
      </c>
    </row>
    <row r="514" spans="1:23">
      <c r="A514" t="s">
        <v>3</v>
      </c>
      <c r="B514" s="18">
        <f t="shared" ca="1" si="111"/>
        <v>46239</v>
      </c>
      <c r="C514" s="23">
        <f t="shared" ca="1" si="123"/>
        <v>1.1947024444444438</v>
      </c>
      <c r="E514" s="22" t="s">
        <v>13</v>
      </c>
      <c r="F514" s="18">
        <f t="shared" ca="1" si="112"/>
        <v>46239</v>
      </c>
      <c r="G514" s="23">
        <f t="shared" ca="1" si="124"/>
        <v>1.3474087777777779</v>
      </c>
      <c r="I514" t="s">
        <v>14</v>
      </c>
      <c r="J514" s="18">
        <f t="shared" ca="1" si="113"/>
        <v>46239</v>
      </c>
      <c r="K514" s="23">
        <f t="shared" ca="1" si="125"/>
        <v>0.88638482222222226</v>
      </c>
      <c r="M514" t="s">
        <v>15</v>
      </c>
      <c r="N514" s="18">
        <f t="shared" ca="1" si="114"/>
        <v>46239</v>
      </c>
      <c r="O514" s="23">
        <f t="shared" ca="1" si="126"/>
        <v>0.76312231111111117</v>
      </c>
      <c r="Q514" t="s">
        <v>16</v>
      </c>
      <c r="R514" s="18">
        <f t="shared" ca="1" si="115"/>
        <v>46239</v>
      </c>
      <c r="S514" s="23">
        <f t="shared" ca="1" si="127"/>
        <v>1.028218644444445</v>
      </c>
      <c r="U514" t="s">
        <v>17</v>
      </c>
      <c r="V514" s="18">
        <f t="shared" ca="1" si="116"/>
        <v>46239</v>
      </c>
      <c r="W514" s="23">
        <f t="shared" ca="1" si="128"/>
        <v>0.91160713333333343</v>
      </c>
    </row>
    <row r="515" spans="1:23">
      <c r="A515" t="s">
        <v>3</v>
      </c>
      <c r="B515" s="18">
        <f t="shared" ca="1" si="111"/>
        <v>46240</v>
      </c>
      <c r="C515" s="23">
        <f t="shared" ca="1" si="123"/>
        <v>1.1947564999999993</v>
      </c>
      <c r="E515" s="22" t="s">
        <v>13</v>
      </c>
      <c r="F515" s="18">
        <f t="shared" ca="1" si="112"/>
        <v>46240</v>
      </c>
      <c r="G515" s="23">
        <f t="shared" ca="1" si="124"/>
        <v>1.3474085000000002</v>
      </c>
      <c r="I515" t="s">
        <v>14</v>
      </c>
      <c r="J515" s="18">
        <f t="shared" ca="1" si="113"/>
        <v>46240</v>
      </c>
      <c r="K515" s="23">
        <f t="shared" ca="1" si="125"/>
        <v>0.88642980000000005</v>
      </c>
      <c r="M515" t="s">
        <v>15</v>
      </c>
      <c r="N515" s="18">
        <f t="shared" ca="1" si="114"/>
        <v>46240</v>
      </c>
      <c r="O515" s="23">
        <f t="shared" ca="1" si="126"/>
        <v>0.76304460000000007</v>
      </c>
      <c r="Q515" t="s">
        <v>16</v>
      </c>
      <c r="R515" s="18">
        <f t="shared" ca="1" si="115"/>
        <v>46240</v>
      </c>
      <c r="S515" s="23">
        <f t="shared" ca="1" si="127"/>
        <v>1.0281056000000006</v>
      </c>
      <c r="U515" t="s">
        <v>17</v>
      </c>
      <c r="V515" s="18">
        <f t="shared" ca="1" si="116"/>
        <v>46240</v>
      </c>
      <c r="W515" s="23">
        <f t="shared" ca="1" si="128"/>
        <v>0.91155290000000011</v>
      </c>
    </row>
    <row r="516" spans="1:23">
      <c r="A516" t="s">
        <v>3</v>
      </c>
      <c r="B516" s="18">
        <f t="shared" ca="1" si="111"/>
        <v>46241</v>
      </c>
      <c r="C516" s="23">
        <f t="shared" ca="1" si="123"/>
        <v>1.1948105555555548</v>
      </c>
      <c r="E516" s="22" t="s">
        <v>13</v>
      </c>
      <c r="F516" s="18">
        <f t="shared" ca="1" si="112"/>
        <v>46241</v>
      </c>
      <c r="G516" s="23">
        <f t="shared" ca="1" si="124"/>
        <v>1.3474082222222223</v>
      </c>
      <c r="I516" t="s">
        <v>14</v>
      </c>
      <c r="J516" s="18">
        <f t="shared" ca="1" si="113"/>
        <v>46241</v>
      </c>
      <c r="K516" s="23">
        <f t="shared" ca="1" si="125"/>
        <v>0.88647477777777783</v>
      </c>
      <c r="M516" t="s">
        <v>15</v>
      </c>
      <c r="N516" s="18">
        <f t="shared" ca="1" si="114"/>
        <v>46241</v>
      </c>
      <c r="O516" s="23">
        <f t="shared" ca="1" si="126"/>
        <v>0.76296688888888897</v>
      </c>
      <c r="Q516" t="s">
        <v>16</v>
      </c>
      <c r="R516" s="18">
        <f t="shared" ca="1" si="115"/>
        <v>46241</v>
      </c>
      <c r="S516" s="23">
        <f t="shared" ca="1" si="127"/>
        <v>1.0279925555555562</v>
      </c>
      <c r="U516" t="s">
        <v>17</v>
      </c>
      <c r="V516" s="18">
        <f t="shared" ca="1" si="116"/>
        <v>46241</v>
      </c>
      <c r="W516" s="23">
        <f t="shared" ca="1" si="128"/>
        <v>0.91149866666666679</v>
      </c>
    </row>
    <row r="517" spans="1:23">
      <c r="A517" t="s">
        <v>3</v>
      </c>
      <c r="B517" s="18">
        <f t="shared" ca="1" si="111"/>
        <v>46242</v>
      </c>
      <c r="C517" s="23">
        <f t="shared" ca="1" si="123"/>
        <v>1.1948646111111103</v>
      </c>
      <c r="E517" s="22" t="s">
        <v>13</v>
      </c>
      <c r="F517" s="18">
        <f t="shared" ca="1" si="112"/>
        <v>46242</v>
      </c>
      <c r="G517" s="23">
        <f t="shared" ca="1" si="124"/>
        <v>1.3474079444444444</v>
      </c>
      <c r="I517" t="s">
        <v>14</v>
      </c>
      <c r="J517" s="18">
        <f t="shared" ca="1" si="113"/>
        <v>46242</v>
      </c>
      <c r="K517" s="23">
        <f t="shared" ca="1" si="125"/>
        <v>0.88651975555555562</v>
      </c>
      <c r="M517" t="s">
        <v>15</v>
      </c>
      <c r="N517" s="18">
        <f t="shared" ca="1" si="114"/>
        <v>46242</v>
      </c>
      <c r="O517" s="23">
        <f t="shared" ca="1" si="126"/>
        <v>0.76288917777777787</v>
      </c>
      <c r="Q517" t="s">
        <v>16</v>
      </c>
      <c r="R517" s="18">
        <f t="shared" ca="1" si="115"/>
        <v>46242</v>
      </c>
      <c r="S517" s="23">
        <f t="shared" ca="1" si="127"/>
        <v>1.0278795111111119</v>
      </c>
      <c r="U517" t="s">
        <v>17</v>
      </c>
      <c r="V517" s="18">
        <f t="shared" ca="1" si="116"/>
        <v>46242</v>
      </c>
      <c r="W517" s="23">
        <f t="shared" ca="1" si="128"/>
        <v>0.91144443333333347</v>
      </c>
    </row>
    <row r="518" spans="1:23">
      <c r="A518" t="s">
        <v>3</v>
      </c>
      <c r="B518" s="18">
        <f t="shared" ca="1" si="111"/>
        <v>46243</v>
      </c>
      <c r="C518" s="23">
        <f t="shared" ca="1" si="123"/>
        <v>1.1949186666666658</v>
      </c>
      <c r="E518" s="22" t="s">
        <v>13</v>
      </c>
      <c r="F518" s="18">
        <f t="shared" ca="1" si="112"/>
        <v>46243</v>
      </c>
      <c r="G518" s="23">
        <f t="shared" ca="1" si="124"/>
        <v>1.3474076666666668</v>
      </c>
      <c r="I518" t="s">
        <v>14</v>
      </c>
      <c r="J518" s="18">
        <f t="shared" ca="1" si="113"/>
        <v>46243</v>
      </c>
      <c r="K518" s="23">
        <f t="shared" ca="1" si="125"/>
        <v>0.88656473333333341</v>
      </c>
      <c r="M518" t="s">
        <v>15</v>
      </c>
      <c r="N518" s="18">
        <f t="shared" ca="1" si="114"/>
        <v>46243</v>
      </c>
      <c r="O518" s="23">
        <f t="shared" ca="1" si="126"/>
        <v>0.76281146666666677</v>
      </c>
      <c r="Q518" t="s">
        <v>16</v>
      </c>
      <c r="R518" s="18">
        <f t="shared" ca="1" si="115"/>
        <v>46243</v>
      </c>
      <c r="S518" s="23">
        <f t="shared" ca="1" si="127"/>
        <v>1.0277664666666675</v>
      </c>
      <c r="U518" t="s">
        <v>17</v>
      </c>
      <c r="V518" s="18">
        <f t="shared" ca="1" si="116"/>
        <v>46243</v>
      </c>
      <c r="W518" s="23">
        <f t="shared" ca="1" si="128"/>
        <v>0.91139020000000015</v>
      </c>
    </row>
    <row r="519" spans="1:23">
      <c r="A519" t="s">
        <v>3</v>
      </c>
      <c r="B519" s="18">
        <f t="shared" ca="1" si="111"/>
        <v>46244</v>
      </c>
      <c r="C519" s="23">
        <f t="shared" ca="1" si="123"/>
        <v>1.1949727222222213</v>
      </c>
      <c r="E519" s="22" t="s">
        <v>13</v>
      </c>
      <c r="F519" s="18">
        <f t="shared" ca="1" si="112"/>
        <v>46244</v>
      </c>
      <c r="G519" s="23">
        <f t="shared" ca="1" si="124"/>
        <v>1.3474073888888891</v>
      </c>
      <c r="I519" t="s">
        <v>14</v>
      </c>
      <c r="J519" s="18">
        <f t="shared" ca="1" si="113"/>
        <v>46244</v>
      </c>
      <c r="K519" s="23">
        <f t="shared" ca="1" si="125"/>
        <v>0.8866097111111112</v>
      </c>
      <c r="M519" t="s">
        <v>15</v>
      </c>
      <c r="N519" s="18">
        <f t="shared" ca="1" si="114"/>
        <v>46244</v>
      </c>
      <c r="O519" s="23">
        <f t="shared" ca="1" si="126"/>
        <v>0.76273375555555567</v>
      </c>
      <c r="Q519" t="s">
        <v>16</v>
      </c>
      <c r="R519" s="18">
        <f t="shared" ca="1" si="115"/>
        <v>46244</v>
      </c>
      <c r="S519" s="23">
        <f t="shared" ca="1" si="127"/>
        <v>1.0276534222222231</v>
      </c>
      <c r="U519" t="s">
        <v>17</v>
      </c>
      <c r="V519" s="18">
        <f t="shared" ca="1" si="116"/>
        <v>46244</v>
      </c>
      <c r="W519" s="23">
        <f t="shared" ca="1" si="128"/>
        <v>0.91133596666666683</v>
      </c>
    </row>
    <row r="520" spans="1:23">
      <c r="A520" t="s">
        <v>3</v>
      </c>
      <c r="B520" s="18">
        <f t="shared" ca="1" si="111"/>
        <v>46245</v>
      </c>
      <c r="C520" s="23">
        <f t="shared" ca="1" si="123"/>
        <v>1.1950267777777768</v>
      </c>
      <c r="E520" s="22" t="s">
        <v>13</v>
      </c>
      <c r="F520" s="18">
        <f t="shared" ca="1" si="112"/>
        <v>46245</v>
      </c>
      <c r="G520" s="23">
        <f t="shared" ca="1" si="124"/>
        <v>1.3474071111111112</v>
      </c>
      <c r="I520" t="s">
        <v>14</v>
      </c>
      <c r="J520" s="18">
        <f t="shared" ca="1" si="113"/>
        <v>46245</v>
      </c>
      <c r="K520" s="23">
        <f t="shared" ca="1" si="125"/>
        <v>0.88665468888888899</v>
      </c>
      <c r="M520" t="s">
        <v>15</v>
      </c>
      <c r="N520" s="18">
        <f t="shared" ca="1" si="114"/>
        <v>46245</v>
      </c>
      <c r="O520" s="23">
        <f t="shared" ca="1" si="126"/>
        <v>0.76265604444444457</v>
      </c>
      <c r="Q520" t="s">
        <v>16</v>
      </c>
      <c r="R520" s="18">
        <f t="shared" ca="1" si="115"/>
        <v>46245</v>
      </c>
      <c r="S520" s="23">
        <f t="shared" ca="1" si="127"/>
        <v>1.0275403777777787</v>
      </c>
      <c r="U520" t="s">
        <v>17</v>
      </c>
      <c r="V520" s="18">
        <f t="shared" ca="1" si="116"/>
        <v>46245</v>
      </c>
      <c r="W520" s="23">
        <f t="shared" ca="1" si="128"/>
        <v>0.91128173333333351</v>
      </c>
    </row>
    <row r="521" spans="1:23">
      <c r="A521" t="s">
        <v>3</v>
      </c>
      <c r="B521" s="18">
        <f t="shared" ca="1" si="111"/>
        <v>46246</v>
      </c>
      <c r="C521" s="23">
        <f t="shared" ca="1" si="123"/>
        <v>1.1950808333333323</v>
      </c>
      <c r="E521" s="22" t="s">
        <v>13</v>
      </c>
      <c r="F521" s="18">
        <f t="shared" ca="1" si="112"/>
        <v>46246</v>
      </c>
      <c r="G521" s="23">
        <f t="shared" ca="1" si="124"/>
        <v>1.3474068333333333</v>
      </c>
      <c r="I521" t="s">
        <v>14</v>
      </c>
      <c r="J521" s="18">
        <f t="shared" ca="1" si="113"/>
        <v>46246</v>
      </c>
      <c r="K521" s="23">
        <f t="shared" ca="1" si="125"/>
        <v>0.88669966666666677</v>
      </c>
      <c r="M521" t="s">
        <v>15</v>
      </c>
      <c r="N521" s="18">
        <f t="shared" ca="1" si="114"/>
        <v>46246</v>
      </c>
      <c r="O521" s="23">
        <f t="shared" ca="1" si="126"/>
        <v>0.76257833333333347</v>
      </c>
      <c r="Q521" t="s">
        <v>16</v>
      </c>
      <c r="R521" s="18">
        <f t="shared" ca="1" si="115"/>
        <v>46246</v>
      </c>
      <c r="S521" s="23">
        <f t="shared" ca="1" si="127"/>
        <v>1.0274273333333344</v>
      </c>
      <c r="U521" t="s">
        <v>17</v>
      </c>
      <c r="V521" s="18">
        <f t="shared" ca="1" si="116"/>
        <v>46246</v>
      </c>
      <c r="W521" s="23">
        <f t="shared" ca="1" si="128"/>
        <v>0.91122750000000019</v>
      </c>
    </row>
    <row r="522" spans="1:23">
      <c r="A522" t="s">
        <v>3</v>
      </c>
      <c r="B522" s="18">
        <f t="shared" ca="1" si="111"/>
        <v>46247</v>
      </c>
      <c r="C522" s="23">
        <f t="shared" ca="1" si="123"/>
        <v>1.1951348888888877</v>
      </c>
      <c r="E522" s="22" t="s">
        <v>13</v>
      </c>
      <c r="F522" s="18">
        <f t="shared" ca="1" si="112"/>
        <v>46247</v>
      </c>
      <c r="G522" s="23">
        <f t="shared" ca="1" si="124"/>
        <v>1.3474065555555557</v>
      </c>
      <c r="I522" t="s">
        <v>14</v>
      </c>
      <c r="J522" s="18">
        <f t="shared" ca="1" si="113"/>
        <v>46247</v>
      </c>
      <c r="K522" s="23">
        <f t="shared" ca="1" si="125"/>
        <v>0.88674464444444456</v>
      </c>
      <c r="M522" t="s">
        <v>15</v>
      </c>
      <c r="N522" s="18">
        <f t="shared" ca="1" si="114"/>
        <v>46247</v>
      </c>
      <c r="O522" s="23">
        <f t="shared" ca="1" si="126"/>
        <v>0.76250062222222237</v>
      </c>
      <c r="Q522" t="s">
        <v>16</v>
      </c>
      <c r="R522" s="18">
        <f t="shared" ca="1" si="115"/>
        <v>46247</v>
      </c>
      <c r="S522" s="23">
        <f t="shared" ca="1" si="127"/>
        <v>1.02731428888889</v>
      </c>
      <c r="U522" t="s">
        <v>17</v>
      </c>
      <c r="V522" s="18">
        <f t="shared" ca="1" si="116"/>
        <v>46247</v>
      </c>
      <c r="W522" s="23">
        <f t="shared" ca="1" si="128"/>
        <v>0.91117326666666687</v>
      </c>
    </row>
    <row r="523" spans="1:23">
      <c r="A523" t="s">
        <v>3</v>
      </c>
      <c r="B523" s="18">
        <f t="shared" ca="1" si="111"/>
        <v>46248</v>
      </c>
      <c r="C523" s="23">
        <f t="shared" ca="1" si="123"/>
        <v>1.1951889444444432</v>
      </c>
      <c r="E523" s="22" t="s">
        <v>13</v>
      </c>
      <c r="F523" s="18">
        <f t="shared" ca="1" si="112"/>
        <v>46248</v>
      </c>
      <c r="G523" s="23">
        <f t="shared" ca="1" si="124"/>
        <v>1.347406277777778</v>
      </c>
      <c r="I523" t="s">
        <v>14</v>
      </c>
      <c r="J523" s="18">
        <f t="shared" ca="1" si="113"/>
        <v>46248</v>
      </c>
      <c r="K523" s="23">
        <f t="shared" ca="1" si="125"/>
        <v>0.88678962222222235</v>
      </c>
      <c r="M523" t="s">
        <v>15</v>
      </c>
      <c r="N523" s="18">
        <f t="shared" ca="1" si="114"/>
        <v>46248</v>
      </c>
      <c r="O523" s="23">
        <f t="shared" ca="1" si="126"/>
        <v>0.76242291111111127</v>
      </c>
      <c r="Q523" t="s">
        <v>16</v>
      </c>
      <c r="R523" s="18">
        <f t="shared" ca="1" si="115"/>
        <v>46248</v>
      </c>
      <c r="S523" s="23">
        <f t="shared" ca="1" si="127"/>
        <v>1.0272012444444456</v>
      </c>
      <c r="U523" t="s">
        <v>17</v>
      </c>
      <c r="V523" s="18">
        <f t="shared" ca="1" si="116"/>
        <v>46248</v>
      </c>
      <c r="W523" s="23">
        <f t="shared" ca="1" si="128"/>
        <v>0.91111903333333355</v>
      </c>
    </row>
    <row r="524" spans="1:23">
      <c r="A524" t="s">
        <v>3</v>
      </c>
      <c r="B524" s="18">
        <f t="shared" ca="1" si="111"/>
        <v>46249</v>
      </c>
      <c r="C524" s="23">
        <f t="shared" ca="1" si="123"/>
        <v>1.1952429999999987</v>
      </c>
      <c r="E524" s="22" t="s">
        <v>13</v>
      </c>
      <c r="F524" s="18">
        <f t="shared" ca="1" si="112"/>
        <v>46249</v>
      </c>
      <c r="G524" s="23">
        <f t="shared" ca="1" si="124"/>
        <v>1.3474060000000001</v>
      </c>
      <c r="I524" t="s">
        <v>14</v>
      </c>
      <c r="J524" s="18">
        <f t="shared" ca="1" si="113"/>
        <v>46249</v>
      </c>
      <c r="K524" s="23">
        <f t="shared" ca="1" si="125"/>
        <v>0.88683460000000014</v>
      </c>
      <c r="M524" t="s">
        <v>15</v>
      </c>
      <c r="N524" s="18">
        <f t="shared" ca="1" si="114"/>
        <v>46249</v>
      </c>
      <c r="O524" s="23">
        <f t="shared" ca="1" si="126"/>
        <v>0.76234520000000017</v>
      </c>
      <c r="Q524" t="s">
        <v>16</v>
      </c>
      <c r="R524" s="18">
        <f t="shared" ca="1" si="115"/>
        <v>46249</v>
      </c>
      <c r="S524" s="23">
        <f t="shared" ca="1" si="127"/>
        <v>1.0270882000000012</v>
      </c>
      <c r="U524" t="s">
        <v>17</v>
      </c>
      <c r="V524" s="18">
        <f t="shared" ca="1" si="116"/>
        <v>46249</v>
      </c>
      <c r="W524" s="23">
        <f t="shared" ca="1" si="128"/>
        <v>0.91106480000000023</v>
      </c>
    </row>
    <row r="525" spans="1:23">
      <c r="A525" t="s">
        <v>3</v>
      </c>
      <c r="B525" s="18">
        <f t="shared" ca="1" si="111"/>
        <v>46250</v>
      </c>
      <c r="C525" s="23">
        <f t="shared" ca="1" si="123"/>
        <v>1.1952970555555542</v>
      </c>
      <c r="E525" s="22" t="s">
        <v>13</v>
      </c>
      <c r="F525" s="18">
        <f t="shared" ca="1" si="112"/>
        <v>46250</v>
      </c>
      <c r="G525" s="23">
        <f t="shared" ca="1" si="124"/>
        <v>1.3474057222222222</v>
      </c>
      <c r="I525" t="s">
        <v>14</v>
      </c>
      <c r="J525" s="18">
        <f t="shared" ca="1" si="113"/>
        <v>46250</v>
      </c>
      <c r="K525" s="23">
        <f t="shared" ca="1" si="125"/>
        <v>0.88687957777777793</v>
      </c>
      <c r="M525" t="s">
        <v>15</v>
      </c>
      <c r="N525" s="18">
        <f t="shared" ca="1" si="114"/>
        <v>46250</v>
      </c>
      <c r="O525" s="23">
        <f t="shared" ca="1" si="126"/>
        <v>0.76226748888888907</v>
      </c>
      <c r="Q525" t="s">
        <v>16</v>
      </c>
      <c r="R525" s="18">
        <f t="shared" ca="1" si="115"/>
        <v>46250</v>
      </c>
      <c r="S525" s="23">
        <f t="shared" ca="1" si="127"/>
        <v>1.0269751555555569</v>
      </c>
      <c r="U525" t="s">
        <v>17</v>
      </c>
      <c r="V525" s="18">
        <f t="shared" ca="1" si="116"/>
        <v>46250</v>
      </c>
      <c r="W525" s="23">
        <f t="shared" ca="1" si="128"/>
        <v>0.91101056666666691</v>
      </c>
    </row>
    <row r="526" spans="1:23">
      <c r="A526" t="s">
        <v>3</v>
      </c>
      <c r="B526" s="18">
        <f t="shared" ref="B526:B589" ca="1" si="129">+B525+1</f>
        <v>46251</v>
      </c>
      <c r="C526" s="23">
        <f t="shared" ca="1" si="123"/>
        <v>1.1953511111111097</v>
      </c>
      <c r="E526" s="22" t="s">
        <v>13</v>
      </c>
      <c r="F526" s="18">
        <f t="shared" ref="F526:F589" ca="1" si="130">+F525+1</f>
        <v>46251</v>
      </c>
      <c r="G526" s="23">
        <f t="shared" ca="1" si="124"/>
        <v>1.3474054444444445</v>
      </c>
      <c r="I526" t="s">
        <v>14</v>
      </c>
      <c r="J526" s="18">
        <f t="shared" ref="J526:J589" ca="1" si="131">+J525+1</f>
        <v>46251</v>
      </c>
      <c r="K526" s="23">
        <f t="shared" ca="1" si="125"/>
        <v>0.88692455555555572</v>
      </c>
      <c r="M526" t="s">
        <v>15</v>
      </c>
      <c r="N526" s="18">
        <f t="shared" ref="N526:N589" ca="1" si="132">+N525+1</f>
        <v>46251</v>
      </c>
      <c r="O526" s="23">
        <f t="shared" ca="1" si="126"/>
        <v>0.76218977777777797</v>
      </c>
      <c r="Q526" t="s">
        <v>16</v>
      </c>
      <c r="R526" s="18">
        <f t="shared" ref="R526:R589" ca="1" si="133">+R525+1</f>
        <v>46251</v>
      </c>
      <c r="S526" s="23">
        <f t="shared" ca="1" si="127"/>
        <v>1.0268621111111125</v>
      </c>
      <c r="U526" t="s">
        <v>17</v>
      </c>
      <c r="V526" s="18">
        <f t="shared" ref="V526:V589" ca="1" si="134">+V525+1</f>
        <v>46251</v>
      </c>
      <c r="W526" s="23">
        <f t="shared" ca="1" si="128"/>
        <v>0.91095633333333359</v>
      </c>
    </row>
    <row r="527" spans="1:23">
      <c r="A527" t="s">
        <v>3</v>
      </c>
      <c r="B527" s="18">
        <f t="shared" ca="1" si="129"/>
        <v>46252</v>
      </c>
      <c r="C527" s="23">
        <f t="shared" ca="1" si="123"/>
        <v>1.1954051666666652</v>
      </c>
      <c r="E527" s="22" t="s">
        <v>13</v>
      </c>
      <c r="F527" s="18">
        <f t="shared" ca="1" si="130"/>
        <v>46252</v>
      </c>
      <c r="G527" s="23">
        <f t="shared" ca="1" si="124"/>
        <v>1.3474051666666669</v>
      </c>
      <c r="I527" t="s">
        <v>14</v>
      </c>
      <c r="J527" s="18">
        <f t="shared" ca="1" si="131"/>
        <v>46252</v>
      </c>
      <c r="K527" s="23">
        <f t="shared" ca="1" si="125"/>
        <v>0.8869695333333335</v>
      </c>
      <c r="M527" t="s">
        <v>15</v>
      </c>
      <c r="N527" s="18">
        <f t="shared" ca="1" si="132"/>
        <v>46252</v>
      </c>
      <c r="O527" s="23">
        <f t="shared" ca="1" si="126"/>
        <v>0.76211206666666687</v>
      </c>
      <c r="Q527" t="s">
        <v>16</v>
      </c>
      <c r="R527" s="18">
        <f t="shared" ca="1" si="133"/>
        <v>46252</v>
      </c>
      <c r="S527" s="23">
        <f t="shared" ca="1" si="127"/>
        <v>1.0267490666666681</v>
      </c>
      <c r="U527" t="s">
        <v>17</v>
      </c>
      <c r="V527" s="18">
        <f t="shared" ca="1" si="134"/>
        <v>46252</v>
      </c>
      <c r="W527" s="23">
        <f t="shared" ca="1" si="128"/>
        <v>0.91090210000000027</v>
      </c>
    </row>
    <row r="528" spans="1:23">
      <c r="A528" t="s">
        <v>3</v>
      </c>
      <c r="B528" s="18">
        <f t="shared" ca="1" si="129"/>
        <v>46253</v>
      </c>
      <c r="C528" s="23">
        <f t="shared" ca="1" si="123"/>
        <v>1.1954592222222207</v>
      </c>
      <c r="E528" s="22" t="s">
        <v>13</v>
      </c>
      <c r="F528" s="18">
        <f t="shared" ca="1" si="130"/>
        <v>46253</v>
      </c>
      <c r="G528" s="23">
        <f t="shared" ca="1" si="124"/>
        <v>1.347404888888889</v>
      </c>
      <c r="I528" t="s">
        <v>14</v>
      </c>
      <c r="J528" s="18">
        <f t="shared" ca="1" si="131"/>
        <v>46253</v>
      </c>
      <c r="K528" s="23">
        <f t="shared" ca="1" si="125"/>
        <v>0.88701451111111129</v>
      </c>
      <c r="M528" t="s">
        <v>15</v>
      </c>
      <c r="N528" s="18">
        <f t="shared" ca="1" si="132"/>
        <v>46253</v>
      </c>
      <c r="O528" s="23">
        <f t="shared" ca="1" si="126"/>
        <v>0.76203435555555576</v>
      </c>
      <c r="Q528" t="s">
        <v>16</v>
      </c>
      <c r="R528" s="18">
        <f t="shared" ca="1" si="133"/>
        <v>46253</v>
      </c>
      <c r="S528" s="23">
        <f t="shared" ca="1" si="127"/>
        <v>1.0266360222222237</v>
      </c>
      <c r="U528" t="s">
        <v>17</v>
      </c>
      <c r="V528" s="18">
        <f t="shared" ca="1" si="134"/>
        <v>46253</v>
      </c>
      <c r="W528" s="23">
        <f t="shared" ca="1" si="128"/>
        <v>0.91084786666666695</v>
      </c>
    </row>
    <row r="529" spans="1:23">
      <c r="A529" t="s">
        <v>3</v>
      </c>
      <c r="B529" s="18">
        <f t="shared" ca="1" si="129"/>
        <v>46254</v>
      </c>
      <c r="C529" s="23">
        <f t="shared" ca="1" si="123"/>
        <v>1.1955132777777762</v>
      </c>
      <c r="E529" s="22" t="s">
        <v>13</v>
      </c>
      <c r="F529" s="18">
        <f t="shared" ca="1" si="130"/>
        <v>46254</v>
      </c>
      <c r="G529" s="23">
        <f t="shared" ca="1" si="124"/>
        <v>1.3474046111111111</v>
      </c>
      <c r="I529" t="s">
        <v>14</v>
      </c>
      <c r="J529" s="18">
        <f t="shared" ca="1" si="131"/>
        <v>46254</v>
      </c>
      <c r="K529" s="23">
        <f t="shared" ca="1" si="125"/>
        <v>0.88705948888888908</v>
      </c>
      <c r="M529" t="s">
        <v>15</v>
      </c>
      <c r="N529" s="18">
        <f t="shared" ca="1" si="132"/>
        <v>46254</v>
      </c>
      <c r="O529" s="23">
        <f t="shared" ca="1" si="126"/>
        <v>0.76195664444444466</v>
      </c>
      <c r="Q529" t="s">
        <v>16</v>
      </c>
      <c r="R529" s="18">
        <f t="shared" ca="1" si="133"/>
        <v>46254</v>
      </c>
      <c r="S529" s="23">
        <f t="shared" ca="1" si="127"/>
        <v>1.0265229777777793</v>
      </c>
      <c r="U529" t="s">
        <v>17</v>
      </c>
      <c r="V529" s="18">
        <f t="shared" ca="1" si="134"/>
        <v>46254</v>
      </c>
      <c r="W529" s="23">
        <f t="shared" ca="1" si="128"/>
        <v>0.91079363333333363</v>
      </c>
    </row>
    <row r="530" spans="1:23">
      <c r="A530" t="s">
        <v>3</v>
      </c>
      <c r="B530" s="18">
        <f t="shared" ca="1" si="129"/>
        <v>46255</v>
      </c>
      <c r="C530" s="23">
        <f t="shared" ca="1" si="123"/>
        <v>1.1955673333333316</v>
      </c>
      <c r="E530" s="22" t="s">
        <v>13</v>
      </c>
      <c r="F530" s="18">
        <f t="shared" ca="1" si="130"/>
        <v>46255</v>
      </c>
      <c r="G530" s="23">
        <f t="shared" ca="1" si="124"/>
        <v>1.3474043333333334</v>
      </c>
      <c r="I530" t="s">
        <v>14</v>
      </c>
      <c r="J530" s="18">
        <f t="shared" ca="1" si="131"/>
        <v>46255</v>
      </c>
      <c r="K530" s="23">
        <f t="shared" ca="1" si="125"/>
        <v>0.88710446666666687</v>
      </c>
      <c r="M530" t="s">
        <v>15</v>
      </c>
      <c r="N530" s="18">
        <f t="shared" ca="1" si="132"/>
        <v>46255</v>
      </c>
      <c r="O530" s="23">
        <f t="shared" ca="1" si="126"/>
        <v>0.76187893333333356</v>
      </c>
      <c r="Q530" t="s">
        <v>16</v>
      </c>
      <c r="R530" s="18">
        <f t="shared" ca="1" si="133"/>
        <v>46255</v>
      </c>
      <c r="S530" s="23">
        <f t="shared" ca="1" si="127"/>
        <v>1.026409933333335</v>
      </c>
      <c r="U530" t="s">
        <v>17</v>
      </c>
      <c r="V530" s="18">
        <f t="shared" ca="1" si="134"/>
        <v>46255</v>
      </c>
      <c r="W530" s="23">
        <f t="shared" ca="1" si="128"/>
        <v>0.91073940000000031</v>
      </c>
    </row>
    <row r="531" spans="1:23">
      <c r="A531" t="s">
        <v>3</v>
      </c>
      <c r="B531" s="18">
        <f t="shared" ca="1" si="129"/>
        <v>46256</v>
      </c>
      <c r="C531" s="23">
        <f t="shared" ca="1" si="123"/>
        <v>1.1956213888888871</v>
      </c>
      <c r="E531" s="22" t="s">
        <v>13</v>
      </c>
      <c r="F531" s="18">
        <f t="shared" ca="1" si="130"/>
        <v>46256</v>
      </c>
      <c r="G531" s="23">
        <f t="shared" ca="1" si="124"/>
        <v>1.3474040555555558</v>
      </c>
      <c r="I531" t="s">
        <v>14</v>
      </c>
      <c r="J531" s="18">
        <f t="shared" ca="1" si="131"/>
        <v>46256</v>
      </c>
      <c r="K531" s="23">
        <f t="shared" ca="1" si="125"/>
        <v>0.88714944444444466</v>
      </c>
      <c r="M531" t="s">
        <v>15</v>
      </c>
      <c r="N531" s="18">
        <f t="shared" ca="1" si="132"/>
        <v>46256</v>
      </c>
      <c r="O531" s="23">
        <f t="shared" ca="1" si="126"/>
        <v>0.76180122222222246</v>
      </c>
      <c r="Q531" t="s">
        <v>16</v>
      </c>
      <c r="R531" s="18">
        <f t="shared" ca="1" si="133"/>
        <v>46256</v>
      </c>
      <c r="S531" s="23">
        <f t="shared" ca="1" si="127"/>
        <v>1.0262968888888906</v>
      </c>
      <c r="U531" t="s">
        <v>17</v>
      </c>
      <c r="V531" s="18">
        <f t="shared" ca="1" si="134"/>
        <v>46256</v>
      </c>
      <c r="W531" s="23">
        <f t="shared" ca="1" si="128"/>
        <v>0.91068516666666699</v>
      </c>
    </row>
    <row r="532" spans="1:23">
      <c r="A532" t="s">
        <v>3</v>
      </c>
      <c r="B532" s="18">
        <f t="shared" ca="1" si="129"/>
        <v>46257</v>
      </c>
      <c r="C532" s="23">
        <f t="shared" ca="1" si="123"/>
        <v>1.1956754444444426</v>
      </c>
      <c r="E532" s="22" t="s">
        <v>13</v>
      </c>
      <c r="F532" s="18">
        <f t="shared" ca="1" si="130"/>
        <v>46257</v>
      </c>
      <c r="G532" s="23">
        <f t="shared" ca="1" si="124"/>
        <v>1.3474037777777779</v>
      </c>
      <c r="I532" t="s">
        <v>14</v>
      </c>
      <c r="J532" s="18">
        <f t="shared" ca="1" si="131"/>
        <v>46257</v>
      </c>
      <c r="K532" s="23">
        <f t="shared" ca="1" si="125"/>
        <v>0.88719442222222245</v>
      </c>
      <c r="M532" t="s">
        <v>15</v>
      </c>
      <c r="N532" s="18">
        <f t="shared" ca="1" si="132"/>
        <v>46257</v>
      </c>
      <c r="O532" s="23">
        <f t="shared" ca="1" si="126"/>
        <v>0.76172351111111136</v>
      </c>
      <c r="Q532" t="s">
        <v>16</v>
      </c>
      <c r="R532" s="18">
        <f t="shared" ca="1" si="133"/>
        <v>46257</v>
      </c>
      <c r="S532" s="23">
        <f t="shared" ca="1" si="127"/>
        <v>1.0261838444444462</v>
      </c>
      <c r="U532" t="s">
        <v>17</v>
      </c>
      <c r="V532" s="18">
        <f t="shared" ca="1" si="134"/>
        <v>46257</v>
      </c>
      <c r="W532" s="23">
        <f t="shared" ca="1" si="128"/>
        <v>0.91063093333333367</v>
      </c>
    </row>
    <row r="533" spans="1:23">
      <c r="A533" t="s">
        <v>3</v>
      </c>
      <c r="B533" s="18">
        <f t="shared" ca="1" si="129"/>
        <v>46258</v>
      </c>
      <c r="C533" s="23">
        <f t="shared" ca="1" si="123"/>
        <v>1.1957294999999981</v>
      </c>
      <c r="E533" s="22" t="s">
        <v>13</v>
      </c>
      <c r="F533" s="18">
        <f t="shared" ca="1" si="130"/>
        <v>46258</v>
      </c>
      <c r="G533" s="23">
        <f t="shared" ca="1" si="124"/>
        <v>1.3474035</v>
      </c>
      <c r="I533" t="s">
        <v>14</v>
      </c>
      <c r="J533" s="18">
        <f t="shared" ca="1" si="131"/>
        <v>46258</v>
      </c>
      <c r="K533" s="23">
        <f t="shared" ca="1" si="125"/>
        <v>0.88723940000000023</v>
      </c>
      <c r="M533" t="s">
        <v>15</v>
      </c>
      <c r="N533" s="18">
        <f t="shared" ca="1" si="132"/>
        <v>46258</v>
      </c>
      <c r="O533" s="23">
        <f t="shared" ca="1" si="126"/>
        <v>0.76164580000000026</v>
      </c>
      <c r="Q533" t="s">
        <v>16</v>
      </c>
      <c r="R533" s="18">
        <f t="shared" ca="1" si="133"/>
        <v>46258</v>
      </c>
      <c r="S533" s="23">
        <f t="shared" ca="1" si="127"/>
        <v>1.0260708000000018</v>
      </c>
      <c r="U533" t="s">
        <v>17</v>
      </c>
      <c r="V533" s="18">
        <f t="shared" ca="1" si="134"/>
        <v>46258</v>
      </c>
      <c r="W533" s="23">
        <f t="shared" ca="1" si="128"/>
        <v>0.91057670000000035</v>
      </c>
    </row>
    <row r="534" spans="1:23">
      <c r="A534" t="s">
        <v>3</v>
      </c>
      <c r="B534" s="18">
        <f t="shared" ca="1" si="129"/>
        <v>46259</v>
      </c>
      <c r="C534" s="23">
        <f t="shared" ca="1" si="123"/>
        <v>1.1957835555555536</v>
      </c>
      <c r="E534" s="22" t="s">
        <v>13</v>
      </c>
      <c r="F534" s="18">
        <f t="shared" ca="1" si="130"/>
        <v>46259</v>
      </c>
      <c r="G534" s="23">
        <f t="shared" ca="1" si="124"/>
        <v>1.3474032222222223</v>
      </c>
      <c r="I534" t="s">
        <v>14</v>
      </c>
      <c r="J534" s="18">
        <f t="shared" ca="1" si="131"/>
        <v>46259</v>
      </c>
      <c r="K534" s="23">
        <f t="shared" ca="1" si="125"/>
        <v>0.88728437777777802</v>
      </c>
      <c r="M534" t="s">
        <v>15</v>
      </c>
      <c r="N534" s="18">
        <f t="shared" ca="1" si="132"/>
        <v>46259</v>
      </c>
      <c r="O534" s="23">
        <f t="shared" ca="1" si="126"/>
        <v>0.76156808888888916</v>
      </c>
      <c r="Q534" t="s">
        <v>16</v>
      </c>
      <c r="R534" s="18">
        <f t="shared" ca="1" si="133"/>
        <v>46259</v>
      </c>
      <c r="S534" s="23">
        <f t="shared" ca="1" si="127"/>
        <v>1.0259577555555575</v>
      </c>
      <c r="U534" t="s">
        <v>17</v>
      </c>
      <c r="V534" s="18">
        <f t="shared" ca="1" si="134"/>
        <v>46259</v>
      </c>
      <c r="W534" s="23">
        <f t="shared" ca="1" si="128"/>
        <v>0.91052246666666703</v>
      </c>
    </row>
    <row r="535" spans="1:23">
      <c r="A535" t="s">
        <v>3</v>
      </c>
      <c r="B535" s="18">
        <f t="shared" ca="1" si="129"/>
        <v>46260</v>
      </c>
      <c r="C535" s="23">
        <f t="shared" ca="1" si="123"/>
        <v>1.1958376111111091</v>
      </c>
      <c r="E535" s="22" t="s">
        <v>13</v>
      </c>
      <c r="F535" s="18">
        <f t="shared" ca="1" si="130"/>
        <v>46260</v>
      </c>
      <c r="G535" s="23">
        <f t="shared" ca="1" si="124"/>
        <v>1.3474029444444446</v>
      </c>
      <c r="I535" t="s">
        <v>14</v>
      </c>
      <c r="J535" s="18">
        <f t="shared" ca="1" si="131"/>
        <v>46260</v>
      </c>
      <c r="K535" s="23">
        <f t="shared" ca="1" si="125"/>
        <v>0.88732935555555581</v>
      </c>
      <c r="M535" t="s">
        <v>15</v>
      </c>
      <c r="N535" s="18">
        <f t="shared" ca="1" si="132"/>
        <v>46260</v>
      </c>
      <c r="O535" s="23">
        <f t="shared" ca="1" si="126"/>
        <v>0.76149037777777806</v>
      </c>
      <c r="Q535" t="s">
        <v>16</v>
      </c>
      <c r="R535" s="18">
        <f t="shared" ca="1" si="133"/>
        <v>46260</v>
      </c>
      <c r="S535" s="23">
        <f t="shared" ca="1" si="127"/>
        <v>1.0258447111111131</v>
      </c>
      <c r="U535" t="s">
        <v>17</v>
      </c>
      <c r="V535" s="18">
        <f t="shared" ca="1" si="134"/>
        <v>46260</v>
      </c>
      <c r="W535" s="23">
        <f t="shared" ca="1" si="128"/>
        <v>0.91046823333333371</v>
      </c>
    </row>
    <row r="536" spans="1:23">
      <c r="A536" t="s">
        <v>3</v>
      </c>
      <c r="B536" s="18">
        <f t="shared" ca="1" si="129"/>
        <v>46261</v>
      </c>
      <c r="C536" s="23">
        <f t="shared" ca="1" si="123"/>
        <v>1.1958916666666646</v>
      </c>
      <c r="E536" s="22" t="s">
        <v>13</v>
      </c>
      <c r="F536" s="18">
        <f t="shared" ca="1" si="130"/>
        <v>46261</v>
      </c>
      <c r="G536" s="23">
        <f t="shared" ca="1" si="124"/>
        <v>1.3474026666666667</v>
      </c>
      <c r="I536" t="s">
        <v>14</v>
      </c>
      <c r="J536" s="18">
        <f t="shared" ca="1" si="131"/>
        <v>46261</v>
      </c>
      <c r="K536" s="23">
        <f t="shared" ca="1" si="125"/>
        <v>0.8873743333333336</v>
      </c>
      <c r="M536" t="s">
        <v>15</v>
      </c>
      <c r="N536" s="18">
        <f t="shared" ca="1" si="132"/>
        <v>46261</v>
      </c>
      <c r="O536" s="23">
        <f t="shared" ca="1" si="126"/>
        <v>0.76141266666666696</v>
      </c>
      <c r="Q536" t="s">
        <v>16</v>
      </c>
      <c r="R536" s="18">
        <f t="shared" ca="1" si="133"/>
        <v>46261</v>
      </c>
      <c r="S536" s="23">
        <f t="shared" ca="1" si="127"/>
        <v>1.0257316666666687</v>
      </c>
      <c r="U536" t="s">
        <v>17</v>
      </c>
      <c r="V536" s="18">
        <f t="shared" ca="1" si="134"/>
        <v>46261</v>
      </c>
      <c r="W536" s="23">
        <f t="shared" ca="1" si="128"/>
        <v>0.91041400000000039</v>
      </c>
    </row>
    <row r="537" spans="1:23">
      <c r="A537" t="s">
        <v>3</v>
      </c>
      <c r="B537" s="18">
        <f t="shared" ca="1" si="129"/>
        <v>46262</v>
      </c>
      <c r="C537" s="23">
        <f t="shared" ca="1" si="123"/>
        <v>1.1959457222222201</v>
      </c>
      <c r="E537" s="22" t="s">
        <v>13</v>
      </c>
      <c r="F537" s="18">
        <f t="shared" ca="1" si="130"/>
        <v>46262</v>
      </c>
      <c r="G537" s="23">
        <f t="shared" ca="1" si="124"/>
        <v>1.3474023888888889</v>
      </c>
      <c r="I537" t="s">
        <v>14</v>
      </c>
      <c r="J537" s="18">
        <f t="shared" ca="1" si="131"/>
        <v>46262</v>
      </c>
      <c r="K537" s="23">
        <f t="shared" ca="1" si="125"/>
        <v>0.88741931111111139</v>
      </c>
      <c r="M537" t="s">
        <v>15</v>
      </c>
      <c r="N537" s="18">
        <f t="shared" ca="1" si="132"/>
        <v>46262</v>
      </c>
      <c r="O537" s="23">
        <f t="shared" ca="1" si="126"/>
        <v>0.76133495555555586</v>
      </c>
      <c r="Q537" t="s">
        <v>16</v>
      </c>
      <c r="R537" s="18">
        <f t="shared" ca="1" si="133"/>
        <v>46262</v>
      </c>
      <c r="S537" s="23">
        <f t="shared" ca="1" si="127"/>
        <v>1.0256186222222243</v>
      </c>
      <c r="U537" t="s">
        <v>17</v>
      </c>
      <c r="V537" s="18">
        <f t="shared" ca="1" si="134"/>
        <v>46262</v>
      </c>
      <c r="W537" s="23">
        <f t="shared" ca="1" si="128"/>
        <v>0.91035976666666707</v>
      </c>
    </row>
    <row r="538" spans="1:23">
      <c r="A538" t="s">
        <v>3</v>
      </c>
      <c r="B538" s="18">
        <f t="shared" ca="1" si="129"/>
        <v>46263</v>
      </c>
      <c r="C538" s="23">
        <f t="shared" ca="1" si="123"/>
        <v>1.1959997777777756</v>
      </c>
      <c r="E538" s="22" t="s">
        <v>13</v>
      </c>
      <c r="F538" s="18">
        <f t="shared" ca="1" si="130"/>
        <v>46263</v>
      </c>
      <c r="G538" s="23">
        <f t="shared" ca="1" si="124"/>
        <v>1.3474021111111112</v>
      </c>
      <c r="I538" t="s">
        <v>14</v>
      </c>
      <c r="J538" s="18">
        <f t="shared" ca="1" si="131"/>
        <v>46263</v>
      </c>
      <c r="K538" s="23">
        <f t="shared" ca="1" si="125"/>
        <v>0.88746428888888917</v>
      </c>
      <c r="M538" t="s">
        <v>15</v>
      </c>
      <c r="N538" s="18">
        <f t="shared" ca="1" si="132"/>
        <v>46263</v>
      </c>
      <c r="O538" s="23">
        <f t="shared" ca="1" si="126"/>
        <v>0.76125724444444476</v>
      </c>
      <c r="Q538" t="s">
        <v>16</v>
      </c>
      <c r="R538" s="18">
        <f t="shared" ca="1" si="133"/>
        <v>46263</v>
      </c>
      <c r="S538" s="23">
        <f t="shared" ca="1" si="127"/>
        <v>1.02550557777778</v>
      </c>
      <c r="U538" t="s">
        <v>17</v>
      </c>
      <c r="V538" s="18">
        <f t="shared" ca="1" si="134"/>
        <v>46263</v>
      </c>
      <c r="W538" s="23">
        <f t="shared" ca="1" si="128"/>
        <v>0.91030553333333375</v>
      </c>
    </row>
    <row r="539" spans="1:23">
      <c r="A539" t="s">
        <v>3</v>
      </c>
      <c r="B539" s="18">
        <f t="shared" ca="1" si="129"/>
        <v>46264</v>
      </c>
      <c r="C539" s="23">
        <f t="shared" ca="1" si="123"/>
        <v>1.196053833333331</v>
      </c>
      <c r="E539" s="22" t="s">
        <v>13</v>
      </c>
      <c r="F539" s="18">
        <f t="shared" ca="1" si="130"/>
        <v>46264</v>
      </c>
      <c r="G539" s="23">
        <f t="shared" ca="1" si="124"/>
        <v>1.3474018333333335</v>
      </c>
      <c r="I539" t="s">
        <v>14</v>
      </c>
      <c r="J539" s="18">
        <f t="shared" ca="1" si="131"/>
        <v>46264</v>
      </c>
      <c r="K539" s="23">
        <f t="shared" ca="1" si="125"/>
        <v>0.88750926666666696</v>
      </c>
      <c r="M539" t="s">
        <v>15</v>
      </c>
      <c r="N539" s="18">
        <f t="shared" ca="1" si="132"/>
        <v>46264</v>
      </c>
      <c r="O539" s="23">
        <f t="shared" ca="1" si="126"/>
        <v>0.76117953333333366</v>
      </c>
      <c r="Q539" t="s">
        <v>16</v>
      </c>
      <c r="R539" s="18">
        <f t="shared" ca="1" si="133"/>
        <v>46264</v>
      </c>
      <c r="S539" s="23">
        <f t="shared" ca="1" si="127"/>
        <v>1.0253925333333356</v>
      </c>
      <c r="U539" t="s">
        <v>17</v>
      </c>
      <c r="V539" s="18">
        <f t="shared" ca="1" si="134"/>
        <v>46264</v>
      </c>
      <c r="W539" s="23">
        <f t="shared" ca="1" si="128"/>
        <v>0.91025130000000043</v>
      </c>
    </row>
    <row r="540" spans="1:23">
      <c r="A540" t="s">
        <v>3</v>
      </c>
      <c r="B540" s="18">
        <f t="shared" ca="1" si="129"/>
        <v>46265</v>
      </c>
      <c r="C540" s="23">
        <f t="shared" ca="1" si="123"/>
        <v>1.1961078888888865</v>
      </c>
      <c r="E540" s="22" t="s">
        <v>13</v>
      </c>
      <c r="F540" s="18">
        <f t="shared" ca="1" si="130"/>
        <v>46265</v>
      </c>
      <c r="G540" s="23">
        <f t="shared" ca="1" si="124"/>
        <v>1.3474015555555556</v>
      </c>
      <c r="I540" t="s">
        <v>14</v>
      </c>
      <c r="J540" s="18">
        <f t="shared" ca="1" si="131"/>
        <v>46265</v>
      </c>
      <c r="K540" s="23">
        <f t="shared" ca="1" si="125"/>
        <v>0.88755424444444475</v>
      </c>
      <c r="M540" t="s">
        <v>15</v>
      </c>
      <c r="N540" s="18">
        <f t="shared" ca="1" si="132"/>
        <v>46265</v>
      </c>
      <c r="O540" s="23">
        <f t="shared" ca="1" si="126"/>
        <v>0.76110182222222256</v>
      </c>
      <c r="Q540" t="s">
        <v>16</v>
      </c>
      <c r="R540" s="18">
        <f t="shared" ca="1" si="133"/>
        <v>46265</v>
      </c>
      <c r="S540" s="23">
        <f t="shared" ca="1" si="127"/>
        <v>1.0252794888888912</v>
      </c>
      <c r="U540" t="s">
        <v>17</v>
      </c>
      <c r="V540" s="18">
        <f t="shared" ca="1" si="134"/>
        <v>46265</v>
      </c>
      <c r="W540" s="23">
        <f t="shared" ca="1" si="128"/>
        <v>0.91019706666666711</v>
      </c>
    </row>
    <row r="541" spans="1:23">
      <c r="A541" t="s">
        <v>3</v>
      </c>
      <c r="B541" s="18">
        <f t="shared" ca="1" si="129"/>
        <v>46266</v>
      </c>
      <c r="C541" s="23">
        <f t="shared" ca="1" si="123"/>
        <v>1.1961619444444422</v>
      </c>
      <c r="E541" s="22" t="s">
        <v>13</v>
      </c>
      <c r="F541" s="18">
        <f t="shared" ca="1" si="130"/>
        <v>46266</v>
      </c>
      <c r="G541" s="23">
        <f t="shared" ca="1" si="124"/>
        <v>1.3474012777777777</v>
      </c>
      <c r="I541" t="s">
        <v>14</v>
      </c>
      <c r="J541" s="18">
        <f t="shared" ca="1" si="131"/>
        <v>46266</v>
      </c>
      <c r="K541" s="23">
        <f t="shared" ca="1" si="125"/>
        <v>0.88759922222222254</v>
      </c>
      <c r="M541" t="s">
        <v>15</v>
      </c>
      <c r="N541" s="18">
        <f t="shared" ca="1" si="132"/>
        <v>46266</v>
      </c>
      <c r="O541" s="23">
        <f t="shared" ca="1" si="126"/>
        <v>0.76102411111111146</v>
      </c>
      <c r="Q541" t="s">
        <v>16</v>
      </c>
      <c r="R541" s="18">
        <f t="shared" ca="1" si="133"/>
        <v>46266</v>
      </c>
      <c r="S541" s="23">
        <f t="shared" ca="1" si="127"/>
        <v>1.0251664444444468</v>
      </c>
      <c r="U541" t="s">
        <v>17</v>
      </c>
      <c r="V541" s="18">
        <f t="shared" ca="1" si="134"/>
        <v>46266</v>
      </c>
      <c r="W541" s="23">
        <f t="shared" ca="1" si="128"/>
        <v>0.91014283333333379</v>
      </c>
    </row>
    <row r="542" spans="1:23">
      <c r="A542" t="s">
        <v>3</v>
      </c>
      <c r="B542" s="18">
        <f t="shared" ca="1" si="129"/>
        <v>46267</v>
      </c>
      <c r="C542" s="23">
        <f t="shared" ca="1" si="123"/>
        <v>1.1962159999999977</v>
      </c>
      <c r="E542" s="22" t="s">
        <v>13</v>
      </c>
      <c r="F542" s="18">
        <f t="shared" ca="1" si="130"/>
        <v>46267</v>
      </c>
      <c r="G542" s="23">
        <f t="shared" ca="1" si="124"/>
        <v>1.3474010000000001</v>
      </c>
      <c r="I542" t="s">
        <v>14</v>
      </c>
      <c r="J542" s="18">
        <f t="shared" ca="1" si="131"/>
        <v>46267</v>
      </c>
      <c r="K542" s="23">
        <f t="shared" ca="1" si="125"/>
        <v>0.88764420000000033</v>
      </c>
      <c r="M542" t="s">
        <v>15</v>
      </c>
      <c r="N542" s="18">
        <f t="shared" ca="1" si="132"/>
        <v>46267</v>
      </c>
      <c r="O542" s="23">
        <f t="shared" ca="1" si="126"/>
        <v>0.76094640000000036</v>
      </c>
      <c r="Q542" t="s">
        <v>16</v>
      </c>
      <c r="R542" s="18">
        <f t="shared" ca="1" si="133"/>
        <v>46267</v>
      </c>
      <c r="S542" s="23">
        <f t="shared" ca="1" si="127"/>
        <v>1.0250534000000024</v>
      </c>
      <c r="U542" t="s">
        <v>17</v>
      </c>
      <c r="V542" s="18">
        <f t="shared" ca="1" si="134"/>
        <v>46267</v>
      </c>
      <c r="W542" s="23">
        <f t="shared" ca="1" si="128"/>
        <v>0.91008860000000047</v>
      </c>
    </row>
    <row r="543" spans="1:23">
      <c r="A543" t="s">
        <v>3</v>
      </c>
      <c r="B543" s="18">
        <f t="shared" ca="1" si="129"/>
        <v>46268</v>
      </c>
      <c r="C543" s="23">
        <f t="shared" ca="1" si="123"/>
        <v>1.1962700555555532</v>
      </c>
      <c r="E543" s="22" t="s">
        <v>13</v>
      </c>
      <c r="F543" s="18">
        <f t="shared" ca="1" si="130"/>
        <v>46268</v>
      </c>
      <c r="G543" s="23">
        <f t="shared" ca="1" si="124"/>
        <v>1.3474007222222224</v>
      </c>
      <c r="I543" t="s">
        <v>14</v>
      </c>
      <c r="J543" s="18">
        <f t="shared" ca="1" si="131"/>
        <v>46268</v>
      </c>
      <c r="K543" s="23">
        <f t="shared" ca="1" si="125"/>
        <v>0.88768917777777812</v>
      </c>
      <c r="M543" t="s">
        <v>15</v>
      </c>
      <c r="N543" s="18">
        <f t="shared" ca="1" si="132"/>
        <v>46268</v>
      </c>
      <c r="O543" s="23">
        <f t="shared" ca="1" si="126"/>
        <v>0.76086868888888926</v>
      </c>
      <c r="Q543" t="s">
        <v>16</v>
      </c>
      <c r="R543" s="18">
        <f t="shared" ca="1" si="133"/>
        <v>46268</v>
      </c>
      <c r="S543" s="23">
        <f t="shared" ca="1" si="127"/>
        <v>1.0249403555555578</v>
      </c>
      <c r="U543" t="s">
        <v>17</v>
      </c>
      <c r="V543" s="18">
        <f t="shared" ca="1" si="134"/>
        <v>46268</v>
      </c>
      <c r="W543" s="23">
        <f t="shared" ca="1" si="128"/>
        <v>0.91003436666666715</v>
      </c>
    </row>
    <row r="544" spans="1:23">
      <c r="A544" t="s">
        <v>3</v>
      </c>
      <c r="B544" s="18">
        <f t="shared" ca="1" si="129"/>
        <v>46269</v>
      </c>
      <c r="C544" s="23">
        <f t="shared" ca="1" si="123"/>
        <v>1.1963241111111089</v>
      </c>
      <c r="E544" s="22" t="s">
        <v>13</v>
      </c>
      <c r="F544" s="18">
        <f t="shared" ca="1" si="130"/>
        <v>46269</v>
      </c>
      <c r="G544" s="23">
        <f t="shared" ca="1" si="124"/>
        <v>1.3474004444444445</v>
      </c>
      <c r="I544" t="s">
        <v>14</v>
      </c>
      <c r="J544" s="18">
        <f t="shared" ca="1" si="131"/>
        <v>46269</v>
      </c>
      <c r="K544" s="23">
        <f t="shared" ca="1" si="125"/>
        <v>0.8877341555555559</v>
      </c>
      <c r="M544" t="s">
        <v>15</v>
      </c>
      <c r="N544" s="18">
        <f t="shared" ca="1" si="132"/>
        <v>46269</v>
      </c>
      <c r="O544" s="23">
        <f t="shared" ca="1" si="126"/>
        <v>0.76079097777777815</v>
      </c>
      <c r="Q544" t="s">
        <v>16</v>
      </c>
      <c r="R544" s="18">
        <f t="shared" ca="1" si="133"/>
        <v>46269</v>
      </c>
      <c r="S544" s="23">
        <f t="shared" ca="1" si="127"/>
        <v>1.0248273111111135</v>
      </c>
      <c r="U544" t="s">
        <v>17</v>
      </c>
      <c r="V544" s="18">
        <f t="shared" ca="1" si="134"/>
        <v>46269</v>
      </c>
      <c r="W544" s="23">
        <f t="shared" ca="1" si="128"/>
        <v>0.90998013333333383</v>
      </c>
    </row>
    <row r="545" spans="1:23">
      <c r="A545" t="s">
        <v>3</v>
      </c>
      <c r="B545" s="18">
        <f t="shared" ca="1" si="129"/>
        <v>46270</v>
      </c>
      <c r="C545" s="23">
        <f t="shared" ca="1" si="123"/>
        <v>1.1963781666666646</v>
      </c>
      <c r="E545" s="22" t="s">
        <v>13</v>
      </c>
      <c r="F545" s="18">
        <f t="shared" ca="1" si="130"/>
        <v>46270</v>
      </c>
      <c r="G545" s="23">
        <f t="shared" ca="1" si="124"/>
        <v>1.3474001666666666</v>
      </c>
      <c r="I545" t="s">
        <v>14</v>
      </c>
      <c r="J545" s="18">
        <f t="shared" ca="1" si="131"/>
        <v>46270</v>
      </c>
      <c r="K545" s="23">
        <f t="shared" ca="1" si="125"/>
        <v>0.88777913333333369</v>
      </c>
      <c r="M545" t="s">
        <v>15</v>
      </c>
      <c r="N545" s="18">
        <f t="shared" ca="1" si="132"/>
        <v>46270</v>
      </c>
      <c r="O545" s="23">
        <f t="shared" ca="1" si="126"/>
        <v>0.76071326666666705</v>
      </c>
      <c r="Q545" t="s">
        <v>16</v>
      </c>
      <c r="R545" s="18">
        <f t="shared" ca="1" si="133"/>
        <v>46270</v>
      </c>
      <c r="S545" s="23">
        <f t="shared" ca="1" si="127"/>
        <v>1.0247142666666691</v>
      </c>
      <c r="U545" t="s">
        <v>17</v>
      </c>
      <c r="V545" s="18">
        <f t="shared" ca="1" si="134"/>
        <v>46270</v>
      </c>
      <c r="W545" s="23">
        <f t="shared" ca="1" si="128"/>
        <v>0.90992590000000051</v>
      </c>
    </row>
    <row r="546" spans="1:23">
      <c r="A546" t="s">
        <v>3</v>
      </c>
      <c r="B546" s="18">
        <f t="shared" ca="1" si="129"/>
        <v>46271</v>
      </c>
      <c r="C546" s="23">
        <f t="shared" ca="1" si="123"/>
        <v>1.1964322222222201</v>
      </c>
      <c r="E546" s="22" t="s">
        <v>13</v>
      </c>
      <c r="F546" s="18">
        <f t="shared" ca="1" si="130"/>
        <v>46271</v>
      </c>
      <c r="G546" s="23">
        <f t="shared" ca="1" si="124"/>
        <v>1.347399888888889</v>
      </c>
      <c r="I546" t="s">
        <v>14</v>
      </c>
      <c r="J546" s="18">
        <f t="shared" ca="1" si="131"/>
        <v>46271</v>
      </c>
      <c r="K546" s="23">
        <f t="shared" ca="1" si="125"/>
        <v>0.88782411111111148</v>
      </c>
      <c r="M546" t="s">
        <v>15</v>
      </c>
      <c r="N546" s="18">
        <f t="shared" ca="1" si="132"/>
        <v>46271</v>
      </c>
      <c r="O546" s="23">
        <f t="shared" ca="1" si="126"/>
        <v>0.76063555555555595</v>
      </c>
      <c r="Q546" t="s">
        <v>16</v>
      </c>
      <c r="R546" s="18">
        <f t="shared" ca="1" si="133"/>
        <v>46271</v>
      </c>
      <c r="S546" s="23">
        <f t="shared" ca="1" si="127"/>
        <v>1.0246012222222245</v>
      </c>
      <c r="U546" t="s">
        <v>17</v>
      </c>
      <c r="V546" s="18">
        <f t="shared" ca="1" si="134"/>
        <v>46271</v>
      </c>
      <c r="W546" s="23">
        <f t="shared" ca="1" si="128"/>
        <v>0.90987166666666719</v>
      </c>
    </row>
    <row r="547" spans="1:23">
      <c r="A547" t="s">
        <v>3</v>
      </c>
      <c r="B547" s="18">
        <f t="shared" ca="1" si="129"/>
        <v>46272</v>
      </c>
      <c r="C547" s="23">
        <f t="shared" ca="1" si="123"/>
        <v>1.1964862777777756</v>
      </c>
      <c r="E547" s="22" t="s">
        <v>13</v>
      </c>
      <c r="F547" s="18">
        <f t="shared" ca="1" si="130"/>
        <v>46272</v>
      </c>
      <c r="G547" s="23">
        <f t="shared" ca="1" si="124"/>
        <v>1.3473996111111113</v>
      </c>
      <c r="I547" t="s">
        <v>14</v>
      </c>
      <c r="J547" s="18">
        <f t="shared" ca="1" si="131"/>
        <v>46272</v>
      </c>
      <c r="K547" s="23">
        <f t="shared" ca="1" si="125"/>
        <v>0.88786908888888927</v>
      </c>
      <c r="M547" t="s">
        <v>15</v>
      </c>
      <c r="N547" s="18">
        <f t="shared" ca="1" si="132"/>
        <v>46272</v>
      </c>
      <c r="O547" s="23">
        <f t="shared" ca="1" si="126"/>
        <v>0.76055784444444485</v>
      </c>
      <c r="Q547" t="s">
        <v>16</v>
      </c>
      <c r="R547" s="18">
        <f t="shared" ca="1" si="133"/>
        <v>46272</v>
      </c>
      <c r="S547" s="23">
        <f t="shared" ca="1" si="127"/>
        <v>1.0244881777777799</v>
      </c>
      <c r="U547" t="s">
        <v>17</v>
      </c>
      <c r="V547" s="18">
        <f t="shared" ca="1" si="134"/>
        <v>46272</v>
      </c>
      <c r="W547" s="23">
        <f t="shared" ca="1" si="128"/>
        <v>0.90981743333333387</v>
      </c>
    </row>
    <row r="548" spans="1:23">
      <c r="A548" t="s">
        <v>3</v>
      </c>
      <c r="B548" s="18">
        <f t="shared" ca="1" si="129"/>
        <v>46273</v>
      </c>
      <c r="C548" s="23">
        <f t="shared" ca="1" si="123"/>
        <v>1.1965403333333313</v>
      </c>
      <c r="E548" s="22" t="s">
        <v>13</v>
      </c>
      <c r="F548" s="18">
        <f t="shared" ca="1" si="130"/>
        <v>46273</v>
      </c>
      <c r="G548" s="23">
        <f t="shared" ca="1" si="124"/>
        <v>1.3473993333333334</v>
      </c>
      <c r="I548" t="s">
        <v>14</v>
      </c>
      <c r="J548" s="18">
        <f t="shared" ca="1" si="131"/>
        <v>46273</v>
      </c>
      <c r="K548" s="23">
        <f t="shared" ca="1" si="125"/>
        <v>0.88791406666666706</v>
      </c>
      <c r="M548" t="s">
        <v>15</v>
      </c>
      <c r="N548" s="18">
        <f t="shared" ca="1" si="132"/>
        <v>46273</v>
      </c>
      <c r="O548" s="23">
        <f t="shared" ca="1" si="126"/>
        <v>0.76048013333333375</v>
      </c>
      <c r="Q548" t="s">
        <v>16</v>
      </c>
      <c r="R548" s="18">
        <f t="shared" ca="1" si="133"/>
        <v>46273</v>
      </c>
      <c r="S548" s="23">
        <f t="shared" ca="1" si="127"/>
        <v>1.0243751333333355</v>
      </c>
      <c r="U548" t="s">
        <v>17</v>
      </c>
      <c r="V548" s="18">
        <f t="shared" ca="1" si="134"/>
        <v>46273</v>
      </c>
      <c r="W548" s="23">
        <f t="shared" ca="1" si="128"/>
        <v>0.90976320000000055</v>
      </c>
    </row>
    <row r="549" spans="1:23">
      <c r="A549" t="s">
        <v>3</v>
      </c>
      <c r="B549" s="18">
        <f t="shared" ca="1" si="129"/>
        <v>46274</v>
      </c>
      <c r="C549" s="23">
        <f t="shared" ca="1" si="123"/>
        <v>1.196594388888887</v>
      </c>
      <c r="E549" s="22" t="s">
        <v>13</v>
      </c>
      <c r="F549" s="18">
        <f t="shared" ca="1" si="130"/>
        <v>46274</v>
      </c>
      <c r="G549" s="23">
        <f t="shared" ca="1" si="124"/>
        <v>1.3473990555555555</v>
      </c>
      <c r="I549" t="s">
        <v>14</v>
      </c>
      <c r="J549" s="18">
        <f t="shared" ca="1" si="131"/>
        <v>46274</v>
      </c>
      <c r="K549" s="23">
        <f t="shared" ca="1" si="125"/>
        <v>0.88795904444444484</v>
      </c>
      <c r="M549" t="s">
        <v>15</v>
      </c>
      <c r="N549" s="18">
        <f t="shared" ca="1" si="132"/>
        <v>46274</v>
      </c>
      <c r="O549" s="23">
        <f t="shared" ca="1" si="126"/>
        <v>0.76040242222222265</v>
      </c>
      <c r="Q549" t="s">
        <v>16</v>
      </c>
      <c r="R549" s="18">
        <f t="shared" ca="1" si="133"/>
        <v>46274</v>
      </c>
      <c r="S549" s="23">
        <f t="shared" ca="1" si="127"/>
        <v>1.0242620888888911</v>
      </c>
      <c r="U549" t="s">
        <v>17</v>
      </c>
      <c r="V549" s="18">
        <f t="shared" ca="1" si="134"/>
        <v>46274</v>
      </c>
      <c r="W549" s="23">
        <f t="shared" ca="1" si="128"/>
        <v>0.90970896666666723</v>
      </c>
    </row>
    <row r="550" spans="1:23">
      <c r="A550" t="s">
        <v>3</v>
      </c>
      <c r="B550" s="18">
        <f t="shared" ca="1" si="129"/>
        <v>46275</v>
      </c>
      <c r="C550" s="23">
        <f t="shared" ca="1" si="123"/>
        <v>1.1966484444444425</v>
      </c>
      <c r="E550" s="22" t="s">
        <v>13</v>
      </c>
      <c r="F550" s="18">
        <f t="shared" ca="1" si="130"/>
        <v>46275</v>
      </c>
      <c r="G550" s="23">
        <f t="shared" ca="1" si="124"/>
        <v>1.3473987777777778</v>
      </c>
      <c r="I550" t="s">
        <v>14</v>
      </c>
      <c r="J550" s="18">
        <f t="shared" ca="1" si="131"/>
        <v>46275</v>
      </c>
      <c r="K550" s="23">
        <f t="shared" ca="1" si="125"/>
        <v>0.88800402222222263</v>
      </c>
      <c r="M550" t="s">
        <v>15</v>
      </c>
      <c r="N550" s="18">
        <f t="shared" ca="1" si="132"/>
        <v>46275</v>
      </c>
      <c r="O550" s="23">
        <f t="shared" ca="1" si="126"/>
        <v>0.76032471111111155</v>
      </c>
      <c r="Q550" t="s">
        <v>16</v>
      </c>
      <c r="R550" s="18">
        <f t="shared" ca="1" si="133"/>
        <v>46275</v>
      </c>
      <c r="S550" s="23">
        <f t="shared" ca="1" si="127"/>
        <v>1.0241490444444465</v>
      </c>
      <c r="U550" t="s">
        <v>17</v>
      </c>
      <c r="V550" s="18">
        <f t="shared" ca="1" si="134"/>
        <v>46275</v>
      </c>
      <c r="W550" s="23">
        <f t="shared" ca="1" si="128"/>
        <v>0.90965473333333391</v>
      </c>
    </row>
    <row r="551" spans="1:23">
      <c r="A551" t="s">
        <v>3</v>
      </c>
      <c r="B551" s="18">
        <f t="shared" ca="1" si="129"/>
        <v>46276</v>
      </c>
      <c r="C551" s="23">
        <f t="shared" ca="1" si="123"/>
        <v>1.196702499999998</v>
      </c>
      <c r="E551" s="22" t="s">
        <v>13</v>
      </c>
      <c r="F551" s="18">
        <f t="shared" ca="1" si="130"/>
        <v>46276</v>
      </c>
      <c r="G551" s="23">
        <f t="shared" ca="1" si="124"/>
        <v>1.3473985000000002</v>
      </c>
      <c r="I551" t="s">
        <v>14</v>
      </c>
      <c r="J551" s="18">
        <f t="shared" ca="1" si="131"/>
        <v>46276</v>
      </c>
      <c r="K551" s="23">
        <f t="shared" ca="1" si="125"/>
        <v>0.88804900000000042</v>
      </c>
      <c r="M551" t="s">
        <v>15</v>
      </c>
      <c r="N551" s="18">
        <f t="shared" ca="1" si="132"/>
        <v>46276</v>
      </c>
      <c r="O551" s="23">
        <f t="shared" ca="1" si="126"/>
        <v>0.76024700000000045</v>
      </c>
      <c r="Q551" t="s">
        <v>16</v>
      </c>
      <c r="R551" s="18">
        <f t="shared" ca="1" si="133"/>
        <v>46276</v>
      </c>
      <c r="S551" s="23">
        <f t="shared" ca="1" si="127"/>
        <v>1.0240360000000019</v>
      </c>
      <c r="U551" t="s">
        <v>17</v>
      </c>
      <c r="V551" s="18">
        <f t="shared" ca="1" si="134"/>
        <v>46276</v>
      </c>
      <c r="W551" s="23">
        <f t="shared" ca="1" si="128"/>
        <v>0.90960050000000059</v>
      </c>
    </row>
    <row r="552" spans="1:23">
      <c r="A552" t="s">
        <v>3</v>
      </c>
      <c r="B552" s="18">
        <f t="shared" ca="1" si="129"/>
        <v>46277</v>
      </c>
      <c r="C552" s="23">
        <f t="shared" ca="1" si="123"/>
        <v>1.1967565555555537</v>
      </c>
      <c r="E552" s="22" t="s">
        <v>13</v>
      </c>
      <c r="F552" s="18">
        <f t="shared" ca="1" si="130"/>
        <v>46277</v>
      </c>
      <c r="G552" s="23">
        <f t="shared" ca="1" si="124"/>
        <v>1.3473982222222223</v>
      </c>
      <c r="I552" t="s">
        <v>14</v>
      </c>
      <c r="J552" s="18">
        <f t="shared" ca="1" si="131"/>
        <v>46277</v>
      </c>
      <c r="K552" s="23">
        <f t="shared" ca="1" si="125"/>
        <v>0.88809397777777821</v>
      </c>
      <c r="M552" t="s">
        <v>15</v>
      </c>
      <c r="N552" s="18">
        <f t="shared" ca="1" si="132"/>
        <v>46277</v>
      </c>
      <c r="O552" s="23">
        <f t="shared" ca="1" si="126"/>
        <v>0.76016928888888935</v>
      </c>
      <c r="Q552" t="s">
        <v>16</v>
      </c>
      <c r="R552" s="18">
        <f t="shared" ca="1" si="133"/>
        <v>46277</v>
      </c>
      <c r="S552" s="23">
        <f t="shared" ca="1" si="127"/>
        <v>1.0239229555555576</v>
      </c>
      <c r="U552" t="s">
        <v>17</v>
      </c>
      <c r="V552" s="18">
        <f t="shared" ca="1" si="134"/>
        <v>46277</v>
      </c>
      <c r="W552" s="23">
        <f t="shared" ca="1" si="128"/>
        <v>0.90954626666666727</v>
      </c>
    </row>
    <row r="553" spans="1:23">
      <c r="A553" t="s">
        <v>3</v>
      </c>
      <c r="B553" s="18">
        <f t="shared" ca="1" si="129"/>
        <v>46278</v>
      </c>
      <c r="C553" s="23">
        <f t="shared" ca="1" si="123"/>
        <v>1.1968106111111094</v>
      </c>
      <c r="E553" s="22" t="s">
        <v>13</v>
      </c>
      <c r="F553" s="18">
        <f t="shared" ca="1" si="130"/>
        <v>46278</v>
      </c>
      <c r="G553" s="23">
        <f t="shared" ca="1" si="124"/>
        <v>1.3473979444444444</v>
      </c>
      <c r="I553" t="s">
        <v>14</v>
      </c>
      <c r="J553" s="18">
        <f t="shared" ca="1" si="131"/>
        <v>46278</v>
      </c>
      <c r="K553" s="23">
        <f t="shared" ca="1" si="125"/>
        <v>0.888138955555556</v>
      </c>
      <c r="M553" t="s">
        <v>15</v>
      </c>
      <c r="N553" s="18">
        <f t="shared" ca="1" si="132"/>
        <v>46278</v>
      </c>
      <c r="O553" s="23">
        <f t="shared" ca="1" si="126"/>
        <v>0.76009157777777825</v>
      </c>
      <c r="Q553" t="s">
        <v>16</v>
      </c>
      <c r="R553" s="18">
        <f t="shared" ca="1" si="133"/>
        <v>46278</v>
      </c>
      <c r="S553" s="23">
        <f t="shared" ca="1" si="127"/>
        <v>1.0238099111111132</v>
      </c>
      <c r="U553" t="s">
        <v>17</v>
      </c>
      <c r="V553" s="18">
        <f t="shared" ca="1" si="134"/>
        <v>46278</v>
      </c>
      <c r="W553" s="23">
        <f t="shared" ca="1" si="128"/>
        <v>0.90949203333333395</v>
      </c>
    </row>
    <row r="554" spans="1:23">
      <c r="A554" t="s">
        <v>3</v>
      </c>
      <c r="B554" s="18">
        <f t="shared" ca="1" si="129"/>
        <v>46279</v>
      </c>
      <c r="C554" s="23">
        <f t="shared" ca="1" si="123"/>
        <v>1.1968646666666649</v>
      </c>
      <c r="E554" s="22" t="s">
        <v>13</v>
      </c>
      <c r="F554" s="18">
        <f t="shared" ca="1" si="130"/>
        <v>46279</v>
      </c>
      <c r="G554" s="23">
        <f t="shared" ca="1" si="124"/>
        <v>1.3473976666666667</v>
      </c>
      <c r="I554" t="s">
        <v>14</v>
      </c>
      <c r="J554" s="18">
        <f t="shared" ca="1" si="131"/>
        <v>46279</v>
      </c>
      <c r="K554" s="23">
        <f t="shared" ca="1" si="125"/>
        <v>0.88818393333333379</v>
      </c>
      <c r="M554" t="s">
        <v>15</v>
      </c>
      <c r="N554" s="18">
        <f t="shared" ca="1" si="132"/>
        <v>46279</v>
      </c>
      <c r="O554" s="23">
        <f t="shared" ca="1" si="126"/>
        <v>0.76001386666666715</v>
      </c>
      <c r="Q554" t="s">
        <v>16</v>
      </c>
      <c r="R554" s="18">
        <f t="shared" ca="1" si="133"/>
        <v>46279</v>
      </c>
      <c r="S554" s="23">
        <f t="shared" ca="1" si="127"/>
        <v>1.0236968666666686</v>
      </c>
      <c r="U554" t="s">
        <v>17</v>
      </c>
      <c r="V554" s="18">
        <f t="shared" ca="1" si="134"/>
        <v>46279</v>
      </c>
      <c r="W554" s="23">
        <f t="shared" ca="1" si="128"/>
        <v>0.90943780000000063</v>
      </c>
    </row>
    <row r="555" spans="1:23">
      <c r="A555" t="s">
        <v>3</v>
      </c>
      <c r="B555" s="18">
        <f t="shared" ca="1" si="129"/>
        <v>46280</v>
      </c>
      <c r="C555" s="23">
        <f t="shared" ca="1" si="123"/>
        <v>1.1969187222222204</v>
      </c>
      <c r="E555" s="22" t="s">
        <v>13</v>
      </c>
      <c r="F555" s="18">
        <f t="shared" ca="1" si="130"/>
        <v>46280</v>
      </c>
      <c r="G555" s="23">
        <f t="shared" ca="1" si="124"/>
        <v>1.347397388888889</v>
      </c>
      <c r="I555" t="s">
        <v>14</v>
      </c>
      <c r="J555" s="18">
        <f t="shared" ca="1" si="131"/>
        <v>46280</v>
      </c>
      <c r="K555" s="23">
        <f t="shared" ca="1" si="125"/>
        <v>0.88822891111111157</v>
      </c>
      <c r="M555" t="s">
        <v>15</v>
      </c>
      <c r="N555" s="18">
        <f t="shared" ca="1" si="132"/>
        <v>46280</v>
      </c>
      <c r="O555" s="23">
        <f t="shared" ca="1" si="126"/>
        <v>0.75993615555555605</v>
      </c>
      <c r="Q555" t="s">
        <v>16</v>
      </c>
      <c r="R555" s="18">
        <f t="shared" ca="1" si="133"/>
        <v>46280</v>
      </c>
      <c r="S555" s="23">
        <f t="shared" ca="1" si="127"/>
        <v>1.023583822222224</v>
      </c>
      <c r="U555" t="s">
        <v>17</v>
      </c>
      <c r="V555" s="18">
        <f t="shared" ca="1" si="134"/>
        <v>46280</v>
      </c>
      <c r="W555" s="23">
        <f t="shared" ca="1" si="128"/>
        <v>0.90938356666666731</v>
      </c>
    </row>
    <row r="556" spans="1:23">
      <c r="A556" t="s">
        <v>3</v>
      </c>
      <c r="B556" s="18">
        <f t="shared" ca="1" si="129"/>
        <v>46281</v>
      </c>
      <c r="C556" s="23">
        <f t="shared" ca="1" si="123"/>
        <v>1.1969727777777761</v>
      </c>
      <c r="E556" s="22" t="s">
        <v>13</v>
      </c>
      <c r="F556" s="18">
        <f t="shared" ca="1" si="130"/>
        <v>46281</v>
      </c>
      <c r="G556" s="23">
        <f t="shared" ca="1" si="124"/>
        <v>1.3473971111111112</v>
      </c>
      <c r="I556" t="s">
        <v>14</v>
      </c>
      <c r="J556" s="18">
        <f t="shared" ca="1" si="131"/>
        <v>46281</v>
      </c>
      <c r="K556" s="23">
        <f t="shared" ca="1" si="125"/>
        <v>0.88827388888888936</v>
      </c>
      <c r="M556" t="s">
        <v>15</v>
      </c>
      <c r="N556" s="18">
        <f t="shared" ca="1" si="132"/>
        <v>46281</v>
      </c>
      <c r="O556" s="23">
        <f t="shared" ca="1" si="126"/>
        <v>0.75985844444444495</v>
      </c>
      <c r="Q556" t="s">
        <v>16</v>
      </c>
      <c r="R556" s="18">
        <f t="shared" ca="1" si="133"/>
        <v>46281</v>
      </c>
      <c r="S556" s="23">
        <f t="shared" ca="1" si="127"/>
        <v>1.0234707777777796</v>
      </c>
      <c r="U556" t="s">
        <v>17</v>
      </c>
      <c r="V556" s="18">
        <f t="shared" ca="1" si="134"/>
        <v>46281</v>
      </c>
      <c r="W556" s="23">
        <f t="shared" ca="1" si="128"/>
        <v>0.90932933333333399</v>
      </c>
    </row>
    <row r="557" spans="1:23">
      <c r="A557" t="s">
        <v>3</v>
      </c>
      <c r="B557" s="18">
        <f t="shared" ca="1" si="129"/>
        <v>46282</v>
      </c>
      <c r="C557" s="23">
        <f t="shared" ca="1" si="123"/>
        <v>1.1970268333333318</v>
      </c>
      <c r="E557" s="22" t="s">
        <v>13</v>
      </c>
      <c r="F557" s="18">
        <f t="shared" ca="1" si="130"/>
        <v>46282</v>
      </c>
      <c r="G557" s="23">
        <f t="shared" ca="1" si="124"/>
        <v>1.3473968333333333</v>
      </c>
      <c r="I557" t="s">
        <v>14</v>
      </c>
      <c r="J557" s="18">
        <f t="shared" ca="1" si="131"/>
        <v>46282</v>
      </c>
      <c r="K557" s="23">
        <f t="shared" ca="1" si="125"/>
        <v>0.88831886666666715</v>
      </c>
      <c r="M557" t="s">
        <v>15</v>
      </c>
      <c r="N557" s="18">
        <f t="shared" ca="1" si="132"/>
        <v>46282</v>
      </c>
      <c r="O557" s="23">
        <f t="shared" ca="1" si="126"/>
        <v>0.75978073333333385</v>
      </c>
      <c r="Q557" t="s">
        <v>16</v>
      </c>
      <c r="R557" s="18">
        <f t="shared" ca="1" si="133"/>
        <v>46282</v>
      </c>
      <c r="S557" s="23">
        <f t="shared" ca="1" si="127"/>
        <v>1.0233577333333352</v>
      </c>
      <c r="U557" t="s">
        <v>17</v>
      </c>
      <c r="V557" s="18">
        <f t="shared" ca="1" si="134"/>
        <v>46282</v>
      </c>
      <c r="W557" s="23">
        <f t="shared" ca="1" si="128"/>
        <v>0.90927510000000067</v>
      </c>
    </row>
    <row r="558" spans="1:23">
      <c r="A558" t="s">
        <v>3</v>
      </c>
      <c r="B558" s="18">
        <f t="shared" ca="1" si="129"/>
        <v>46283</v>
      </c>
      <c r="C558" s="23">
        <f t="shared" ca="1" si="123"/>
        <v>1.1970808888888873</v>
      </c>
      <c r="E558" s="22" t="s">
        <v>13</v>
      </c>
      <c r="F558" s="18">
        <f t="shared" ca="1" si="130"/>
        <v>46283</v>
      </c>
      <c r="G558" s="23">
        <f t="shared" ca="1" si="124"/>
        <v>1.3473965555555556</v>
      </c>
      <c r="I558" t="s">
        <v>14</v>
      </c>
      <c r="J558" s="18">
        <f t="shared" ca="1" si="131"/>
        <v>46283</v>
      </c>
      <c r="K558" s="23">
        <f t="shared" ca="1" si="125"/>
        <v>0.88836384444444494</v>
      </c>
      <c r="M558" t="s">
        <v>15</v>
      </c>
      <c r="N558" s="18">
        <f t="shared" ca="1" si="132"/>
        <v>46283</v>
      </c>
      <c r="O558" s="23">
        <f t="shared" ca="1" si="126"/>
        <v>0.75970302222222275</v>
      </c>
      <c r="Q558" t="s">
        <v>16</v>
      </c>
      <c r="R558" s="18">
        <f t="shared" ca="1" si="133"/>
        <v>46283</v>
      </c>
      <c r="S558" s="23">
        <f t="shared" ca="1" si="127"/>
        <v>1.0232446888888906</v>
      </c>
      <c r="U558" t="s">
        <v>17</v>
      </c>
      <c r="V558" s="18">
        <f t="shared" ca="1" si="134"/>
        <v>46283</v>
      </c>
      <c r="W558" s="23">
        <f t="shared" ca="1" si="128"/>
        <v>0.90922086666666735</v>
      </c>
    </row>
    <row r="559" spans="1:23">
      <c r="A559" t="s">
        <v>3</v>
      </c>
      <c r="B559" s="18">
        <f t="shared" ca="1" si="129"/>
        <v>46284</v>
      </c>
      <c r="C559" s="23">
        <f t="shared" ca="1" si="123"/>
        <v>1.1971349444444428</v>
      </c>
      <c r="E559" s="22" t="s">
        <v>13</v>
      </c>
      <c r="F559" s="18">
        <f t="shared" ca="1" si="130"/>
        <v>46284</v>
      </c>
      <c r="G559" s="23">
        <f t="shared" ca="1" si="124"/>
        <v>1.3473962777777779</v>
      </c>
      <c r="I559" t="s">
        <v>14</v>
      </c>
      <c r="J559" s="18">
        <f t="shared" ca="1" si="131"/>
        <v>46284</v>
      </c>
      <c r="K559" s="23">
        <f t="shared" ca="1" si="125"/>
        <v>0.88840882222222273</v>
      </c>
      <c r="M559" t="s">
        <v>15</v>
      </c>
      <c r="N559" s="18">
        <f t="shared" ca="1" si="132"/>
        <v>46284</v>
      </c>
      <c r="O559" s="23">
        <f t="shared" ca="1" si="126"/>
        <v>0.75962531111111165</v>
      </c>
      <c r="Q559" t="s">
        <v>16</v>
      </c>
      <c r="R559" s="18">
        <f t="shared" ca="1" si="133"/>
        <v>46284</v>
      </c>
      <c r="S559" s="23">
        <f t="shared" ca="1" si="127"/>
        <v>1.023131644444446</v>
      </c>
      <c r="U559" t="s">
        <v>17</v>
      </c>
      <c r="V559" s="18">
        <f t="shared" ca="1" si="134"/>
        <v>46284</v>
      </c>
      <c r="W559" s="23">
        <f t="shared" ca="1" si="128"/>
        <v>0.90916663333333403</v>
      </c>
    </row>
    <row r="560" spans="1:23">
      <c r="A560" t="s">
        <v>3</v>
      </c>
      <c r="B560" s="18">
        <f t="shared" ca="1" si="129"/>
        <v>46285</v>
      </c>
      <c r="C560" s="23">
        <f t="shared" ca="1" si="123"/>
        <v>1.1971889999999985</v>
      </c>
      <c r="E560" s="22" t="s">
        <v>13</v>
      </c>
      <c r="F560" s="18">
        <f t="shared" ca="1" si="130"/>
        <v>46285</v>
      </c>
      <c r="G560" s="23">
        <f t="shared" ca="1" si="124"/>
        <v>1.347396</v>
      </c>
      <c r="I560" t="s">
        <v>14</v>
      </c>
      <c r="J560" s="18">
        <f t="shared" ca="1" si="131"/>
        <v>46285</v>
      </c>
      <c r="K560" s="23">
        <f t="shared" ca="1" si="125"/>
        <v>0.88845380000000052</v>
      </c>
      <c r="M560" t="s">
        <v>15</v>
      </c>
      <c r="N560" s="18">
        <f t="shared" ca="1" si="132"/>
        <v>46285</v>
      </c>
      <c r="O560" s="23">
        <f t="shared" ca="1" si="126"/>
        <v>0.75954760000000054</v>
      </c>
      <c r="Q560" t="s">
        <v>16</v>
      </c>
      <c r="R560" s="18">
        <f t="shared" ca="1" si="133"/>
        <v>46285</v>
      </c>
      <c r="S560" s="23">
        <f t="shared" ca="1" si="127"/>
        <v>1.0230186000000017</v>
      </c>
      <c r="U560" t="s">
        <v>17</v>
      </c>
      <c r="V560" s="18">
        <f t="shared" ca="1" si="134"/>
        <v>46285</v>
      </c>
      <c r="W560" s="23">
        <f t="shared" ca="1" si="128"/>
        <v>0.90911240000000071</v>
      </c>
    </row>
    <row r="561" spans="1:23">
      <c r="A561" t="s">
        <v>3</v>
      </c>
      <c r="B561" s="18">
        <f t="shared" ca="1" si="129"/>
        <v>46286</v>
      </c>
      <c r="C561" s="23">
        <f t="shared" ca="1" si="123"/>
        <v>1.1972430555555542</v>
      </c>
      <c r="E561" s="22" t="s">
        <v>13</v>
      </c>
      <c r="F561" s="18">
        <f t="shared" ca="1" si="130"/>
        <v>46286</v>
      </c>
      <c r="G561" s="23">
        <f t="shared" ca="1" si="124"/>
        <v>1.3473957222222221</v>
      </c>
      <c r="I561" t="s">
        <v>14</v>
      </c>
      <c r="J561" s="18">
        <f t="shared" ca="1" si="131"/>
        <v>46286</v>
      </c>
      <c r="K561" s="23">
        <f t="shared" ca="1" si="125"/>
        <v>0.8884987777777783</v>
      </c>
      <c r="M561" t="s">
        <v>15</v>
      </c>
      <c r="N561" s="18">
        <f t="shared" ca="1" si="132"/>
        <v>46286</v>
      </c>
      <c r="O561" s="23">
        <f t="shared" ca="1" si="126"/>
        <v>0.75946988888888944</v>
      </c>
      <c r="Q561" t="s">
        <v>16</v>
      </c>
      <c r="R561" s="18">
        <f t="shared" ca="1" si="133"/>
        <v>46286</v>
      </c>
      <c r="S561" s="23">
        <f t="shared" ca="1" si="127"/>
        <v>1.0229055555555573</v>
      </c>
      <c r="U561" t="s">
        <v>17</v>
      </c>
      <c r="V561" s="18">
        <f t="shared" ca="1" si="134"/>
        <v>46286</v>
      </c>
      <c r="W561" s="23">
        <f t="shared" ca="1" si="128"/>
        <v>0.90905816666666739</v>
      </c>
    </row>
    <row r="562" spans="1:23">
      <c r="A562" t="s">
        <v>3</v>
      </c>
      <c r="B562" s="18">
        <f t="shared" ca="1" si="129"/>
        <v>46287</v>
      </c>
      <c r="C562" s="23">
        <f t="shared" ca="1" si="123"/>
        <v>1.1972971111111097</v>
      </c>
      <c r="E562" s="22" t="s">
        <v>13</v>
      </c>
      <c r="F562" s="18">
        <f t="shared" ca="1" si="130"/>
        <v>46287</v>
      </c>
      <c r="G562" s="23">
        <f t="shared" ca="1" si="124"/>
        <v>1.3473954444444445</v>
      </c>
      <c r="I562" t="s">
        <v>14</v>
      </c>
      <c r="J562" s="18">
        <f t="shared" ca="1" si="131"/>
        <v>46287</v>
      </c>
      <c r="K562" s="23">
        <f t="shared" ca="1" si="125"/>
        <v>0.88854375555555609</v>
      </c>
      <c r="M562" t="s">
        <v>15</v>
      </c>
      <c r="N562" s="18">
        <f t="shared" ca="1" si="132"/>
        <v>46287</v>
      </c>
      <c r="O562" s="23">
        <f t="shared" ca="1" si="126"/>
        <v>0.75939217777777834</v>
      </c>
      <c r="Q562" t="s">
        <v>16</v>
      </c>
      <c r="R562" s="18">
        <f t="shared" ca="1" si="133"/>
        <v>46287</v>
      </c>
      <c r="S562" s="23">
        <f t="shared" ca="1" si="127"/>
        <v>1.0227925111111127</v>
      </c>
      <c r="U562" t="s">
        <v>17</v>
      </c>
      <c r="V562" s="18">
        <f t="shared" ca="1" si="134"/>
        <v>46287</v>
      </c>
      <c r="W562" s="23">
        <f t="shared" ca="1" si="128"/>
        <v>0.90900393333333407</v>
      </c>
    </row>
    <row r="563" spans="1:23">
      <c r="A563" t="s">
        <v>3</v>
      </c>
      <c r="B563" s="18">
        <f t="shared" ca="1" si="129"/>
        <v>46288</v>
      </c>
      <c r="C563" s="23">
        <f t="shared" ca="1" si="123"/>
        <v>1.1973511666666652</v>
      </c>
      <c r="E563" s="22" t="s">
        <v>13</v>
      </c>
      <c r="F563" s="18">
        <f t="shared" ca="1" si="130"/>
        <v>46288</v>
      </c>
      <c r="G563" s="23">
        <f t="shared" ca="1" si="124"/>
        <v>1.3473951666666668</v>
      </c>
      <c r="I563" t="s">
        <v>14</v>
      </c>
      <c r="J563" s="18">
        <f t="shared" ca="1" si="131"/>
        <v>46288</v>
      </c>
      <c r="K563" s="23">
        <f t="shared" ca="1" si="125"/>
        <v>0.88858873333333388</v>
      </c>
      <c r="M563" t="s">
        <v>15</v>
      </c>
      <c r="N563" s="18">
        <f t="shared" ca="1" si="132"/>
        <v>46288</v>
      </c>
      <c r="O563" s="23">
        <f t="shared" ca="1" si="126"/>
        <v>0.75931446666666724</v>
      </c>
      <c r="Q563" t="s">
        <v>16</v>
      </c>
      <c r="R563" s="18">
        <f t="shared" ca="1" si="133"/>
        <v>46288</v>
      </c>
      <c r="S563" s="23">
        <f t="shared" ca="1" si="127"/>
        <v>1.0226794666666681</v>
      </c>
      <c r="U563" t="s">
        <v>17</v>
      </c>
      <c r="V563" s="18">
        <f t="shared" ca="1" si="134"/>
        <v>46288</v>
      </c>
      <c r="W563" s="23">
        <f t="shared" ca="1" si="128"/>
        <v>0.90894970000000075</v>
      </c>
    </row>
    <row r="564" spans="1:23">
      <c r="A564" t="s">
        <v>3</v>
      </c>
      <c r="B564" s="18">
        <f t="shared" ca="1" si="129"/>
        <v>46289</v>
      </c>
      <c r="C564" s="23">
        <f t="shared" ca="1" si="123"/>
        <v>1.1974052222222209</v>
      </c>
      <c r="E564" s="22" t="s">
        <v>13</v>
      </c>
      <c r="F564" s="18">
        <f t="shared" ca="1" si="130"/>
        <v>46289</v>
      </c>
      <c r="G564" s="23">
        <f t="shared" ca="1" si="124"/>
        <v>1.3473948888888889</v>
      </c>
      <c r="I564" t="s">
        <v>14</v>
      </c>
      <c r="J564" s="18">
        <f t="shared" ca="1" si="131"/>
        <v>46289</v>
      </c>
      <c r="K564" s="23">
        <f t="shared" ca="1" si="125"/>
        <v>0.88863371111111167</v>
      </c>
      <c r="M564" t="s">
        <v>15</v>
      </c>
      <c r="N564" s="18">
        <f t="shared" ca="1" si="132"/>
        <v>46289</v>
      </c>
      <c r="O564" s="23">
        <f t="shared" ca="1" si="126"/>
        <v>0.75923675555555614</v>
      </c>
      <c r="Q564" t="s">
        <v>16</v>
      </c>
      <c r="R564" s="18">
        <f t="shared" ca="1" si="133"/>
        <v>46289</v>
      </c>
      <c r="S564" s="23">
        <f t="shared" ca="1" si="127"/>
        <v>1.0225664222222237</v>
      </c>
      <c r="U564" t="s">
        <v>17</v>
      </c>
      <c r="V564" s="18">
        <f t="shared" ca="1" si="134"/>
        <v>46289</v>
      </c>
      <c r="W564" s="23">
        <f t="shared" ca="1" si="128"/>
        <v>0.90889546666666743</v>
      </c>
    </row>
    <row r="565" spans="1:23">
      <c r="A565" t="s">
        <v>3</v>
      </c>
      <c r="B565" s="18">
        <f t="shared" ca="1" si="129"/>
        <v>46290</v>
      </c>
      <c r="C565" s="23">
        <f t="shared" ca="1" si="123"/>
        <v>1.1974592777777766</v>
      </c>
      <c r="E565" s="22" t="s">
        <v>13</v>
      </c>
      <c r="F565" s="18">
        <f t="shared" ca="1" si="130"/>
        <v>46290</v>
      </c>
      <c r="G565" s="23">
        <f t="shared" ca="1" si="124"/>
        <v>1.347394611111111</v>
      </c>
      <c r="I565" t="s">
        <v>14</v>
      </c>
      <c r="J565" s="18">
        <f t="shared" ca="1" si="131"/>
        <v>46290</v>
      </c>
      <c r="K565" s="23">
        <f t="shared" ca="1" si="125"/>
        <v>0.88867868888888946</v>
      </c>
      <c r="M565" t="s">
        <v>15</v>
      </c>
      <c r="N565" s="18">
        <f t="shared" ca="1" si="132"/>
        <v>46290</v>
      </c>
      <c r="O565" s="23">
        <f t="shared" ca="1" si="126"/>
        <v>0.75915904444444504</v>
      </c>
      <c r="Q565" t="s">
        <v>16</v>
      </c>
      <c r="R565" s="18">
        <f t="shared" ca="1" si="133"/>
        <v>46290</v>
      </c>
      <c r="S565" s="23">
        <f t="shared" ca="1" si="127"/>
        <v>1.0224533777777793</v>
      </c>
      <c r="U565" t="s">
        <v>17</v>
      </c>
      <c r="V565" s="18">
        <f t="shared" ca="1" si="134"/>
        <v>46290</v>
      </c>
      <c r="W565" s="23">
        <f t="shared" ca="1" si="128"/>
        <v>0.90884123333333411</v>
      </c>
    </row>
    <row r="566" spans="1:23">
      <c r="A566" t="s">
        <v>3</v>
      </c>
      <c r="B566" s="18">
        <f t="shared" ca="1" si="129"/>
        <v>46291</v>
      </c>
      <c r="C566" s="23">
        <f t="shared" ca="1" si="123"/>
        <v>1.1975133333333321</v>
      </c>
      <c r="E566" s="22" t="s">
        <v>13</v>
      </c>
      <c r="F566" s="18">
        <f t="shared" ca="1" si="130"/>
        <v>46291</v>
      </c>
      <c r="G566" s="23">
        <f t="shared" ca="1" si="124"/>
        <v>1.3473943333333334</v>
      </c>
      <c r="I566" t="s">
        <v>14</v>
      </c>
      <c r="J566" s="18">
        <f t="shared" ca="1" si="131"/>
        <v>46291</v>
      </c>
      <c r="K566" s="23">
        <f t="shared" ca="1" si="125"/>
        <v>0.88872366666666724</v>
      </c>
      <c r="M566" t="s">
        <v>15</v>
      </c>
      <c r="N566" s="18">
        <f t="shared" ca="1" si="132"/>
        <v>46291</v>
      </c>
      <c r="O566" s="23">
        <f t="shared" ca="1" si="126"/>
        <v>0.75908133333333394</v>
      </c>
      <c r="Q566" t="s">
        <v>16</v>
      </c>
      <c r="R566" s="18">
        <f t="shared" ca="1" si="133"/>
        <v>46291</v>
      </c>
      <c r="S566" s="23">
        <f t="shared" ca="1" si="127"/>
        <v>1.0223403333333347</v>
      </c>
      <c r="U566" t="s">
        <v>17</v>
      </c>
      <c r="V566" s="18">
        <f t="shared" ca="1" si="134"/>
        <v>46291</v>
      </c>
      <c r="W566" s="23">
        <f t="shared" ca="1" si="128"/>
        <v>0.90878700000000079</v>
      </c>
    </row>
    <row r="567" spans="1:23">
      <c r="A567" t="s">
        <v>3</v>
      </c>
      <c r="B567" s="18">
        <f t="shared" ca="1" si="129"/>
        <v>46292</v>
      </c>
      <c r="C567" s="23">
        <f t="shared" ca="1" si="123"/>
        <v>1.1975673888888876</v>
      </c>
      <c r="E567" s="22" t="s">
        <v>13</v>
      </c>
      <c r="F567" s="18">
        <f t="shared" ca="1" si="130"/>
        <v>46292</v>
      </c>
      <c r="G567" s="23">
        <f t="shared" ca="1" si="124"/>
        <v>1.3473940555555557</v>
      </c>
      <c r="I567" t="s">
        <v>14</v>
      </c>
      <c r="J567" s="18">
        <f t="shared" ca="1" si="131"/>
        <v>46292</v>
      </c>
      <c r="K567" s="23">
        <f t="shared" ca="1" si="125"/>
        <v>0.88876864444444503</v>
      </c>
      <c r="M567" t="s">
        <v>15</v>
      </c>
      <c r="N567" s="18">
        <f t="shared" ca="1" si="132"/>
        <v>46292</v>
      </c>
      <c r="O567" s="23">
        <f t="shared" ca="1" si="126"/>
        <v>0.75900362222222284</v>
      </c>
      <c r="Q567" t="s">
        <v>16</v>
      </c>
      <c r="R567" s="18">
        <f t="shared" ca="1" si="133"/>
        <v>46292</v>
      </c>
      <c r="S567" s="23">
        <f t="shared" ca="1" si="127"/>
        <v>1.0222272888888901</v>
      </c>
      <c r="U567" t="s">
        <v>17</v>
      </c>
      <c r="V567" s="18">
        <f t="shared" ca="1" si="134"/>
        <v>46292</v>
      </c>
      <c r="W567" s="23">
        <f t="shared" ca="1" si="128"/>
        <v>0.90873276666666747</v>
      </c>
    </row>
    <row r="568" spans="1:23">
      <c r="A568" t="s">
        <v>3</v>
      </c>
      <c r="B568" s="18">
        <f t="shared" ca="1" si="129"/>
        <v>46293</v>
      </c>
      <c r="C568" s="23">
        <f t="shared" ca="1" si="123"/>
        <v>1.1976214444444433</v>
      </c>
      <c r="E568" s="22" t="s">
        <v>13</v>
      </c>
      <c r="F568" s="18">
        <f t="shared" ca="1" si="130"/>
        <v>46293</v>
      </c>
      <c r="G568" s="23">
        <f t="shared" ca="1" si="124"/>
        <v>1.3473937777777778</v>
      </c>
      <c r="I568" t="s">
        <v>14</v>
      </c>
      <c r="J568" s="18">
        <f t="shared" ca="1" si="131"/>
        <v>46293</v>
      </c>
      <c r="K568" s="23">
        <f t="shared" ca="1" si="125"/>
        <v>0.88881362222222282</v>
      </c>
      <c r="M568" t="s">
        <v>15</v>
      </c>
      <c r="N568" s="18">
        <f t="shared" ca="1" si="132"/>
        <v>46293</v>
      </c>
      <c r="O568" s="23">
        <f t="shared" ca="1" si="126"/>
        <v>0.75892591111111174</v>
      </c>
      <c r="Q568" t="s">
        <v>16</v>
      </c>
      <c r="R568" s="18">
        <f t="shared" ca="1" si="133"/>
        <v>46293</v>
      </c>
      <c r="S568" s="23">
        <f t="shared" ca="1" si="127"/>
        <v>1.0221142444444458</v>
      </c>
      <c r="U568" t="s">
        <v>17</v>
      </c>
      <c r="V568" s="18">
        <f t="shared" ca="1" si="134"/>
        <v>46293</v>
      </c>
      <c r="W568" s="23">
        <f t="shared" ca="1" si="128"/>
        <v>0.90867853333333415</v>
      </c>
    </row>
    <row r="569" spans="1:23">
      <c r="A569" t="s">
        <v>3</v>
      </c>
      <c r="B569" s="18">
        <f t="shared" ca="1" si="129"/>
        <v>46294</v>
      </c>
      <c r="C569" s="23">
        <f t="shared" ca="1" si="123"/>
        <v>1.197675499999999</v>
      </c>
      <c r="E569" s="22" t="s">
        <v>13</v>
      </c>
      <c r="F569" s="18">
        <f t="shared" ca="1" si="130"/>
        <v>46294</v>
      </c>
      <c r="G569" s="23">
        <f t="shared" ca="1" si="124"/>
        <v>1.3473934999999999</v>
      </c>
      <c r="I569" t="s">
        <v>14</v>
      </c>
      <c r="J569" s="18">
        <f t="shared" ca="1" si="131"/>
        <v>46294</v>
      </c>
      <c r="K569" s="23">
        <f t="shared" ca="1" si="125"/>
        <v>0.88885860000000061</v>
      </c>
      <c r="M569" t="s">
        <v>15</v>
      </c>
      <c r="N569" s="18">
        <f t="shared" ca="1" si="132"/>
        <v>46294</v>
      </c>
      <c r="O569" s="23">
        <f t="shared" ca="1" si="126"/>
        <v>0.75884820000000064</v>
      </c>
      <c r="Q569" t="s">
        <v>16</v>
      </c>
      <c r="R569" s="18">
        <f t="shared" ca="1" si="133"/>
        <v>46294</v>
      </c>
      <c r="S569" s="23">
        <f t="shared" ca="1" si="127"/>
        <v>1.0220012000000014</v>
      </c>
      <c r="U569" t="s">
        <v>17</v>
      </c>
      <c r="V569" s="18">
        <f t="shared" ca="1" si="134"/>
        <v>46294</v>
      </c>
      <c r="W569" s="23">
        <f t="shared" ca="1" si="128"/>
        <v>0.90862430000000083</v>
      </c>
    </row>
    <row r="570" spans="1:23">
      <c r="A570" t="s">
        <v>3</v>
      </c>
      <c r="B570" s="18">
        <f t="shared" ca="1" si="129"/>
        <v>46295</v>
      </c>
      <c r="C570" s="23">
        <f t="shared" ca="1" si="123"/>
        <v>1.1977295555555545</v>
      </c>
      <c r="E570" s="22" t="s">
        <v>13</v>
      </c>
      <c r="F570" s="18">
        <f t="shared" ca="1" si="130"/>
        <v>46295</v>
      </c>
      <c r="G570" s="23">
        <f t="shared" ca="1" si="124"/>
        <v>1.3473932222222222</v>
      </c>
      <c r="I570" t="s">
        <v>14</v>
      </c>
      <c r="J570" s="18">
        <f t="shared" ca="1" si="131"/>
        <v>46295</v>
      </c>
      <c r="K570" s="23">
        <f t="shared" ca="1" si="125"/>
        <v>0.8889035777777784</v>
      </c>
      <c r="M570" t="s">
        <v>15</v>
      </c>
      <c r="N570" s="18">
        <f t="shared" ca="1" si="132"/>
        <v>46295</v>
      </c>
      <c r="O570" s="23">
        <f t="shared" ca="1" si="126"/>
        <v>0.75877048888888954</v>
      </c>
      <c r="Q570" t="s">
        <v>16</v>
      </c>
      <c r="R570" s="18">
        <f t="shared" ca="1" si="133"/>
        <v>46295</v>
      </c>
      <c r="S570" s="23">
        <f t="shared" ca="1" si="127"/>
        <v>1.0218881555555568</v>
      </c>
      <c r="U570" t="s">
        <v>17</v>
      </c>
      <c r="V570" s="18">
        <f t="shared" ca="1" si="134"/>
        <v>46295</v>
      </c>
      <c r="W570" s="23">
        <f t="shared" ca="1" si="128"/>
        <v>0.90857006666666751</v>
      </c>
    </row>
    <row r="571" spans="1:23">
      <c r="A571" t="s">
        <v>3</v>
      </c>
      <c r="B571" s="18">
        <f t="shared" ca="1" si="129"/>
        <v>46296</v>
      </c>
      <c r="C571" s="23">
        <f t="shared" ref="C571:C596" ca="1" si="135">C570+(C$597-C570)/(B$597-B571)</f>
        <v>1.19778361111111</v>
      </c>
      <c r="E571" s="22" t="s">
        <v>13</v>
      </c>
      <c r="F571" s="18">
        <f t="shared" ca="1" si="130"/>
        <v>46296</v>
      </c>
      <c r="G571" s="23">
        <f t="shared" ref="G571:G596" ca="1" si="136">G570+(G$597-G570)/(F$597-F571)</f>
        <v>1.3473929444444446</v>
      </c>
      <c r="I571" t="s">
        <v>14</v>
      </c>
      <c r="J571" s="18">
        <f t="shared" ca="1" si="131"/>
        <v>46296</v>
      </c>
      <c r="K571" s="23">
        <f t="shared" ref="K571:K596" ca="1" si="137">K570+(K$597-K570)/(J$597-J571)</f>
        <v>0.88894855555555619</v>
      </c>
      <c r="M571" t="s">
        <v>15</v>
      </c>
      <c r="N571" s="18">
        <f t="shared" ca="1" si="132"/>
        <v>46296</v>
      </c>
      <c r="O571" s="23">
        <f t="shared" ref="O571:O596" ca="1" si="138">O570+(O$597-O570)/(N$597-N571)</f>
        <v>0.75869277777777844</v>
      </c>
      <c r="Q571" t="s">
        <v>16</v>
      </c>
      <c r="R571" s="18">
        <f t="shared" ca="1" si="133"/>
        <v>46296</v>
      </c>
      <c r="S571" s="23">
        <f t="shared" ref="S571:S596" ca="1" si="139">S570+(S$597-S570)/(R$597-R571)</f>
        <v>1.0217751111111122</v>
      </c>
      <c r="U571" t="s">
        <v>17</v>
      </c>
      <c r="V571" s="18">
        <f t="shared" ca="1" si="134"/>
        <v>46296</v>
      </c>
      <c r="W571" s="23">
        <f t="shared" ref="W571:W596" ca="1" si="140">W570+(W$597-W570)/(V$597-V571)</f>
        <v>0.90851583333333419</v>
      </c>
    </row>
    <row r="572" spans="1:23">
      <c r="A572" t="s">
        <v>3</v>
      </c>
      <c r="B572" s="18">
        <f t="shared" ca="1" si="129"/>
        <v>46297</v>
      </c>
      <c r="C572" s="23">
        <f t="shared" ca="1" si="135"/>
        <v>1.1978376666666657</v>
      </c>
      <c r="E572" s="22" t="s">
        <v>13</v>
      </c>
      <c r="F572" s="18">
        <f t="shared" ca="1" si="130"/>
        <v>46297</v>
      </c>
      <c r="G572" s="23">
        <f t="shared" ca="1" si="136"/>
        <v>1.3473926666666667</v>
      </c>
      <c r="I572" t="s">
        <v>14</v>
      </c>
      <c r="J572" s="18">
        <f t="shared" ca="1" si="131"/>
        <v>46297</v>
      </c>
      <c r="K572" s="23">
        <f t="shared" ca="1" si="137"/>
        <v>0.88899353333333397</v>
      </c>
      <c r="M572" t="s">
        <v>15</v>
      </c>
      <c r="N572" s="18">
        <f t="shared" ca="1" si="132"/>
        <v>46297</v>
      </c>
      <c r="O572" s="23">
        <f t="shared" ca="1" si="138"/>
        <v>0.75861506666666734</v>
      </c>
      <c r="Q572" t="s">
        <v>16</v>
      </c>
      <c r="R572" s="18">
        <f t="shared" ca="1" si="133"/>
        <v>46297</v>
      </c>
      <c r="S572" s="23">
        <f t="shared" ca="1" si="139"/>
        <v>1.0216620666666678</v>
      </c>
      <c r="U572" t="s">
        <v>17</v>
      </c>
      <c r="V572" s="18">
        <f t="shared" ca="1" si="134"/>
        <v>46297</v>
      </c>
      <c r="W572" s="23">
        <f t="shared" ca="1" si="140"/>
        <v>0.90846160000000087</v>
      </c>
    </row>
    <row r="573" spans="1:23">
      <c r="A573" t="s">
        <v>3</v>
      </c>
      <c r="B573" s="18">
        <f t="shared" ca="1" si="129"/>
        <v>46298</v>
      </c>
      <c r="C573" s="23">
        <f t="shared" ca="1" si="135"/>
        <v>1.1978917222222214</v>
      </c>
      <c r="E573" s="22" t="s">
        <v>13</v>
      </c>
      <c r="F573" s="18">
        <f t="shared" ca="1" si="130"/>
        <v>46298</v>
      </c>
      <c r="G573" s="23">
        <f t="shared" ca="1" si="136"/>
        <v>1.3473923888888888</v>
      </c>
      <c r="I573" t="s">
        <v>14</v>
      </c>
      <c r="J573" s="18">
        <f t="shared" ca="1" si="131"/>
        <v>46298</v>
      </c>
      <c r="K573" s="23">
        <f t="shared" ca="1" si="137"/>
        <v>0.88903851111111176</v>
      </c>
      <c r="M573" t="s">
        <v>15</v>
      </c>
      <c r="N573" s="18">
        <f t="shared" ca="1" si="132"/>
        <v>46298</v>
      </c>
      <c r="O573" s="23">
        <f t="shared" ca="1" si="138"/>
        <v>0.75853735555555624</v>
      </c>
      <c r="Q573" t="s">
        <v>16</v>
      </c>
      <c r="R573" s="18">
        <f t="shared" ca="1" si="133"/>
        <v>46298</v>
      </c>
      <c r="S573" s="23">
        <f t="shared" ca="1" si="139"/>
        <v>1.0215490222222234</v>
      </c>
      <c r="U573" t="s">
        <v>17</v>
      </c>
      <c r="V573" s="18">
        <f t="shared" ca="1" si="134"/>
        <v>46298</v>
      </c>
      <c r="W573" s="23">
        <f t="shared" ca="1" si="140"/>
        <v>0.90840736666666755</v>
      </c>
    </row>
    <row r="574" spans="1:23">
      <c r="A574" t="s">
        <v>3</v>
      </c>
      <c r="B574" s="18">
        <f t="shared" ca="1" si="129"/>
        <v>46299</v>
      </c>
      <c r="C574" s="23">
        <f t="shared" ca="1" si="135"/>
        <v>1.1979457777777769</v>
      </c>
      <c r="E574" s="22" t="s">
        <v>13</v>
      </c>
      <c r="F574" s="18">
        <f t="shared" ca="1" si="130"/>
        <v>46299</v>
      </c>
      <c r="G574" s="23">
        <f t="shared" ca="1" si="136"/>
        <v>1.3473921111111111</v>
      </c>
      <c r="I574" t="s">
        <v>14</v>
      </c>
      <c r="J574" s="18">
        <f t="shared" ca="1" si="131"/>
        <v>46299</v>
      </c>
      <c r="K574" s="23">
        <f t="shared" ca="1" si="137"/>
        <v>0.88908348888888955</v>
      </c>
      <c r="M574" t="s">
        <v>15</v>
      </c>
      <c r="N574" s="18">
        <f t="shared" ca="1" si="132"/>
        <v>46299</v>
      </c>
      <c r="O574" s="23">
        <f t="shared" ca="1" si="138"/>
        <v>0.75845964444444514</v>
      </c>
      <c r="Q574" t="s">
        <v>16</v>
      </c>
      <c r="R574" s="18">
        <f t="shared" ca="1" si="133"/>
        <v>46299</v>
      </c>
      <c r="S574" s="23">
        <f t="shared" ca="1" si="139"/>
        <v>1.0214359777777788</v>
      </c>
      <c r="U574" t="s">
        <v>17</v>
      </c>
      <c r="V574" s="18">
        <f t="shared" ca="1" si="134"/>
        <v>46299</v>
      </c>
      <c r="W574" s="23">
        <f t="shared" ca="1" si="140"/>
        <v>0.90835313333333423</v>
      </c>
    </row>
    <row r="575" spans="1:23">
      <c r="A575" t="s">
        <v>3</v>
      </c>
      <c r="B575" s="18">
        <f t="shared" ca="1" si="129"/>
        <v>46300</v>
      </c>
      <c r="C575" s="23">
        <f t="shared" ca="1" si="135"/>
        <v>1.1979998333333324</v>
      </c>
      <c r="E575" s="22" t="s">
        <v>13</v>
      </c>
      <c r="F575" s="18">
        <f t="shared" ca="1" si="130"/>
        <v>46300</v>
      </c>
      <c r="G575" s="23">
        <f t="shared" ca="1" si="136"/>
        <v>1.3473918333333335</v>
      </c>
      <c r="I575" t="s">
        <v>14</v>
      </c>
      <c r="J575" s="18">
        <f t="shared" ca="1" si="131"/>
        <v>46300</v>
      </c>
      <c r="K575" s="23">
        <f t="shared" ca="1" si="137"/>
        <v>0.88912846666666734</v>
      </c>
      <c r="M575" t="s">
        <v>15</v>
      </c>
      <c r="N575" s="18">
        <f t="shared" ca="1" si="132"/>
        <v>46300</v>
      </c>
      <c r="O575" s="23">
        <f t="shared" ca="1" si="138"/>
        <v>0.75838193333333404</v>
      </c>
      <c r="Q575" t="s">
        <v>16</v>
      </c>
      <c r="R575" s="18">
        <f t="shared" ca="1" si="133"/>
        <v>46300</v>
      </c>
      <c r="S575" s="23">
        <f t="shared" ca="1" si="139"/>
        <v>1.0213229333333342</v>
      </c>
      <c r="U575" t="s">
        <v>17</v>
      </c>
      <c r="V575" s="18">
        <f t="shared" ca="1" si="134"/>
        <v>46300</v>
      </c>
      <c r="W575" s="23">
        <f t="shared" ca="1" si="140"/>
        <v>0.9082989000000008</v>
      </c>
    </row>
    <row r="576" spans="1:23">
      <c r="A576" t="s">
        <v>3</v>
      </c>
      <c r="B576" s="18">
        <f t="shared" ca="1" si="129"/>
        <v>46301</v>
      </c>
      <c r="C576" s="23">
        <f t="shared" ca="1" si="135"/>
        <v>1.1980538888888881</v>
      </c>
      <c r="E576" s="22" t="s">
        <v>13</v>
      </c>
      <c r="F576" s="18">
        <f t="shared" ca="1" si="130"/>
        <v>46301</v>
      </c>
      <c r="G576" s="23">
        <f t="shared" ca="1" si="136"/>
        <v>1.3473915555555556</v>
      </c>
      <c r="I576" t="s">
        <v>14</v>
      </c>
      <c r="J576" s="18">
        <f t="shared" ca="1" si="131"/>
        <v>46301</v>
      </c>
      <c r="K576" s="23">
        <f t="shared" ca="1" si="137"/>
        <v>0.88917344444444513</v>
      </c>
      <c r="M576" t="s">
        <v>15</v>
      </c>
      <c r="N576" s="18">
        <f t="shared" ca="1" si="132"/>
        <v>46301</v>
      </c>
      <c r="O576" s="23">
        <f t="shared" ca="1" si="138"/>
        <v>0.75830422222222293</v>
      </c>
      <c r="Q576" t="s">
        <v>16</v>
      </c>
      <c r="R576" s="18">
        <f t="shared" ca="1" si="133"/>
        <v>46301</v>
      </c>
      <c r="S576" s="23">
        <f t="shared" ca="1" si="139"/>
        <v>1.0212098888888899</v>
      </c>
      <c r="U576" t="s">
        <v>17</v>
      </c>
      <c r="V576" s="18">
        <f t="shared" ca="1" si="134"/>
        <v>46301</v>
      </c>
      <c r="W576" s="23">
        <f t="shared" ca="1" si="140"/>
        <v>0.90824466666666748</v>
      </c>
    </row>
    <row r="577" spans="1:23">
      <c r="A577" t="s">
        <v>3</v>
      </c>
      <c r="B577" s="18">
        <f t="shared" ca="1" si="129"/>
        <v>46302</v>
      </c>
      <c r="C577" s="23">
        <f t="shared" ca="1" si="135"/>
        <v>1.1981079444444438</v>
      </c>
      <c r="E577" s="22" t="s">
        <v>13</v>
      </c>
      <c r="F577" s="18">
        <f t="shared" ca="1" si="130"/>
        <v>46302</v>
      </c>
      <c r="G577" s="23">
        <f t="shared" ca="1" si="136"/>
        <v>1.3473912777777777</v>
      </c>
      <c r="I577" t="s">
        <v>14</v>
      </c>
      <c r="J577" s="18">
        <f t="shared" ca="1" si="131"/>
        <v>46302</v>
      </c>
      <c r="K577" s="23">
        <f t="shared" ca="1" si="137"/>
        <v>0.88921842222222292</v>
      </c>
      <c r="M577" t="s">
        <v>15</v>
      </c>
      <c r="N577" s="18">
        <f t="shared" ca="1" si="132"/>
        <v>46302</v>
      </c>
      <c r="O577" s="23">
        <f t="shared" ca="1" si="138"/>
        <v>0.75822651111111183</v>
      </c>
      <c r="Q577" t="s">
        <v>16</v>
      </c>
      <c r="R577" s="18">
        <f t="shared" ca="1" si="133"/>
        <v>46302</v>
      </c>
      <c r="S577" s="23">
        <f t="shared" ca="1" si="139"/>
        <v>1.0210968444444455</v>
      </c>
      <c r="U577" t="s">
        <v>17</v>
      </c>
      <c r="V577" s="18">
        <f t="shared" ca="1" si="134"/>
        <v>46302</v>
      </c>
      <c r="W577" s="23">
        <f t="shared" ca="1" si="140"/>
        <v>0.90819043333333416</v>
      </c>
    </row>
    <row r="578" spans="1:23">
      <c r="A578" t="s">
        <v>3</v>
      </c>
      <c r="B578" s="18">
        <f t="shared" ca="1" si="129"/>
        <v>46303</v>
      </c>
      <c r="C578" s="23">
        <f t="shared" ca="1" si="135"/>
        <v>1.1981619999999993</v>
      </c>
      <c r="E578" s="22" t="s">
        <v>13</v>
      </c>
      <c r="F578" s="18">
        <f t="shared" ca="1" si="130"/>
        <v>46303</v>
      </c>
      <c r="G578" s="23">
        <f t="shared" ca="1" si="136"/>
        <v>1.347391</v>
      </c>
      <c r="I578" t="s">
        <v>14</v>
      </c>
      <c r="J578" s="18">
        <f t="shared" ca="1" si="131"/>
        <v>46303</v>
      </c>
      <c r="K578" s="23">
        <f t="shared" ca="1" si="137"/>
        <v>0.8892634000000007</v>
      </c>
      <c r="M578" t="s">
        <v>15</v>
      </c>
      <c r="N578" s="18">
        <f t="shared" ca="1" si="132"/>
        <v>46303</v>
      </c>
      <c r="O578" s="23">
        <f t="shared" ca="1" si="138"/>
        <v>0.75814880000000073</v>
      </c>
      <c r="Q578" t="s">
        <v>16</v>
      </c>
      <c r="R578" s="18">
        <f t="shared" ca="1" si="133"/>
        <v>46303</v>
      </c>
      <c r="S578" s="23">
        <f t="shared" ca="1" si="139"/>
        <v>1.0209838000000009</v>
      </c>
      <c r="U578" t="s">
        <v>17</v>
      </c>
      <c r="V578" s="18">
        <f t="shared" ca="1" si="134"/>
        <v>46303</v>
      </c>
      <c r="W578" s="23">
        <f t="shared" ca="1" si="140"/>
        <v>0.90813620000000073</v>
      </c>
    </row>
    <row r="579" spans="1:23">
      <c r="A579" t="s">
        <v>3</v>
      </c>
      <c r="B579" s="18">
        <f t="shared" ca="1" si="129"/>
        <v>46304</v>
      </c>
      <c r="C579" s="23">
        <f t="shared" ca="1" si="135"/>
        <v>1.1982160555555548</v>
      </c>
      <c r="E579" s="22" t="s">
        <v>13</v>
      </c>
      <c r="F579" s="18">
        <f t="shared" ca="1" si="130"/>
        <v>46304</v>
      </c>
      <c r="G579" s="23">
        <f t="shared" ca="1" si="136"/>
        <v>1.3473907222222223</v>
      </c>
      <c r="I579" t="s">
        <v>14</v>
      </c>
      <c r="J579" s="18">
        <f t="shared" ca="1" si="131"/>
        <v>46304</v>
      </c>
      <c r="K579" s="23">
        <f t="shared" ca="1" si="137"/>
        <v>0.88930837777777849</v>
      </c>
      <c r="M579" t="s">
        <v>15</v>
      </c>
      <c r="N579" s="18">
        <f t="shared" ca="1" si="132"/>
        <v>46304</v>
      </c>
      <c r="O579" s="23">
        <f t="shared" ca="1" si="138"/>
        <v>0.75807108888888963</v>
      </c>
      <c r="Q579" t="s">
        <v>16</v>
      </c>
      <c r="R579" s="18">
        <f t="shared" ca="1" si="133"/>
        <v>46304</v>
      </c>
      <c r="S579" s="23">
        <f t="shared" ca="1" si="139"/>
        <v>1.0208707555555563</v>
      </c>
      <c r="U579" t="s">
        <v>17</v>
      </c>
      <c r="V579" s="18">
        <f t="shared" ca="1" si="134"/>
        <v>46304</v>
      </c>
      <c r="W579" s="23">
        <f t="shared" ca="1" si="140"/>
        <v>0.9080819666666673</v>
      </c>
    </row>
    <row r="580" spans="1:23">
      <c r="A580" t="s">
        <v>3</v>
      </c>
      <c r="B580" s="18">
        <f t="shared" ca="1" si="129"/>
        <v>46305</v>
      </c>
      <c r="C580" s="23">
        <f t="shared" ca="1" si="135"/>
        <v>1.1982701111111105</v>
      </c>
      <c r="E580" s="22" t="s">
        <v>13</v>
      </c>
      <c r="F580" s="18">
        <f t="shared" ca="1" si="130"/>
        <v>46305</v>
      </c>
      <c r="G580" s="23">
        <f t="shared" ca="1" si="136"/>
        <v>1.3473904444444444</v>
      </c>
      <c r="I580" t="s">
        <v>14</v>
      </c>
      <c r="J580" s="18">
        <f t="shared" ca="1" si="131"/>
        <v>46305</v>
      </c>
      <c r="K580" s="23">
        <f t="shared" ca="1" si="137"/>
        <v>0.88935335555555628</v>
      </c>
      <c r="M580" t="s">
        <v>15</v>
      </c>
      <c r="N580" s="18">
        <f t="shared" ca="1" si="132"/>
        <v>46305</v>
      </c>
      <c r="O580" s="23">
        <f t="shared" ca="1" si="138"/>
        <v>0.75799337777777853</v>
      </c>
      <c r="Q580" t="s">
        <v>16</v>
      </c>
      <c r="R580" s="18">
        <f t="shared" ca="1" si="133"/>
        <v>46305</v>
      </c>
      <c r="S580" s="23">
        <f t="shared" ca="1" si="139"/>
        <v>1.0207577111111119</v>
      </c>
      <c r="U580" t="s">
        <v>17</v>
      </c>
      <c r="V580" s="18">
        <f t="shared" ca="1" si="134"/>
        <v>46305</v>
      </c>
      <c r="W580" s="23">
        <f t="shared" ca="1" si="140"/>
        <v>0.90802773333333398</v>
      </c>
    </row>
    <row r="581" spans="1:23">
      <c r="A581" t="s">
        <v>3</v>
      </c>
      <c r="B581" s="18">
        <f t="shared" ca="1" si="129"/>
        <v>46306</v>
      </c>
      <c r="C581" s="23">
        <f t="shared" ca="1" si="135"/>
        <v>1.1983241666666662</v>
      </c>
      <c r="E581" s="22" t="s">
        <v>13</v>
      </c>
      <c r="F581" s="18">
        <f t="shared" ca="1" si="130"/>
        <v>46306</v>
      </c>
      <c r="G581" s="23">
        <f t="shared" ca="1" si="136"/>
        <v>1.3473901666666666</v>
      </c>
      <c r="I581" t="s">
        <v>14</v>
      </c>
      <c r="J581" s="18">
        <f t="shared" ca="1" si="131"/>
        <v>46306</v>
      </c>
      <c r="K581" s="23">
        <f t="shared" ca="1" si="137"/>
        <v>0.88939833333333396</v>
      </c>
      <c r="M581" t="s">
        <v>15</v>
      </c>
      <c r="N581" s="18">
        <f t="shared" ca="1" si="132"/>
        <v>46306</v>
      </c>
      <c r="O581" s="23">
        <f t="shared" ca="1" si="138"/>
        <v>0.75791566666666732</v>
      </c>
      <c r="Q581" t="s">
        <v>16</v>
      </c>
      <c r="R581" s="18">
        <f t="shared" ca="1" si="133"/>
        <v>46306</v>
      </c>
      <c r="S581" s="23">
        <f t="shared" ca="1" si="139"/>
        <v>1.0206446666666675</v>
      </c>
      <c r="U581" t="s">
        <v>17</v>
      </c>
      <c r="V581" s="18">
        <f t="shared" ca="1" si="134"/>
        <v>46306</v>
      </c>
      <c r="W581" s="23">
        <f t="shared" ca="1" si="140"/>
        <v>0.90797350000000066</v>
      </c>
    </row>
    <row r="582" spans="1:23">
      <c r="A582" t="s">
        <v>3</v>
      </c>
      <c r="B582" s="18">
        <f t="shared" ca="1" si="129"/>
        <v>46307</v>
      </c>
      <c r="C582" s="23">
        <f t="shared" ca="1" si="135"/>
        <v>1.1983782222222217</v>
      </c>
      <c r="E582" s="22" t="s">
        <v>13</v>
      </c>
      <c r="F582" s="18">
        <f t="shared" ca="1" si="130"/>
        <v>46307</v>
      </c>
      <c r="G582" s="23">
        <f t="shared" ca="1" si="136"/>
        <v>1.3473898888888889</v>
      </c>
      <c r="I582" t="s">
        <v>14</v>
      </c>
      <c r="J582" s="18">
        <f t="shared" ca="1" si="131"/>
        <v>46307</v>
      </c>
      <c r="K582" s="23">
        <f t="shared" ca="1" si="137"/>
        <v>0.88944331111111175</v>
      </c>
      <c r="M582" t="s">
        <v>15</v>
      </c>
      <c r="N582" s="18">
        <f t="shared" ca="1" si="132"/>
        <v>46307</v>
      </c>
      <c r="O582" s="23">
        <f t="shared" ca="1" si="138"/>
        <v>0.75783795555555622</v>
      </c>
      <c r="Q582" t="s">
        <v>16</v>
      </c>
      <c r="R582" s="18">
        <f t="shared" ca="1" si="133"/>
        <v>46307</v>
      </c>
      <c r="S582" s="23">
        <f t="shared" ca="1" si="139"/>
        <v>1.0205316222222229</v>
      </c>
      <c r="U582" t="s">
        <v>17</v>
      </c>
      <c r="V582" s="18">
        <f t="shared" ca="1" si="134"/>
        <v>46307</v>
      </c>
      <c r="W582" s="23">
        <f t="shared" ca="1" si="140"/>
        <v>0.90791926666666722</v>
      </c>
    </row>
    <row r="583" spans="1:23">
      <c r="A583" t="s">
        <v>3</v>
      </c>
      <c r="B583" s="18">
        <f t="shared" ca="1" si="129"/>
        <v>46308</v>
      </c>
      <c r="C583" s="23">
        <f t="shared" ca="1" si="135"/>
        <v>1.1984322777777772</v>
      </c>
      <c r="E583" s="22" t="s">
        <v>13</v>
      </c>
      <c r="F583" s="18">
        <f t="shared" ca="1" si="130"/>
        <v>46308</v>
      </c>
      <c r="G583" s="23">
        <f t="shared" ca="1" si="136"/>
        <v>1.3473896111111112</v>
      </c>
      <c r="I583" t="s">
        <v>14</v>
      </c>
      <c r="J583" s="18">
        <f t="shared" ca="1" si="131"/>
        <v>46308</v>
      </c>
      <c r="K583" s="23">
        <f t="shared" ca="1" si="137"/>
        <v>0.88948828888888953</v>
      </c>
      <c r="M583" t="s">
        <v>15</v>
      </c>
      <c r="N583" s="18">
        <f t="shared" ca="1" si="132"/>
        <v>46308</v>
      </c>
      <c r="O583" s="23">
        <f t="shared" ca="1" si="138"/>
        <v>0.75776024444444512</v>
      </c>
      <c r="Q583" t="s">
        <v>16</v>
      </c>
      <c r="R583" s="18">
        <f t="shared" ca="1" si="133"/>
        <v>46308</v>
      </c>
      <c r="S583" s="23">
        <f t="shared" ca="1" si="139"/>
        <v>1.0204185777777783</v>
      </c>
      <c r="U583" t="s">
        <v>17</v>
      </c>
      <c r="V583" s="18">
        <f t="shared" ca="1" si="134"/>
        <v>46308</v>
      </c>
      <c r="W583" s="23">
        <f t="shared" ca="1" si="140"/>
        <v>0.90786503333333379</v>
      </c>
    </row>
    <row r="584" spans="1:23">
      <c r="A584" t="s">
        <v>3</v>
      </c>
      <c r="B584" s="18">
        <f t="shared" ca="1" si="129"/>
        <v>46309</v>
      </c>
      <c r="C584" s="23">
        <f t="shared" ca="1" si="135"/>
        <v>1.1984863333333329</v>
      </c>
      <c r="E584" s="22" t="s">
        <v>13</v>
      </c>
      <c r="F584" s="18">
        <f t="shared" ca="1" si="130"/>
        <v>46309</v>
      </c>
      <c r="G584" s="23">
        <f t="shared" ca="1" si="136"/>
        <v>1.3473893333333333</v>
      </c>
      <c r="I584" t="s">
        <v>14</v>
      </c>
      <c r="J584" s="18">
        <f t="shared" ca="1" si="131"/>
        <v>46309</v>
      </c>
      <c r="K584" s="23">
        <f t="shared" ca="1" si="137"/>
        <v>0.88953326666666721</v>
      </c>
      <c r="M584" t="s">
        <v>15</v>
      </c>
      <c r="N584" s="18">
        <f t="shared" ca="1" si="132"/>
        <v>46309</v>
      </c>
      <c r="O584" s="23">
        <f t="shared" ca="1" si="138"/>
        <v>0.75768253333333391</v>
      </c>
      <c r="Q584" t="s">
        <v>16</v>
      </c>
      <c r="R584" s="18">
        <f t="shared" ca="1" si="133"/>
        <v>46309</v>
      </c>
      <c r="S584" s="23">
        <f t="shared" ca="1" si="139"/>
        <v>1.020305533333334</v>
      </c>
      <c r="U584" t="s">
        <v>17</v>
      </c>
      <c r="V584" s="18">
        <f t="shared" ca="1" si="134"/>
        <v>46309</v>
      </c>
      <c r="W584" s="23">
        <f t="shared" ca="1" si="140"/>
        <v>0.90781080000000047</v>
      </c>
    </row>
    <row r="585" spans="1:23">
      <c r="A585" t="s">
        <v>3</v>
      </c>
      <c r="B585" s="18">
        <f t="shared" ca="1" si="129"/>
        <v>46310</v>
      </c>
      <c r="C585" s="23">
        <f t="shared" ca="1" si="135"/>
        <v>1.1985403888888886</v>
      </c>
      <c r="E585" s="22" t="s">
        <v>13</v>
      </c>
      <c r="F585" s="18">
        <f t="shared" ca="1" si="130"/>
        <v>46310</v>
      </c>
      <c r="G585" s="23">
        <f t="shared" ca="1" si="136"/>
        <v>1.3473890555555554</v>
      </c>
      <c r="I585" t="s">
        <v>14</v>
      </c>
      <c r="J585" s="18">
        <f t="shared" ca="1" si="131"/>
        <v>46310</v>
      </c>
      <c r="K585" s="23">
        <f t="shared" ca="1" si="137"/>
        <v>0.88957824444444489</v>
      </c>
      <c r="M585" t="s">
        <v>15</v>
      </c>
      <c r="N585" s="18">
        <f t="shared" ca="1" si="132"/>
        <v>46310</v>
      </c>
      <c r="O585" s="23">
        <f t="shared" ca="1" si="138"/>
        <v>0.7576048222222227</v>
      </c>
      <c r="Q585" t="s">
        <v>16</v>
      </c>
      <c r="R585" s="18">
        <f t="shared" ca="1" si="133"/>
        <v>46310</v>
      </c>
      <c r="S585" s="23">
        <f t="shared" ca="1" si="139"/>
        <v>1.0201924888888896</v>
      </c>
      <c r="U585" t="s">
        <v>17</v>
      </c>
      <c r="V585" s="18">
        <f t="shared" ca="1" si="134"/>
        <v>46310</v>
      </c>
      <c r="W585" s="23">
        <f t="shared" ca="1" si="140"/>
        <v>0.90775656666666715</v>
      </c>
    </row>
    <row r="586" spans="1:23">
      <c r="A586" t="s">
        <v>3</v>
      </c>
      <c r="B586" s="18">
        <f t="shared" ca="1" si="129"/>
        <v>46311</v>
      </c>
      <c r="C586" s="23">
        <f t="shared" ca="1" si="135"/>
        <v>1.1985944444444441</v>
      </c>
      <c r="E586" s="22" t="s">
        <v>13</v>
      </c>
      <c r="F586" s="18">
        <f t="shared" ca="1" si="130"/>
        <v>46311</v>
      </c>
      <c r="G586" s="23">
        <f t="shared" ca="1" si="136"/>
        <v>1.3473887777777778</v>
      </c>
      <c r="I586" t="s">
        <v>14</v>
      </c>
      <c r="J586" s="18">
        <f t="shared" ca="1" si="131"/>
        <v>46311</v>
      </c>
      <c r="K586" s="23">
        <f t="shared" ca="1" si="137"/>
        <v>0.88962322222222268</v>
      </c>
      <c r="M586" t="s">
        <v>15</v>
      </c>
      <c r="N586" s="18">
        <f t="shared" ca="1" si="132"/>
        <v>46311</v>
      </c>
      <c r="O586" s="23">
        <f t="shared" ca="1" si="138"/>
        <v>0.7575271111111116</v>
      </c>
      <c r="Q586" t="s">
        <v>16</v>
      </c>
      <c r="R586" s="18">
        <f t="shared" ca="1" si="133"/>
        <v>46311</v>
      </c>
      <c r="S586" s="23">
        <f t="shared" ca="1" si="139"/>
        <v>1.020079444444445</v>
      </c>
      <c r="U586" t="s">
        <v>17</v>
      </c>
      <c r="V586" s="18">
        <f t="shared" ca="1" si="134"/>
        <v>46311</v>
      </c>
      <c r="W586" s="23">
        <f t="shared" ca="1" si="140"/>
        <v>0.90770233333333372</v>
      </c>
    </row>
    <row r="587" spans="1:23">
      <c r="A587" t="s">
        <v>3</v>
      </c>
      <c r="B587" s="18">
        <f t="shared" ca="1" si="129"/>
        <v>46312</v>
      </c>
      <c r="C587" s="23">
        <f t="shared" ca="1" si="135"/>
        <v>1.1986484999999996</v>
      </c>
      <c r="E587" s="22" t="s">
        <v>13</v>
      </c>
      <c r="F587" s="18">
        <f t="shared" ca="1" si="130"/>
        <v>46312</v>
      </c>
      <c r="G587" s="23">
        <f t="shared" ca="1" si="136"/>
        <v>1.3473885000000001</v>
      </c>
      <c r="I587" t="s">
        <v>14</v>
      </c>
      <c r="J587" s="18">
        <f t="shared" ca="1" si="131"/>
        <v>46312</v>
      </c>
      <c r="K587" s="23">
        <f t="shared" ca="1" si="137"/>
        <v>0.88966820000000046</v>
      </c>
      <c r="M587" t="s">
        <v>15</v>
      </c>
      <c r="N587" s="18">
        <f t="shared" ca="1" si="132"/>
        <v>46312</v>
      </c>
      <c r="O587" s="23">
        <f t="shared" ca="1" si="138"/>
        <v>0.75744940000000049</v>
      </c>
      <c r="Q587" t="s">
        <v>16</v>
      </c>
      <c r="R587" s="18">
        <f t="shared" ca="1" si="133"/>
        <v>46312</v>
      </c>
      <c r="S587" s="23">
        <f t="shared" ca="1" si="139"/>
        <v>1.0199664000000004</v>
      </c>
      <c r="U587" t="s">
        <v>17</v>
      </c>
      <c r="V587" s="18">
        <f t="shared" ca="1" si="134"/>
        <v>46312</v>
      </c>
      <c r="W587" s="23">
        <f t="shared" ca="1" si="140"/>
        <v>0.90764810000000029</v>
      </c>
    </row>
    <row r="588" spans="1:23">
      <c r="A588" t="s">
        <v>3</v>
      </c>
      <c r="B588" s="18">
        <f t="shared" ca="1" si="129"/>
        <v>46313</v>
      </c>
      <c r="C588" s="23">
        <f t="shared" ca="1" si="135"/>
        <v>1.1987025555555553</v>
      </c>
      <c r="E588" s="22" t="s">
        <v>13</v>
      </c>
      <c r="F588" s="18">
        <f t="shared" ca="1" si="130"/>
        <v>46313</v>
      </c>
      <c r="G588" s="23">
        <f t="shared" ca="1" si="136"/>
        <v>1.3473882222222222</v>
      </c>
      <c r="I588" t="s">
        <v>14</v>
      </c>
      <c r="J588" s="18">
        <f t="shared" ca="1" si="131"/>
        <v>46313</v>
      </c>
      <c r="K588" s="23">
        <f t="shared" ca="1" si="137"/>
        <v>0.88971317777777814</v>
      </c>
      <c r="M588" t="s">
        <v>15</v>
      </c>
      <c r="N588" s="18">
        <f t="shared" ca="1" si="132"/>
        <v>46313</v>
      </c>
      <c r="O588" s="23">
        <f t="shared" ca="1" si="138"/>
        <v>0.75737168888888928</v>
      </c>
      <c r="Q588" t="s">
        <v>16</v>
      </c>
      <c r="R588" s="18">
        <f t="shared" ca="1" si="133"/>
        <v>46313</v>
      </c>
      <c r="S588" s="23">
        <f t="shared" ca="1" si="139"/>
        <v>1.019853355555556</v>
      </c>
      <c r="U588" t="s">
        <v>17</v>
      </c>
      <c r="V588" s="18">
        <f t="shared" ca="1" si="134"/>
        <v>46313</v>
      </c>
      <c r="W588" s="23">
        <f t="shared" ca="1" si="140"/>
        <v>0.90759386666666697</v>
      </c>
    </row>
    <row r="589" spans="1:23">
      <c r="A589" t="s">
        <v>3</v>
      </c>
      <c r="B589" s="18">
        <f t="shared" ca="1" si="129"/>
        <v>46314</v>
      </c>
      <c r="C589" s="23">
        <f t="shared" ca="1" si="135"/>
        <v>1.198756611111111</v>
      </c>
      <c r="E589" s="22" t="s">
        <v>13</v>
      </c>
      <c r="F589" s="18">
        <f t="shared" ca="1" si="130"/>
        <v>46314</v>
      </c>
      <c r="G589" s="23">
        <f t="shared" ca="1" si="136"/>
        <v>1.3473879444444443</v>
      </c>
      <c r="I589" t="s">
        <v>14</v>
      </c>
      <c r="J589" s="18">
        <f t="shared" ca="1" si="131"/>
        <v>46314</v>
      </c>
      <c r="K589" s="23">
        <f t="shared" ca="1" si="137"/>
        <v>0.88975815555555582</v>
      </c>
      <c r="M589" t="s">
        <v>15</v>
      </c>
      <c r="N589" s="18">
        <f t="shared" ca="1" si="132"/>
        <v>46314</v>
      </c>
      <c r="O589" s="23">
        <f t="shared" ca="1" si="138"/>
        <v>0.75729397777777807</v>
      </c>
      <c r="Q589" t="s">
        <v>16</v>
      </c>
      <c r="R589" s="18">
        <f t="shared" ca="1" si="133"/>
        <v>46314</v>
      </c>
      <c r="S589" s="23">
        <f t="shared" ca="1" si="139"/>
        <v>1.0197403111111116</v>
      </c>
      <c r="U589" t="s">
        <v>17</v>
      </c>
      <c r="V589" s="18">
        <f t="shared" ca="1" si="134"/>
        <v>46314</v>
      </c>
      <c r="W589" s="23">
        <f t="shared" ca="1" si="140"/>
        <v>0.90753963333333365</v>
      </c>
    </row>
    <row r="590" spans="1:23">
      <c r="A590" t="s">
        <v>3</v>
      </c>
      <c r="B590" s="18">
        <f t="shared" ref="B590:B653" ca="1" si="141">+B589+1</f>
        <v>46315</v>
      </c>
      <c r="C590" s="23">
        <f t="shared" ca="1" si="135"/>
        <v>1.1988106666666665</v>
      </c>
      <c r="E590" s="22" t="s">
        <v>13</v>
      </c>
      <c r="F590" s="18">
        <f t="shared" ref="F590:F653" ca="1" si="142">+F589+1</f>
        <v>46315</v>
      </c>
      <c r="G590" s="23">
        <f t="shared" ca="1" si="136"/>
        <v>1.3473876666666667</v>
      </c>
      <c r="I590" t="s">
        <v>14</v>
      </c>
      <c r="J590" s="18">
        <f t="shared" ref="J590:J653" ca="1" si="143">+J589+1</f>
        <v>46315</v>
      </c>
      <c r="K590" s="23">
        <f t="shared" ca="1" si="137"/>
        <v>0.88980313333333361</v>
      </c>
      <c r="M590" t="s">
        <v>15</v>
      </c>
      <c r="N590" s="18">
        <f t="shared" ref="N590:N653" ca="1" si="144">+N589+1</f>
        <v>46315</v>
      </c>
      <c r="O590" s="23">
        <f t="shared" ca="1" si="138"/>
        <v>0.75721626666666697</v>
      </c>
      <c r="Q590" t="s">
        <v>16</v>
      </c>
      <c r="R590" s="18">
        <f t="shared" ref="R590:R653" ca="1" si="145">+R589+1</f>
        <v>46315</v>
      </c>
      <c r="S590" s="23">
        <f t="shared" ca="1" si="139"/>
        <v>1.019627266666667</v>
      </c>
      <c r="U590" t="s">
        <v>17</v>
      </c>
      <c r="V590" s="18">
        <f t="shared" ref="V590:V653" ca="1" si="146">+V589+1</f>
        <v>46315</v>
      </c>
      <c r="W590" s="23">
        <f t="shared" ca="1" si="140"/>
        <v>0.90748540000000022</v>
      </c>
    </row>
    <row r="591" spans="1:23">
      <c r="A591" t="s">
        <v>3</v>
      </c>
      <c r="B591" s="18">
        <f t="shared" ca="1" si="141"/>
        <v>46316</v>
      </c>
      <c r="C591" s="23">
        <f t="shared" ca="1" si="135"/>
        <v>1.198864722222222</v>
      </c>
      <c r="E591" s="22" t="s">
        <v>13</v>
      </c>
      <c r="F591" s="18">
        <f t="shared" ca="1" si="142"/>
        <v>46316</v>
      </c>
      <c r="G591" s="23">
        <f t="shared" ca="1" si="136"/>
        <v>1.347387388888889</v>
      </c>
      <c r="I591" t="s">
        <v>14</v>
      </c>
      <c r="J591" s="18">
        <f t="shared" ca="1" si="143"/>
        <v>46316</v>
      </c>
      <c r="K591" s="23">
        <f t="shared" ca="1" si="137"/>
        <v>0.8898481111111114</v>
      </c>
      <c r="M591" t="s">
        <v>15</v>
      </c>
      <c r="N591" s="18">
        <f t="shared" ca="1" si="144"/>
        <v>46316</v>
      </c>
      <c r="O591" s="23">
        <f t="shared" ca="1" si="138"/>
        <v>0.75713855555555587</v>
      </c>
      <c r="Q591" t="s">
        <v>16</v>
      </c>
      <c r="R591" s="18">
        <f t="shared" ca="1" si="145"/>
        <v>46316</v>
      </c>
      <c r="S591" s="23">
        <f t="shared" ca="1" si="139"/>
        <v>1.0195142222222224</v>
      </c>
      <c r="U591" t="s">
        <v>17</v>
      </c>
      <c r="V591" s="18">
        <f t="shared" ca="1" si="146"/>
        <v>46316</v>
      </c>
      <c r="W591" s="23">
        <f t="shared" ca="1" si="140"/>
        <v>0.90743116666666679</v>
      </c>
    </row>
    <row r="592" spans="1:23">
      <c r="A592" t="s">
        <v>3</v>
      </c>
      <c r="B592" s="18">
        <f t="shared" ca="1" si="141"/>
        <v>46317</v>
      </c>
      <c r="C592" s="23">
        <f t="shared" ca="1" si="135"/>
        <v>1.1989187777777777</v>
      </c>
      <c r="E592" s="22" t="s">
        <v>13</v>
      </c>
      <c r="F592" s="18">
        <f t="shared" ca="1" si="142"/>
        <v>46317</v>
      </c>
      <c r="G592" s="23">
        <f t="shared" ca="1" si="136"/>
        <v>1.3473871111111111</v>
      </c>
      <c r="I592" t="s">
        <v>14</v>
      </c>
      <c r="J592" s="18">
        <f t="shared" ca="1" si="143"/>
        <v>46317</v>
      </c>
      <c r="K592" s="23">
        <f t="shared" ca="1" si="137"/>
        <v>0.88989308888888907</v>
      </c>
      <c r="M592" t="s">
        <v>15</v>
      </c>
      <c r="N592" s="18">
        <f t="shared" ca="1" si="144"/>
        <v>46317</v>
      </c>
      <c r="O592" s="23">
        <f t="shared" ca="1" si="138"/>
        <v>0.75706084444444466</v>
      </c>
      <c r="Q592" t="s">
        <v>16</v>
      </c>
      <c r="R592" s="18">
        <f t="shared" ca="1" si="145"/>
        <v>46317</v>
      </c>
      <c r="S592" s="23">
        <f t="shared" ca="1" si="139"/>
        <v>1.0194011777777781</v>
      </c>
      <c r="U592" t="s">
        <v>17</v>
      </c>
      <c r="V592" s="18">
        <f t="shared" ca="1" si="146"/>
        <v>46317</v>
      </c>
      <c r="W592" s="23">
        <f t="shared" ca="1" si="140"/>
        <v>0.90737693333333347</v>
      </c>
    </row>
    <row r="593" spans="1:23">
      <c r="A593" t="s">
        <v>3</v>
      </c>
      <c r="B593" s="18">
        <f t="shared" ca="1" si="141"/>
        <v>46318</v>
      </c>
      <c r="C593" s="23">
        <f t="shared" ca="1" si="135"/>
        <v>1.1989728333333334</v>
      </c>
      <c r="E593" s="22" t="s">
        <v>13</v>
      </c>
      <c r="F593" s="18">
        <f t="shared" ca="1" si="142"/>
        <v>46318</v>
      </c>
      <c r="G593" s="23">
        <f t="shared" ca="1" si="136"/>
        <v>1.3473868333333332</v>
      </c>
      <c r="I593" t="s">
        <v>14</v>
      </c>
      <c r="J593" s="18">
        <f t="shared" ca="1" si="143"/>
        <v>46318</v>
      </c>
      <c r="K593" s="23">
        <f t="shared" ca="1" si="137"/>
        <v>0.88993806666666675</v>
      </c>
      <c r="M593" t="s">
        <v>15</v>
      </c>
      <c r="N593" s="18">
        <f t="shared" ca="1" si="144"/>
        <v>46318</v>
      </c>
      <c r="O593" s="23">
        <f t="shared" ca="1" si="138"/>
        <v>0.75698313333333345</v>
      </c>
      <c r="Q593" t="s">
        <v>16</v>
      </c>
      <c r="R593" s="18">
        <f t="shared" ca="1" si="145"/>
        <v>46318</v>
      </c>
      <c r="S593" s="23">
        <f t="shared" ca="1" si="139"/>
        <v>1.0192881333333337</v>
      </c>
      <c r="U593" t="s">
        <v>17</v>
      </c>
      <c r="V593" s="18">
        <f t="shared" ca="1" si="146"/>
        <v>46318</v>
      </c>
      <c r="W593" s="23">
        <f t="shared" ca="1" si="140"/>
        <v>0.90732270000000015</v>
      </c>
    </row>
    <row r="594" spans="1:23">
      <c r="A594" t="s">
        <v>3</v>
      </c>
      <c r="B594" s="18">
        <f t="shared" ca="1" si="141"/>
        <v>46319</v>
      </c>
      <c r="C594" s="23">
        <f t="shared" ca="1" si="135"/>
        <v>1.1990268888888889</v>
      </c>
      <c r="E594" s="22" t="s">
        <v>13</v>
      </c>
      <c r="F594" s="18">
        <f t="shared" ca="1" si="142"/>
        <v>46319</v>
      </c>
      <c r="G594" s="23">
        <f t="shared" ca="1" si="136"/>
        <v>1.3473865555555555</v>
      </c>
      <c r="I594" t="s">
        <v>14</v>
      </c>
      <c r="J594" s="18">
        <f t="shared" ca="1" si="143"/>
        <v>46319</v>
      </c>
      <c r="K594" s="23">
        <f t="shared" ca="1" si="137"/>
        <v>0.88998304444444454</v>
      </c>
      <c r="M594" t="s">
        <v>15</v>
      </c>
      <c r="N594" s="18">
        <f t="shared" ca="1" si="144"/>
        <v>46319</v>
      </c>
      <c r="O594" s="23">
        <f t="shared" ca="1" si="138"/>
        <v>0.75690542222222235</v>
      </c>
      <c r="Q594" t="s">
        <v>16</v>
      </c>
      <c r="R594" s="18">
        <f t="shared" ca="1" si="145"/>
        <v>46319</v>
      </c>
      <c r="S594" s="23">
        <f t="shared" ca="1" si="139"/>
        <v>1.0191750888888891</v>
      </c>
      <c r="U594" t="s">
        <v>17</v>
      </c>
      <c r="V594" s="18">
        <f t="shared" ca="1" si="146"/>
        <v>46319</v>
      </c>
      <c r="W594" s="23">
        <f t="shared" ca="1" si="140"/>
        <v>0.90726846666666672</v>
      </c>
    </row>
    <row r="595" spans="1:23">
      <c r="A595" t="s">
        <v>3</v>
      </c>
      <c r="B595" s="18">
        <f t="shared" ca="1" si="141"/>
        <v>46320</v>
      </c>
      <c r="C595" s="23">
        <f t="shared" ca="1" si="135"/>
        <v>1.1990809444444444</v>
      </c>
      <c r="E595" s="22" t="s">
        <v>13</v>
      </c>
      <c r="F595" s="18">
        <f t="shared" ca="1" si="142"/>
        <v>46320</v>
      </c>
      <c r="G595" s="23">
        <f t="shared" ca="1" si="136"/>
        <v>1.3473862777777779</v>
      </c>
      <c r="I595" t="s">
        <v>14</v>
      </c>
      <c r="J595" s="18">
        <f t="shared" ca="1" si="143"/>
        <v>46320</v>
      </c>
      <c r="K595" s="23">
        <f t="shared" ca="1" si="137"/>
        <v>0.89002802222222233</v>
      </c>
      <c r="M595" t="s">
        <v>15</v>
      </c>
      <c r="N595" s="18">
        <f t="shared" ca="1" si="144"/>
        <v>46320</v>
      </c>
      <c r="O595" s="23">
        <f t="shared" ca="1" si="138"/>
        <v>0.75682771111111125</v>
      </c>
      <c r="Q595" t="s">
        <v>16</v>
      </c>
      <c r="R595" s="18">
        <f t="shared" ca="1" si="145"/>
        <v>46320</v>
      </c>
      <c r="S595" s="23">
        <f t="shared" ca="1" si="139"/>
        <v>1.0190620444444445</v>
      </c>
      <c r="U595" t="s">
        <v>17</v>
      </c>
      <c r="V595" s="18">
        <f t="shared" ca="1" si="146"/>
        <v>46320</v>
      </c>
      <c r="W595" s="23">
        <f t="shared" ca="1" si="140"/>
        <v>0.90721423333333329</v>
      </c>
    </row>
    <row r="596" spans="1:23">
      <c r="A596" t="s">
        <v>3</v>
      </c>
      <c r="B596" s="18">
        <f t="shared" ca="1" si="141"/>
        <v>46321</v>
      </c>
      <c r="C596" s="23">
        <f t="shared" ca="1" si="135"/>
        <v>1.1991350000000001</v>
      </c>
      <c r="E596" s="22" t="s">
        <v>13</v>
      </c>
      <c r="F596" s="18">
        <f t="shared" ca="1" si="142"/>
        <v>46321</v>
      </c>
      <c r="G596" s="23">
        <f t="shared" ca="1" si="136"/>
        <v>1.347386</v>
      </c>
      <c r="I596" t="s">
        <v>14</v>
      </c>
      <c r="J596" s="18">
        <f t="shared" ca="1" si="143"/>
        <v>46321</v>
      </c>
      <c r="K596" s="23">
        <f t="shared" ca="1" si="137"/>
        <v>0.890073</v>
      </c>
      <c r="M596" t="s">
        <v>15</v>
      </c>
      <c r="N596" s="18">
        <f t="shared" ca="1" si="144"/>
        <v>46321</v>
      </c>
      <c r="O596" s="23">
        <f t="shared" ca="1" si="138"/>
        <v>0.75675000000000003</v>
      </c>
      <c r="Q596" t="s">
        <v>16</v>
      </c>
      <c r="R596" s="18">
        <f t="shared" ca="1" si="145"/>
        <v>46321</v>
      </c>
      <c r="S596" s="23">
        <f t="shared" ca="1" si="139"/>
        <v>1.0189490000000001</v>
      </c>
      <c r="U596" t="s">
        <v>17</v>
      </c>
      <c r="V596" s="18">
        <f t="shared" ca="1" si="146"/>
        <v>46321</v>
      </c>
      <c r="W596" s="23">
        <f t="shared" ca="1" si="140"/>
        <v>0.90715999999999997</v>
      </c>
    </row>
    <row r="597" spans="1:23">
      <c r="A597" t="s">
        <v>3</v>
      </c>
      <c r="B597" s="24">
        <f t="shared" ca="1" si="141"/>
        <v>46322</v>
      </c>
      <c r="C597" s="21">
        <f>C133</f>
        <v>1.1991350000000001</v>
      </c>
      <c r="E597" s="22" t="s">
        <v>13</v>
      </c>
      <c r="F597" s="24">
        <f t="shared" ca="1" si="142"/>
        <v>46322</v>
      </c>
      <c r="G597" s="21">
        <f>G133</f>
        <v>1.347386</v>
      </c>
      <c r="I597" t="s">
        <v>14</v>
      </c>
      <c r="J597" s="24">
        <f t="shared" ca="1" si="143"/>
        <v>46322</v>
      </c>
      <c r="K597" s="21">
        <f>K133</f>
        <v>0.890073</v>
      </c>
      <c r="M597" t="s">
        <v>15</v>
      </c>
      <c r="N597" s="24">
        <f t="shared" ca="1" si="144"/>
        <v>46322</v>
      </c>
      <c r="O597" s="21">
        <f>O133</f>
        <v>0.75675000000000003</v>
      </c>
      <c r="Q597" t="s">
        <v>16</v>
      </c>
      <c r="R597" s="24">
        <f t="shared" ca="1" si="145"/>
        <v>46322</v>
      </c>
      <c r="S597" s="21">
        <f>S133</f>
        <v>1.0189490000000001</v>
      </c>
      <c r="U597" t="s">
        <v>17</v>
      </c>
      <c r="V597" s="24">
        <f t="shared" ca="1" si="146"/>
        <v>46322</v>
      </c>
      <c r="W597" s="21">
        <f>W133</f>
        <v>0.90715999999999997</v>
      </c>
    </row>
    <row r="598" spans="1:23">
      <c r="A598" t="s">
        <v>3</v>
      </c>
      <c r="B598" s="18">
        <f t="shared" ca="1" si="141"/>
        <v>46323</v>
      </c>
      <c r="C598" s="23">
        <f t="shared" ref="C598:C661" ca="1" si="147">C597+(C$689-C597)/(B$689-B598)</f>
        <v>1.1991907802197803</v>
      </c>
      <c r="E598" s="22" t="s">
        <v>13</v>
      </c>
      <c r="F598" s="18">
        <f t="shared" ca="1" si="142"/>
        <v>46323</v>
      </c>
      <c r="G598" s="23">
        <f t="shared" ref="G598:G661" ca="1" si="148">G597+(G$689-G597)/(F$689-F598)</f>
        <v>1.3473752197802198</v>
      </c>
      <c r="I598" t="s">
        <v>14</v>
      </c>
      <c r="J598" s="18">
        <f t="shared" ca="1" si="143"/>
        <v>46323</v>
      </c>
      <c r="K598" s="23">
        <f t="shared" ref="K598:K661" ca="1" si="149">K597+(K$689-K597)/(J$689-J598)</f>
        <v>0.89011435164835162</v>
      </c>
      <c r="M598" t="s">
        <v>15</v>
      </c>
      <c r="N598" s="18">
        <f t="shared" ca="1" si="144"/>
        <v>46323</v>
      </c>
      <c r="O598" s="23">
        <f t="shared" ref="O598:O661" ca="1" si="150">O597+(O$689-O597)/(N$689-N598)</f>
        <v>0.75667457142857142</v>
      </c>
      <c r="Q598" t="s">
        <v>16</v>
      </c>
      <c r="R598" s="18">
        <f t="shared" ca="1" si="145"/>
        <v>46323</v>
      </c>
      <c r="S598" s="23">
        <f t="shared" ref="S598:S661" ca="1" si="151">S597+(S$689-S597)/(R$689-R598)</f>
        <v>1.0188413186813188</v>
      </c>
      <c r="U598" t="s">
        <v>17</v>
      </c>
      <c r="V598" s="18">
        <f t="shared" ca="1" si="146"/>
        <v>46323</v>
      </c>
      <c r="W598" s="23">
        <f t="shared" ref="W598:W661" ca="1" si="152">W597+(W$689-W597)/(V$689-V598)</f>
        <v>0.90711093406593402</v>
      </c>
    </row>
    <row r="599" spans="1:23">
      <c r="A599" t="s">
        <v>3</v>
      </c>
      <c r="B599" s="18">
        <f t="shared" ca="1" si="141"/>
        <v>46324</v>
      </c>
      <c r="C599" s="23">
        <f t="shared" ca="1" si="147"/>
        <v>1.1992465604395606</v>
      </c>
      <c r="E599" s="22" t="s">
        <v>13</v>
      </c>
      <c r="F599" s="18">
        <f t="shared" ca="1" si="142"/>
        <v>46324</v>
      </c>
      <c r="G599" s="23">
        <f t="shared" ca="1" si="148"/>
        <v>1.3473644395604396</v>
      </c>
      <c r="I599" t="s">
        <v>14</v>
      </c>
      <c r="J599" s="18">
        <f t="shared" ca="1" si="143"/>
        <v>46324</v>
      </c>
      <c r="K599" s="23">
        <f t="shared" ca="1" si="149"/>
        <v>0.89015570329670324</v>
      </c>
      <c r="M599" t="s">
        <v>15</v>
      </c>
      <c r="N599" s="18">
        <f t="shared" ca="1" si="144"/>
        <v>46324</v>
      </c>
      <c r="O599" s="23">
        <f t="shared" ca="1" si="150"/>
        <v>0.7565991428571428</v>
      </c>
      <c r="Q599" t="s">
        <v>16</v>
      </c>
      <c r="R599" s="18">
        <f t="shared" ca="1" si="145"/>
        <v>46324</v>
      </c>
      <c r="S599" s="23">
        <f t="shared" ca="1" si="151"/>
        <v>1.0187336373626374</v>
      </c>
      <c r="U599" t="s">
        <v>17</v>
      </c>
      <c r="V599" s="18">
        <f t="shared" ca="1" si="146"/>
        <v>46324</v>
      </c>
      <c r="W599" s="23">
        <f t="shared" ca="1" si="152"/>
        <v>0.90706186813186807</v>
      </c>
    </row>
    <row r="600" spans="1:23">
      <c r="A600" t="s">
        <v>3</v>
      </c>
      <c r="B600" s="18">
        <f t="shared" ca="1" si="141"/>
        <v>46325</v>
      </c>
      <c r="C600" s="23">
        <f t="shared" ca="1" si="147"/>
        <v>1.1993023406593408</v>
      </c>
      <c r="E600" s="22" t="s">
        <v>13</v>
      </c>
      <c r="F600" s="18">
        <f t="shared" ca="1" si="142"/>
        <v>46325</v>
      </c>
      <c r="G600" s="23">
        <f t="shared" ca="1" si="148"/>
        <v>1.3473536593406594</v>
      </c>
      <c r="I600" t="s">
        <v>14</v>
      </c>
      <c r="J600" s="18">
        <f t="shared" ca="1" si="143"/>
        <v>46325</v>
      </c>
      <c r="K600" s="23">
        <f t="shared" ca="1" si="149"/>
        <v>0.89019705494505486</v>
      </c>
      <c r="M600" t="s">
        <v>15</v>
      </c>
      <c r="N600" s="18">
        <f t="shared" ca="1" si="144"/>
        <v>46325</v>
      </c>
      <c r="O600" s="23">
        <f t="shared" ca="1" si="150"/>
        <v>0.75652371428571419</v>
      </c>
      <c r="Q600" t="s">
        <v>16</v>
      </c>
      <c r="R600" s="18">
        <f t="shared" ca="1" si="145"/>
        <v>46325</v>
      </c>
      <c r="S600" s="23">
        <f t="shared" ca="1" si="151"/>
        <v>1.0186259560439561</v>
      </c>
      <c r="U600" t="s">
        <v>17</v>
      </c>
      <c r="V600" s="18">
        <f t="shared" ca="1" si="146"/>
        <v>46325</v>
      </c>
      <c r="W600" s="23">
        <f t="shared" ca="1" si="152"/>
        <v>0.90701280219780211</v>
      </c>
    </row>
    <row r="601" spans="1:23">
      <c r="A601" t="s">
        <v>3</v>
      </c>
      <c r="B601" s="18">
        <f t="shared" ca="1" si="141"/>
        <v>46326</v>
      </c>
      <c r="C601" s="23">
        <f t="shared" ca="1" si="147"/>
        <v>1.1993581208791211</v>
      </c>
      <c r="E601" s="22" t="s">
        <v>13</v>
      </c>
      <c r="F601" s="18">
        <f t="shared" ca="1" si="142"/>
        <v>46326</v>
      </c>
      <c r="G601" s="23">
        <f t="shared" ca="1" si="148"/>
        <v>1.3473428791208792</v>
      </c>
      <c r="I601" t="s">
        <v>14</v>
      </c>
      <c r="J601" s="18">
        <f t="shared" ca="1" si="143"/>
        <v>46326</v>
      </c>
      <c r="K601" s="23">
        <f t="shared" ca="1" si="149"/>
        <v>0.89023840659340647</v>
      </c>
      <c r="M601" t="s">
        <v>15</v>
      </c>
      <c r="N601" s="18">
        <f t="shared" ca="1" si="144"/>
        <v>46326</v>
      </c>
      <c r="O601" s="23">
        <f t="shared" ca="1" si="150"/>
        <v>0.75644828571428557</v>
      </c>
      <c r="Q601" t="s">
        <v>16</v>
      </c>
      <c r="R601" s="18">
        <f t="shared" ca="1" si="145"/>
        <v>46326</v>
      </c>
      <c r="S601" s="23">
        <f t="shared" ca="1" si="151"/>
        <v>1.0185182747252748</v>
      </c>
      <c r="U601" t="s">
        <v>17</v>
      </c>
      <c r="V601" s="18">
        <f t="shared" ca="1" si="146"/>
        <v>46326</v>
      </c>
      <c r="W601" s="23">
        <f t="shared" ca="1" si="152"/>
        <v>0.90696373626373616</v>
      </c>
    </row>
    <row r="602" spans="1:23">
      <c r="A602" t="s">
        <v>3</v>
      </c>
      <c r="B602" s="18">
        <f t="shared" ca="1" si="141"/>
        <v>46327</v>
      </c>
      <c r="C602" s="23">
        <f t="shared" ca="1" si="147"/>
        <v>1.1994139010989013</v>
      </c>
      <c r="E602" s="22" t="s">
        <v>13</v>
      </c>
      <c r="F602" s="18">
        <f t="shared" ca="1" si="142"/>
        <v>46327</v>
      </c>
      <c r="G602" s="23">
        <f t="shared" ca="1" si="148"/>
        <v>1.3473320989010991</v>
      </c>
      <c r="I602" t="s">
        <v>14</v>
      </c>
      <c r="J602" s="18">
        <f t="shared" ca="1" si="143"/>
        <v>46327</v>
      </c>
      <c r="K602" s="23">
        <f t="shared" ca="1" si="149"/>
        <v>0.89027975824175809</v>
      </c>
      <c r="M602" t="s">
        <v>15</v>
      </c>
      <c r="N602" s="18">
        <f t="shared" ca="1" si="144"/>
        <v>46327</v>
      </c>
      <c r="O602" s="23">
        <f t="shared" ca="1" si="150"/>
        <v>0.75637285714285696</v>
      </c>
      <c r="Q602" t="s">
        <v>16</v>
      </c>
      <c r="R602" s="18">
        <f t="shared" ca="1" si="145"/>
        <v>46327</v>
      </c>
      <c r="S602" s="23">
        <f t="shared" ca="1" si="151"/>
        <v>1.0184105934065935</v>
      </c>
      <c r="U602" t="s">
        <v>17</v>
      </c>
      <c r="V602" s="18">
        <f t="shared" ca="1" si="146"/>
        <v>46327</v>
      </c>
      <c r="W602" s="23">
        <f t="shared" ca="1" si="152"/>
        <v>0.90691467032967021</v>
      </c>
    </row>
    <row r="603" spans="1:23">
      <c r="A603" t="s">
        <v>3</v>
      </c>
      <c r="B603" s="18">
        <f t="shared" ca="1" si="141"/>
        <v>46328</v>
      </c>
      <c r="C603" s="23">
        <f t="shared" ca="1" si="147"/>
        <v>1.1994696813186816</v>
      </c>
      <c r="E603" s="22" t="s">
        <v>13</v>
      </c>
      <c r="F603" s="18">
        <f t="shared" ca="1" si="142"/>
        <v>46328</v>
      </c>
      <c r="G603" s="23">
        <f t="shared" ca="1" si="148"/>
        <v>1.3473213186813189</v>
      </c>
      <c r="I603" t="s">
        <v>14</v>
      </c>
      <c r="J603" s="18">
        <f t="shared" ca="1" si="143"/>
        <v>46328</v>
      </c>
      <c r="K603" s="23">
        <f t="shared" ca="1" si="149"/>
        <v>0.89032110989010971</v>
      </c>
      <c r="M603" t="s">
        <v>15</v>
      </c>
      <c r="N603" s="18">
        <f t="shared" ca="1" si="144"/>
        <v>46328</v>
      </c>
      <c r="O603" s="23">
        <f t="shared" ca="1" si="150"/>
        <v>0.75629742857142834</v>
      </c>
      <c r="Q603" t="s">
        <v>16</v>
      </c>
      <c r="R603" s="18">
        <f t="shared" ca="1" si="145"/>
        <v>46328</v>
      </c>
      <c r="S603" s="23">
        <f t="shared" ca="1" si="151"/>
        <v>1.0183029120879121</v>
      </c>
      <c r="U603" t="s">
        <v>17</v>
      </c>
      <c r="V603" s="18">
        <f t="shared" ca="1" si="146"/>
        <v>46328</v>
      </c>
      <c r="W603" s="23">
        <f t="shared" ca="1" si="152"/>
        <v>0.90686560439560426</v>
      </c>
    </row>
    <row r="604" spans="1:23">
      <c r="A604" t="s">
        <v>3</v>
      </c>
      <c r="B604" s="18">
        <f t="shared" ca="1" si="141"/>
        <v>46329</v>
      </c>
      <c r="C604" s="23">
        <f t="shared" ca="1" si="147"/>
        <v>1.1995254615384618</v>
      </c>
      <c r="E604" s="22" t="s">
        <v>13</v>
      </c>
      <c r="F604" s="18">
        <f t="shared" ca="1" si="142"/>
        <v>46329</v>
      </c>
      <c r="G604" s="23">
        <f t="shared" ca="1" si="148"/>
        <v>1.3473105384615387</v>
      </c>
      <c r="I604" t="s">
        <v>14</v>
      </c>
      <c r="J604" s="18">
        <f t="shared" ca="1" si="143"/>
        <v>46329</v>
      </c>
      <c r="K604" s="23">
        <f t="shared" ca="1" si="149"/>
        <v>0.89036246153846133</v>
      </c>
      <c r="M604" t="s">
        <v>15</v>
      </c>
      <c r="N604" s="18">
        <f t="shared" ca="1" si="144"/>
        <v>46329</v>
      </c>
      <c r="O604" s="23">
        <f t="shared" ca="1" si="150"/>
        <v>0.75622199999999973</v>
      </c>
      <c r="Q604" t="s">
        <v>16</v>
      </c>
      <c r="R604" s="18">
        <f t="shared" ca="1" si="145"/>
        <v>46329</v>
      </c>
      <c r="S604" s="23">
        <f t="shared" ca="1" si="151"/>
        <v>1.0181952307692308</v>
      </c>
      <c r="U604" t="s">
        <v>17</v>
      </c>
      <c r="V604" s="18">
        <f t="shared" ca="1" si="146"/>
        <v>46329</v>
      </c>
      <c r="W604" s="23">
        <f t="shared" ca="1" si="152"/>
        <v>0.90681653846153831</v>
      </c>
    </row>
    <row r="605" spans="1:23">
      <c r="A605" t="s">
        <v>3</v>
      </c>
      <c r="B605" s="18">
        <f t="shared" ca="1" si="141"/>
        <v>46330</v>
      </c>
      <c r="C605" s="23">
        <f t="shared" ca="1" si="147"/>
        <v>1.1995812417582421</v>
      </c>
      <c r="E605" s="22" t="s">
        <v>13</v>
      </c>
      <c r="F605" s="18">
        <f t="shared" ca="1" si="142"/>
        <v>46330</v>
      </c>
      <c r="G605" s="23">
        <f t="shared" ca="1" si="148"/>
        <v>1.3472997582417585</v>
      </c>
      <c r="I605" t="s">
        <v>14</v>
      </c>
      <c r="J605" s="18">
        <f t="shared" ca="1" si="143"/>
        <v>46330</v>
      </c>
      <c r="K605" s="23">
        <f t="shared" ca="1" si="149"/>
        <v>0.89040381318681294</v>
      </c>
      <c r="M605" t="s">
        <v>15</v>
      </c>
      <c r="N605" s="18">
        <f t="shared" ca="1" si="144"/>
        <v>46330</v>
      </c>
      <c r="O605" s="23">
        <f t="shared" ca="1" si="150"/>
        <v>0.75614657142857111</v>
      </c>
      <c r="Q605" t="s">
        <v>16</v>
      </c>
      <c r="R605" s="18">
        <f t="shared" ca="1" si="145"/>
        <v>46330</v>
      </c>
      <c r="S605" s="23">
        <f t="shared" ca="1" si="151"/>
        <v>1.0180875494505495</v>
      </c>
      <c r="U605" t="s">
        <v>17</v>
      </c>
      <c r="V605" s="18">
        <f t="shared" ca="1" si="146"/>
        <v>46330</v>
      </c>
      <c r="W605" s="23">
        <f t="shared" ca="1" si="152"/>
        <v>0.90676747252747236</v>
      </c>
    </row>
    <row r="606" spans="1:23">
      <c r="A606" t="s">
        <v>3</v>
      </c>
      <c r="B606" s="18">
        <f t="shared" ca="1" si="141"/>
        <v>46331</v>
      </c>
      <c r="C606" s="23">
        <f t="shared" ca="1" si="147"/>
        <v>1.1996370219780224</v>
      </c>
      <c r="E606" s="22" t="s">
        <v>13</v>
      </c>
      <c r="F606" s="18">
        <f t="shared" ca="1" si="142"/>
        <v>46331</v>
      </c>
      <c r="G606" s="23">
        <f t="shared" ca="1" si="148"/>
        <v>1.3472889780219783</v>
      </c>
      <c r="I606" t="s">
        <v>14</v>
      </c>
      <c r="J606" s="18">
        <f t="shared" ca="1" si="143"/>
        <v>46331</v>
      </c>
      <c r="K606" s="23">
        <f t="shared" ca="1" si="149"/>
        <v>0.89044516483516456</v>
      </c>
      <c r="M606" t="s">
        <v>15</v>
      </c>
      <c r="N606" s="18">
        <f t="shared" ca="1" si="144"/>
        <v>46331</v>
      </c>
      <c r="O606" s="23">
        <f t="shared" ca="1" si="150"/>
        <v>0.7560711428571425</v>
      </c>
      <c r="Q606" t="s">
        <v>16</v>
      </c>
      <c r="R606" s="18">
        <f t="shared" ca="1" si="145"/>
        <v>46331</v>
      </c>
      <c r="S606" s="23">
        <f t="shared" ca="1" si="151"/>
        <v>1.0179798681318681</v>
      </c>
      <c r="U606" t="s">
        <v>17</v>
      </c>
      <c r="V606" s="18">
        <f t="shared" ca="1" si="146"/>
        <v>46331</v>
      </c>
      <c r="W606" s="23">
        <f t="shared" ca="1" si="152"/>
        <v>0.90671840659340641</v>
      </c>
    </row>
    <row r="607" spans="1:23">
      <c r="A607" t="s">
        <v>3</v>
      </c>
      <c r="B607" s="18">
        <f t="shared" ca="1" si="141"/>
        <v>46332</v>
      </c>
      <c r="C607" s="23">
        <f t="shared" ca="1" si="147"/>
        <v>1.1996928021978026</v>
      </c>
      <c r="E607" s="22" t="s">
        <v>13</v>
      </c>
      <c r="F607" s="18">
        <f t="shared" ca="1" si="142"/>
        <v>46332</v>
      </c>
      <c r="G607" s="23">
        <f t="shared" ca="1" si="148"/>
        <v>1.3472781978021982</v>
      </c>
      <c r="I607" t="s">
        <v>14</v>
      </c>
      <c r="J607" s="18">
        <f t="shared" ca="1" si="143"/>
        <v>46332</v>
      </c>
      <c r="K607" s="23">
        <f t="shared" ca="1" si="149"/>
        <v>0.89048651648351618</v>
      </c>
      <c r="M607" t="s">
        <v>15</v>
      </c>
      <c r="N607" s="18">
        <f t="shared" ca="1" si="144"/>
        <v>46332</v>
      </c>
      <c r="O607" s="23">
        <f t="shared" ca="1" si="150"/>
        <v>0.75599571428571388</v>
      </c>
      <c r="Q607" t="s">
        <v>16</v>
      </c>
      <c r="R607" s="18">
        <f t="shared" ca="1" si="145"/>
        <v>46332</v>
      </c>
      <c r="S607" s="23">
        <f t="shared" ca="1" si="151"/>
        <v>1.0178721868131868</v>
      </c>
      <c r="U607" t="s">
        <v>17</v>
      </c>
      <c r="V607" s="18">
        <f t="shared" ca="1" si="146"/>
        <v>46332</v>
      </c>
      <c r="W607" s="23">
        <f t="shared" ca="1" si="152"/>
        <v>0.90666934065934046</v>
      </c>
    </row>
    <row r="608" spans="1:23">
      <c r="A608" t="s">
        <v>3</v>
      </c>
      <c r="B608" s="18">
        <f t="shared" ca="1" si="141"/>
        <v>46333</v>
      </c>
      <c r="C608" s="23">
        <f t="shared" ca="1" si="147"/>
        <v>1.1997485824175829</v>
      </c>
      <c r="E608" s="22" t="s">
        <v>13</v>
      </c>
      <c r="F608" s="18">
        <f t="shared" ca="1" si="142"/>
        <v>46333</v>
      </c>
      <c r="G608" s="23">
        <f t="shared" ca="1" si="148"/>
        <v>1.347267417582418</v>
      </c>
      <c r="I608" t="s">
        <v>14</v>
      </c>
      <c r="J608" s="18">
        <f t="shared" ca="1" si="143"/>
        <v>46333</v>
      </c>
      <c r="K608" s="23">
        <f t="shared" ca="1" si="149"/>
        <v>0.89052786813186779</v>
      </c>
      <c r="M608" t="s">
        <v>15</v>
      </c>
      <c r="N608" s="18">
        <f t="shared" ca="1" si="144"/>
        <v>46333</v>
      </c>
      <c r="O608" s="23">
        <f t="shared" ca="1" si="150"/>
        <v>0.75592028571428527</v>
      </c>
      <c r="Q608" t="s">
        <v>16</v>
      </c>
      <c r="R608" s="18">
        <f t="shared" ca="1" si="145"/>
        <v>46333</v>
      </c>
      <c r="S608" s="23">
        <f t="shared" ca="1" si="151"/>
        <v>1.0177645054945055</v>
      </c>
      <c r="U608" t="s">
        <v>17</v>
      </c>
      <c r="V608" s="18">
        <f t="shared" ca="1" si="146"/>
        <v>46333</v>
      </c>
      <c r="W608" s="23">
        <f t="shared" ca="1" si="152"/>
        <v>0.90662027472527451</v>
      </c>
    </row>
    <row r="609" spans="1:23">
      <c r="A609" t="s">
        <v>3</v>
      </c>
      <c r="B609" s="18">
        <f t="shared" ca="1" si="141"/>
        <v>46334</v>
      </c>
      <c r="C609" s="23">
        <f t="shared" ca="1" si="147"/>
        <v>1.1998043626373631</v>
      </c>
      <c r="E609" s="22" t="s">
        <v>13</v>
      </c>
      <c r="F609" s="18">
        <f t="shared" ca="1" si="142"/>
        <v>46334</v>
      </c>
      <c r="G609" s="23">
        <f t="shared" ca="1" si="148"/>
        <v>1.3472566373626378</v>
      </c>
      <c r="I609" t="s">
        <v>14</v>
      </c>
      <c r="J609" s="18">
        <f t="shared" ca="1" si="143"/>
        <v>46334</v>
      </c>
      <c r="K609" s="23">
        <f t="shared" ca="1" si="149"/>
        <v>0.89056921978021941</v>
      </c>
      <c r="M609" t="s">
        <v>15</v>
      </c>
      <c r="N609" s="18">
        <f t="shared" ca="1" si="144"/>
        <v>46334</v>
      </c>
      <c r="O609" s="23">
        <f t="shared" ca="1" si="150"/>
        <v>0.75584485714285665</v>
      </c>
      <c r="Q609" t="s">
        <v>16</v>
      </c>
      <c r="R609" s="18">
        <f t="shared" ca="1" si="145"/>
        <v>46334</v>
      </c>
      <c r="S609" s="23">
        <f t="shared" ca="1" si="151"/>
        <v>1.0176568241758241</v>
      </c>
      <c r="U609" t="s">
        <v>17</v>
      </c>
      <c r="V609" s="18">
        <f t="shared" ca="1" si="146"/>
        <v>46334</v>
      </c>
      <c r="W609" s="23">
        <f t="shared" ca="1" si="152"/>
        <v>0.90657120879120856</v>
      </c>
    </row>
    <row r="610" spans="1:23">
      <c r="A610" t="s">
        <v>3</v>
      </c>
      <c r="B610" s="18">
        <f t="shared" ca="1" si="141"/>
        <v>46335</v>
      </c>
      <c r="C610" s="23">
        <f t="shared" ca="1" si="147"/>
        <v>1.1998601428571434</v>
      </c>
      <c r="E610" s="22" t="s">
        <v>13</v>
      </c>
      <c r="F610" s="18">
        <f t="shared" ca="1" si="142"/>
        <v>46335</v>
      </c>
      <c r="G610" s="23">
        <f t="shared" ca="1" si="148"/>
        <v>1.3472458571428576</v>
      </c>
      <c r="I610" t="s">
        <v>14</v>
      </c>
      <c r="J610" s="18">
        <f t="shared" ca="1" si="143"/>
        <v>46335</v>
      </c>
      <c r="K610" s="23">
        <f t="shared" ca="1" si="149"/>
        <v>0.89061057142857103</v>
      </c>
      <c r="M610" t="s">
        <v>15</v>
      </c>
      <c r="N610" s="18">
        <f t="shared" ca="1" si="144"/>
        <v>46335</v>
      </c>
      <c r="O610" s="23">
        <f t="shared" ca="1" si="150"/>
        <v>0.75576942857142804</v>
      </c>
      <c r="Q610" t="s">
        <v>16</v>
      </c>
      <c r="R610" s="18">
        <f t="shared" ca="1" si="145"/>
        <v>46335</v>
      </c>
      <c r="S610" s="23">
        <f t="shared" ca="1" si="151"/>
        <v>1.0175491428571428</v>
      </c>
      <c r="U610" t="s">
        <v>17</v>
      </c>
      <c r="V610" s="18">
        <f t="shared" ca="1" si="146"/>
        <v>46335</v>
      </c>
      <c r="W610" s="23">
        <f t="shared" ca="1" si="152"/>
        <v>0.90652214285714261</v>
      </c>
    </row>
    <row r="611" spans="1:23">
      <c r="A611" t="s">
        <v>3</v>
      </c>
      <c r="B611" s="18">
        <f t="shared" ca="1" si="141"/>
        <v>46336</v>
      </c>
      <c r="C611" s="23">
        <f t="shared" ca="1" si="147"/>
        <v>1.1999159230769236</v>
      </c>
      <c r="E611" s="22" t="s">
        <v>13</v>
      </c>
      <c r="F611" s="18">
        <f t="shared" ca="1" si="142"/>
        <v>46336</v>
      </c>
      <c r="G611" s="23">
        <f t="shared" ca="1" si="148"/>
        <v>1.3472350769230774</v>
      </c>
      <c r="I611" t="s">
        <v>14</v>
      </c>
      <c r="J611" s="18">
        <f t="shared" ca="1" si="143"/>
        <v>46336</v>
      </c>
      <c r="K611" s="23">
        <f t="shared" ca="1" si="149"/>
        <v>0.89065192307692265</v>
      </c>
      <c r="M611" t="s">
        <v>15</v>
      </c>
      <c r="N611" s="18">
        <f t="shared" ca="1" si="144"/>
        <v>46336</v>
      </c>
      <c r="O611" s="23">
        <f t="shared" ca="1" si="150"/>
        <v>0.75569399999999942</v>
      </c>
      <c r="Q611" t="s">
        <v>16</v>
      </c>
      <c r="R611" s="18">
        <f t="shared" ca="1" si="145"/>
        <v>46336</v>
      </c>
      <c r="S611" s="23">
        <f t="shared" ca="1" si="151"/>
        <v>1.0174414615384615</v>
      </c>
      <c r="U611" t="s">
        <v>17</v>
      </c>
      <c r="V611" s="18">
        <f t="shared" ca="1" si="146"/>
        <v>46336</v>
      </c>
      <c r="W611" s="23">
        <f t="shared" ca="1" si="152"/>
        <v>0.90647307692307666</v>
      </c>
    </row>
    <row r="612" spans="1:23">
      <c r="A612" t="s">
        <v>3</v>
      </c>
      <c r="B612" s="18">
        <f t="shared" ca="1" si="141"/>
        <v>46337</v>
      </c>
      <c r="C612" s="23">
        <f t="shared" ca="1" si="147"/>
        <v>1.1999717032967039</v>
      </c>
      <c r="E612" s="22" t="s">
        <v>13</v>
      </c>
      <c r="F612" s="18">
        <f t="shared" ca="1" si="142"/>
        <v>46337</v>
      </c>
      <c r="G612" s="23">
        <f t="shared" ca="1" si="148"/>
        <v>1.3472242967032972</v>
      </c>
      <c r="I612" t="s">
        <v>14</v>
      </c>
      <c r="J612" s="18">
        <f t="shared" ca="1" si="143"/>
        <v>46337</v>
      </c>
      <c r="K612" s="23">
        <f t="shared" ca="1" si="149"/>
        <v>0.89069327472527426</v>
      </c>
      <c r="M612" t="s">
        <v>15</v>
      </c>
      <c r="N612" s="18">
        <f t="shared" ca="1" si="144"/>
        <v>46337</v>
      </c>
      <c r="O612" s="23">
        <f t="shared" ca="1" si="150"/>
        <v>0.75561857142857081</v>
      </c>
      <c r="Q612" t="s">
        <v>16</v>
      </c>
      <c r="R612" s="18">
        <f t="shared" ca="1" si="145"/>
        <v>46337</v>
      </c>
      <c r="S612" s="23">
        <f t="shared" ca="1" si="151"/>
        <v>1.0173337802197802</v>
      </c>
      <c r="U612" t="s">
        <v>17</v>
      </c>
      <c r="V612" s="18">
        <f t="shared" ca="1" si="146"/>
        <v>46337</v>
      </c>
      <c r="W612" s="23">
        <f t="shared" ca="1" si="152"/>
        <v>0.90642401098901071</v>
      </c>
    </row>
    <row r="613" spans="1:23">
      <c r="A613" t="s">
        <v>3</v>
      </c>
      <c r="B613" s="18">
        <f t="shared" ca="1" si="141"/>
        <v>46338</v>
      </c>
      <c r="C613" s="23">
        <f t="shared" ca="1" si="147"/>
        <v>1.2000274835164841</v>
      </c>
      <c r="E613" s="22" t="s">
        <v>13</v>
      </c>
      <c r="F613" s="18">
        <f t="shared" ca="1" si="142"/>
        <v>46338</v>
      </c>
      <c r="G613" s="23">
        <f t="shared" ca="1" si="148"/>
        <v>1.3472135164835171</v>
      </c>
      <c r="I613" t="s">
        <v>14</v>
      </c>
      <c r="J613" s="18">
        <f t="shared" ca="1" si="143"/>
        <v>46338</v>
      </c>
      <c r="K613" s="23">
        <f t="shared" ca="1" si="149"/>
        <v>0.89073462637362588</v>
      </c>
      <c r="M613" t="s">
        <v>15</v>
      </c>
      <c r="N613" s="18">
        <f t="shared" ca="1" si="144"/>
        <v>46338</v>
      </c>
      <c r="O613" s="23">
        <f t="shared" ca="1" si="150"/>
        <v>0.75554314285714219</v>
      </c>
      <c r="Q613" t="s">
        <v>16</v>
      </c>
      <c r="R613" s="18">
        <f t="shared" ca="1" si="145"/>
        <v>46338</v>
      </c>
      <c r="S613" s="23">
        <f t="shared" ca="1" si="151"/>
        <v>1.0172260989010988</v>
      </c>
      <c r="U613" t="s">
        <v>17</v>
      </c>
      <c r="V613" s="18">
        <f t="shared" ca="1" si="146"/>
        <v>46338</v>
      </c>
      <c r="W613" s="23">
        <f t="shared" ca="1" si="152"/>
        <v>0.90637494505494476</v>
      </c>
    </row>
    <row r="614" spans="1:23">
      <c r="A614" t="s">
        <v>3</v>
      </c>
      <c r="B614" s="18">
        <f t="shared" ca="1" si="141"/>
        <v>46339</v>
      </c>
      <c r="C614" s="23">
        <f t="shared" ca="1" si="147"/>
        <v>1.2000832637362644</v>
      </c>
      <c r="E614" s="22" t="s">
        <v>13</v>
      </c>
      <c r="F614" s="18">
        <f t="shared" ca="1" si="142"/>
        <v>46339</v>
      </c>
      <c r="G614" s="23">
        <f t="shared" ca="1" si="148"/>
        <v>1.3472027362637369</v>
      </c>
      <c r="I614" t="s">
        <v>14</v>
      </c>
      <c r="J614" s="18">
        <f t="shared" ca="1" si="143"/>
        <v>46339</v>
      </c>
      <c r="K614" s="23">
        <f t="shared" ca="1" si="149"/>
        <v>0.8907759780219775</v>
      </c>
      <c r="M614" t="s">
        <v>15</v>
      </c>
      <c r="N614" s="18">
        <f t="shared" ca="1" si="144"/>
        <v>46339</v>
      </c>
      <c r="O614" s="23">
        <f t="shared" ca="1" si="150"/>
        <v>0.75546771428571358</v>
      </c>
      <c r="Q614" t="s">
        <v>16</v>
      </c>
      <c r="R614" s="18">
        <f t="shared" ca="1" si="145"/>
        <v>46339</v>
      </c>
      <c r="S614" s="23">
        <f t="shared" ca="1" si="151"/>
        <v>1.0171184175824175</v>
      </c>
      <c r="U614" t="s">
        <v>17</v>
      </c>
      <c r="V614" s="18">
        <f t="shared" ca="1" si="146"/>
        <v>46339</v>
      </c>
      <c r="W614" s="23">
        <f t="shared" ca="1" si="152"/>
        <v>0.90632587912087881</v>
      </c>
    </row>
    <row r="615" spans="1:23">
      <c r="A615" t="s">
        <v>3</v>
      </c>
      <c r="B615" s="18">
        <f t="shared" ca="1" si="141"/>
        <v>46340</v>
      </c>
      <c r="C615" s="23">
        <f t="shared" ca="1" si="147"/>
        <v>1.2001390439560446</v>
      </c>
      <c r="E615" s="22" t="s">
        <v>13</v>
      </c>
      <c r="F615" s="18">
        <f t="shared" ca="1" si="142"/>
        <v>46340</v>
      </c>
      <c r="G615" s="23">
        <f t="shared" ca="1" si="148"/>
        <v>1.3471919560439567</v>
      </c>
      <c r="I615" t="s">
        <v>14</v>
      </c>
      <c r="J615" s="18">
        <f t="shared" ca="1" si="143"/>
        <v>46340</v>
      </c>
      <c r="K615" s="23">
        <f t="shared" ca="1" si="149"/>
        <v>0.89081732967032912</v>
      </c>
      <c r="M615" t="s">
        <v>15</v>
      </c>
      <c r="N615" s="18">
        <f t="shared" ca="1" si="144"/>
        <v>46340</v>
      </c>
      <c r="O615" s="23">
        <f t="shared" ca="1" si="150"/>
        <v>0.75539228571428496</v>
      </c>
      <c r="Q615" t="s">
        <v>16</v>
      </c>
      <c r="R615" s="18">
        <f t="shared" ca="1" si="145"/>
        <v>46340</v>
      </c>
      <c r="S615" s="23">
        <f t="shared" ca="1" si="151"/>
        <v>1.0170107362637362</v>
      </c>
      <c r="U615" t="s">
        <v>17</v>
      </c>
      <c r="V615" s="18">
        <f t="shared" ca="1" si="146"/>
        <v>46340</v>
      </c>
      <c r="W615" s="23">
        <f t="shared" ca="1" si="152"/>
        <v>0.90627681318681286</v>
      </c>
    </row>
    <row r="616" spans="1:23">
      <c r="A616" t="s">
        <v>3</v>
      </c>
      <c r="B616" s="18">
        <f t="shared" ca="1" si="141"/>
        <v>46341</v>
      </c>
      <c r="C616" s="23">
        <f t="shared" ca="1" si="147"/>
        <v>1.2001948241758249</v>
      </c>
      <c r="E616" s="22" t="s">
        <v>13</v>
      </c>
      <c r="F616" s="18">
        <f t="shared" ca="1" si="142"/>
        <v>46341</v>
      </c>
      <c r="G616" s="23">
        <f t="shared" ca="1" si="148"/>
        <v>1.3471811758241765</v>
      </c>
      <c r="I616" t="s">
        <v>14</v>
      </c>
      <c r="J616" s="18">
        <f t="shared" ca="1" si="143"/>
        <v>46341</v>
      </c>
      <c r="K616" s="23">
        <f t="shared" ca="1" si="149"/>
        <v>0.89085868131868073</v>
      </c>
      <c r="M616" t="s">
        <v>15</v>
      </c>
      <c r="N616" s="18">
        <f t="shared" ca="1" si="144"/>
        <v>46341</v>
      </c>
      <c r="O616" s="23">
        <f t="shared" ca="1" si="150"/>
        <v>0.75531685714285635</v>
      </c>
      <c r="Q616" t="s">
        <v>16</v>
      </c>
      <c r="R616" s="18">
        <f t="shared" ca="1" si="145"/>
        <v>46341</v>
      </c>
      <c r="S616" s="23">
        <f t="shared" ca="1" si="151"/>
        <v>1.0169030549450548</v>
      </c>
      <c r="U616" t="s">
        <v>17</v>
      </c>
      <c r="V616" s="18">
        <f t="shared" ca="1" si="146"/>
        <v>46341</v>
      </c>
      <c r="W616" s="23">
        <f t="shared" ca="1" si="152"/>
        <v>0.90622774725274691</v>
      </c>
    </row>
    <row r="617" spans="1:23">
      <c r="A617" t="s">
        <v>3</v>
      </c>
      <c r="B617" s="18">
        <f t="shared" ca="1" si="141"/>
        <v>46342</v>
      </c>
      <c r="C617" s="23">
        <f t="shared" ca="1" si="147"/>
        <v>1.2002506043956052</v>
      </c>
      <c r="E617" s="22" t="s">
        <v>13</v>
      </c>
      <c r="F617" s="18">
        <f t="shared" ca="1" si="142"/>
        <v>46342</v>
      </c>
      <c r="G617" s="23">
        <f t="shared" ca="1" si="148"/>
        <v>1.3471703956043963</v>
      </c>
      <c r="I617" t="s">
        <v>14</v>
      </c>
      <c r="J617" s="18">
        <f t="shared" ca="1" si="143"/>
        <v>46342</v>
      </c>
      <c r="K617" s="23">
        <f t="shared" ca="1" si="149"/>
        <v>0.89090003296703235</v>
      </c>
      <c r="M617" t="s">
        <v>15</v>
      </c>
      <c r="N617" s="18">
        <f t="shared" ca="1" si="144"/>
        <v>46342</v>
      </c>
      <c r="O617" s="23">
        <f t="shared" ca="1" si="150"/>
        <v>0.75524142857142773</v>
      </c>
      <c r="Q617" t="s">
        <v>16</v>
      </c>
      <c r="R617" s="18">
        <f t="shared" ca="1" si="145"/>
        <v>46342</v>
      </c>
      <c r="S617" s="23">
        <f t="shared" ca="1" si="151"/>
        <v>1.0167953736263735</v>
      </c>
      <c r="U617" t="s">
        <v>17</v>
      </c>
      <c r="V617" s="18">
        <f t="shared" ca="1" si="146"/>
        <v>46342</v>
      </c>
      <c r="W617" s="23">
        <f t="shared" ca="1" si="152"/>
        <v>0.90617868131868096</v>
      </c>
    </row>
    <row r="618" spans="1:23">
      <c r="A618" t="s">
        <v>3</v>
      </c>
      <c r="B618" s="18">
        <f t="shared" ca="1" si="141"/>
        <v>46343</v>
      </c>
      <c r="C618" s="23">
        <f t="shared" ca="1" si="147"/>
        <v>1.2003063846153854</v>
      </c>
      <c r="E618" s="22" t="s">
        <v>13</v>
      </c>
      <c r="F618" s="18">
        <f t="shared" ca="1" si="142"/>
        <v>46343</v>
      </c>
      <c r="G618" s="23">
        <f t="shared" ca="1" si="148"/>
        <v>1.3471596153846161</v>
      </c>
      <c r="I618" t="s">
        <v>14</v>
      </c>
      <c r="J618" s="18">
        <f t="shared" ca="1" si="143"/>
        <v>46343</v>
      </c>
      <c r="K618" s="23">
        <f t="shared" ca="1" si="149"/>
        <v>0.89094138461538397</v>
      </c>
      <c r="M618" t="s">
        <v>15</v>
      </c>
      <c r="N618" s="18">
        <f t="shared" ca="1" si="144"/>
        <v>46343</v>
      </c>
      <c r="O618" s="23">
        <f t="shared" ca="1" si="150"/>
        <v>0.75516599999999923</v>
      </c>
      <c r="Q618" t="s">
        <v>16</v>
      </c>
      <c r="R618" s="18">
        <f t="shared" ca="1" si="145"/>
        <v>46343</v>
      </c>
      <c r="S618" s="23">
        <f t="shared" ca="1" si="151"/>
        <v>1.0166876923076922</v>
      </c>
      <c r="U618" t="s">
        <v>17</v>
      </c>
      <c r="V618" s="18">
        <f t="shared" ca="1" si="146"/>
        <v>46343</v>
      </c>
      <c r="W618" s="23">
        <f t="shared" ca="1" si="152"/>
        <v>0.90612961538461501</v>
      </c>
    </row>
    <row r="619" spans="1:23">
      <c r="A619" t="s">
        <v>3</v>
      </c>
      <c r="B619" s="18">
        <f t="shared" ca="1" si="141"/>
        <v>46344</v>
      </c>
      <c r="C619" s="23">
        <f t="shared" ca="1" si="147"/>
        <v>1.2003621648351657</v>
      </c>
      <c r="E619" s="22" t="s">
        <v>13</v>
      </c>
      <c r="F619" s="18">
        <f t="shared" ca="1" si="142"/>
        <v>46344</v>
      </c>
      <c r="G619" s="23">
        <f t="shared" ca="1" si="148"/>
        <v>1.347148835164836</v>
      </c>
      <c r="I619" t="s">
        <v>14</v>
      </c>
      <c r="J619" s="18">
        <f t="shared" ca="1" si="143"/>
        <v>46344</v>
      </c>
      <c r="K619" s="23">
        <f t="shared" ca="1" si="149"/>
        <v>0.89098273626373559</v>
      </c>
      <c r="M619" t="s">
        <v>15</v>
      </c>
      <c r="N619" s="18">
        <f t="shared" ca="1" si="144"/>
        <v>46344</v>
      </c>
      <c r="O619" s="23">
        <f t="shared" ca="1" si="150"/>
        <v>0.75509057142857072</v>
      </c>
      <c r="Q619" t="s">
        <v>16</v>
      </c>
      <c r="R619" s="18">
        <f t="shared" ca="1" si="145"/>
        <v>46344</v>
      </c>
      <c r="S619" s="23">
        <f t="shared" ca="1" si="151"/>
        <v>1.0165800109890109</v>
      </c>
      <c r="U619" t="s">
        <v>17</v>
      </c>
      <c r="V619" s="18">
        <f t="shared" ca="1" si="146"/>
        <v>46344</v>
      </c>
      <c r="W619" s="23">
        <f t="shared" ca="1" si="152"/>
        <v>0.90608054945054906</v>
      </c>
    </row>
    <row r="620" spans="1:23">
      <c r="A620" t="s">
        <v>3</v>
      </c>
      <c r="B620" s="18">
        <f t="shared" ca="1" si="141"/>
        <v>46345</v>
      </c>
      <c r="C620" s="23">
        <f t="shared" ca="1" si="147"/>
        <v>1.2004179450549459</v>
      </c>
      <c r="E620" s="22" t="s">
        <v>13</v>
      </c>
      <c r="F620" s="18">
        <f t="shared" ca="1" si="142"/>
        <v>46345</v>
      </c>
      <c r="G620" s="23">
        <f t="shared" ca="1" si="148"/>
        <v>1.3471380549450558</v>
      </c>
      <c r="I620" t="s">
        <v>14</v>
      </c>
      <c r="J620" s="18">
        <f t="shared" ca="1" si="143"/>
        <v>46345</v>
      </c>
      <c r="K620" s="23">
        <f t="shared" ca="1" si="149"/>
        <v>0.8910240879120872</v>
      </c>
      <c r="M620" t="s">
        <v>15</v>
      </c>
      <c r="N620" s="18">
        <f t="shared" ca="1" si="144"/>
        <v>46345</v>
      </c>
      <c r="O620" s="23">
        <f t="shared" ca="1" si="150"/>
        <v>0.75501514285714211</v>
      </c>
      <c r="Q620" t="s">
        <v>16</v>
      </c>
      <c r="R620" s="18">
        <f t="shared" ca="1" si="145"/>
        <v>46345</v>
      </c>
      <c r="S620" s="23">
        <f t="shared" ca="1" si="151"/>
        <v>1.0164723296703295</v>
      </c>
      <c r="U620" t="s">
        <v>17</v>
      </c>
      <c r="V620" s="18">
        <f t="shared" ca="1" si="146"/>
        <v>46345</v>
      </c>
      <c r="W620" s="23">
        <f t="shared" ca="1" si="152"/>
        <v>0.9060314835164831</v>
      </c>
    </row>
    <row r="621" spans="1:23">
      <c r="A621" t="s">
        <v>3</v>
      </c>
      <c r="B621" s="18">
        <f t="shared" ca="1" si="141"/>
        <v>46346</v>
      </c>
      <c r="C621" s="23">
        <f t="shared" ca="1" si="147"/>
        <v>1.2004737252747262</v>
      </c>
      <c r="E621" s="22" t="s">
        <v>13</v>
      </c>
      <c r="F621" s="18">
        <f t="shared" ca="1" si="142"/>
        <v>46346</v>
      </c>
      <c r="G621" s="23">
        <f t="shared" ca="1" si="148"/>
        <v>1.3471272747252756</v>
      </c>
      <c r="I621" t="s">
        <v>14</v>
      </c>
      <c r="J621" s="18">
        <f t="shared" ca="1" si="143"/>
        <v>46346</v>
      </c>
      <c r="K621" s="23">
        <f t="shared" ca="1" si="149"/>
        <v>0.89106543956043882</v>
      </c>
      <c r="M621" t="s">
        <v>15</v>
      </c>
      <c r="N621" s="18">
        <f t="shared" ca="1" si="144"/>
        <v>46346</v>
      </c>
      <c r="O621" s="23">
        <f t="shared" ca="1" si="150"/>
        <v>0.75493971428571349</v>
      </c>
      <c r="Q621" t="s">
        <v>16</v>
      </c>
      <c r="R621" s="18">
        <f t="shared" ca="1" si="145"/>
        <v>46346</v>
      </c>
      <c r="S621" s="23">
        <f t="shared" ca="1" si="151"/>
        <v>1.0163646483516482</v>
      </c>
      <c r="U621" t="s">
        <v>17</v>
      </c>
      <c r="V621" s="18">
        <f t="shared" ca="1" si="146"/>
        <v>46346</v>
      </c>
      <c r="W621" s="23">
        <f t="shared" ca="1" si="152"/>
        <v>0.90598241758241715</v>
      </c>
    </row>
    <row r="622" spans="1:23">
      <c r="A622" t="s">
        <v>3</v>
      </c>
      <c r="B622" s="18">
        <f t="shared" ca="1" si="141"/>
        <v>46347</v>
      </c>
      <c r="C622" s="23">
        <f t="shared" ca="1" si="147"/>
        <v>1.2005295054945064</v>
      </c>
      <c r="E622" s="22" t="s">
        <v>13</v>
      </c>
      <c r="F622" s="18">
        <f t="shared" ca="1" si="142"/>
        <v>46347</v>
      </c>
      <c r="G622" s="23">
        <f t="shared" ca="1" si="148"/>
        <v>1.3471164945054954</v>
      </c>
      <c r="I622" t="s">
        <v>14</v>
      </c>
      <c r="J622" s="18">
        <f t="shared" ca="1" si="143"/>
        <v>46347</v>
      </c>
      <c r="K622" s="23">
        <f t="shared" ca="1" si="149"/>
        <v>0.89110679120879044</v>
      </c>
      <c r="M622" t="s">
        <v>15</v>
      </c>
      <c r="N622" s="18">
        <f t="shared" ca="1" si="144"/>
        <v>46347</v>
      </c>
      <c r="O622" s="23">
        <f t="shared" ca="1" si="150"/>
        <v>0.75486428571428499</v>
      </c>
      <c r="Q622" t="s">
        <v>16</v>
      </c>
      <c r="R622" s="18">
        <f t="shared" ca="1" si="145"/>
        <v>46347</v>
      </c>
      <c r="S622" s="23">
        <f t="shared" ca="1" si="151"/>
        <v>1.0162569670329669</v>
      </c>
      <c r="U622" t="s">
        <v>17</v>
      </c>
      <c r="V622" s="18">
        <f t="shared" ca="1" si="146"/>
        <v>46347</v>
      </c>
      <c r="W622" s="23">
        <f t="shared" ca="1" si="152"/>
        <v>0.9059333516483512</v>
      </c>
    </row>
    <row r="623" spans="1:23">
      <c r="A623" t="s">
        <v>3</v>
      </c>
      <c r="B623" s="18">
        <f t="shared" ca="1" si="141"/>
        <v>46348</v>
      </c>
      <c r="C623" s="23">
        <f t="shared" ca="1" si="147"/>
        <v>1.2005852857142867</v>
      </c>
      <c r="E623" s="22" t="s">
        <v>13</v>
      </c>
      <c r="F623" s="18">
        <f t="shared" ca="1" si="142"/>
        <v>46348</v>
      </c>
      <c r="G623" s="23">
        <f t="shared" ca="1" si="148"/>
        <v>1.3471057142857152</v>
      </c>
      <c r="I623" t="s">
        <v>14</v>
      </c>
      <c r="J623" s="18">
        <f t="shared" ca="1" si="143"/>
        <v>46348</v>
      </c>
      <c r="K623" s="23">
        <f t="shared" ca="1" si="149"/>
        <v>0.89114814285714206</v>
      </c>
      <c r="M623" t="s">
        <v>15</v>
      </c>
      <c r="N623" s="18">
        <f t="shared" ca="1" si="144"/>
        <v>46348</v>
      </c>
      <c r="O623" s="23">
        <f t="shared" ca="1" si="150"/>
        <v>0.75478885714285648</v>
      </c>
      <c r="Q623" t="s">
        <v>16</v>
      </c>
      <c r="R623" s="18">
        <f t="shared" ca="1" si="145"/>
        <v>46348</v>
      </c>
      <c r="S623" s="23">
        <f t="shared" ca="1" si="151"/>
        <v>1.0161492857142855</v>
      </c>
      <c r="U623" t="s">
        <v>17</v>
      </c>
      <c r="V623" s="18">
        <f t="shared" ca="1" si="146"/>
        <v>46348</v>
      </c>
      <c r="W623" s="23">
        <f t="shared" ca="1" si="152"/>
        <v>0.90588428571428525</v>
      </c>
    </row>
    <row r="624" spans="1:23">
      <c r="A624" t="s">
        <v>3</v>
      </c>
      <c r="B624" s="18">
        <f t="shared" ca="1" si="141"/>
        <v>46349</v>
      </c>
      <c r="C624" s="23">
        <f t="shared" ca="1" si="147"/>
        <v>1.2006410659340669</v>
      </c>
      <c r="E624" s="22" t="s">
        <v>13</v>
      </c>
      <c r="F624" s="18">
        <f t="shared" ca="1" si="142"/>
        <v>46349</v>
      </c>
      <c r="G624" s="23">
        <f t="shared" ca="1" si="148"/>
        <v>1.3470949340659351</v>
      </c>
      <c r="I624" t="s">
        <v>14</v>
      </c>
      <c r="J624" s="18">
        <f t="shared" ca="1" si="143"/>
        <v>46349</v>
      </c>
      <c r="K624" s="23">
        <f t="shared" ca="1" si="149"/>
        <v>0.89118949450549367</v>
      </c>
      <c r="M624" t="s">
        <v>15</v>
      </c>
      <c r="N624" s="18">
        <f t="shared" ca="1" si="144"/>
        <v>46349</v>
      </c>
      <c r="O624" s="23">
        <f t="shared" ca="1" si="150"/>
        <v>0.75471342857142787</v>
      </c>
      <c r="Q624" t="s">
        <v>16</v>
      </c>
      <c r="R624" s="18">
        <f t="shared" ca="1" si="145"/>
        <v>46349</v>
      </c>
      <c r="S624" s="23">
        <f t="shared" ca="1" si="151"/>
        <v>1.0160416043956042</v>
      </c>
      <c r="U624" t="s">
        <v>17</v>
      </c>
      <c r="V624" s="18">
        <f t="shared" ca="1" si="146"/>
        <v>46349</v>
      </c>
      <c r="W624" s="23">
        <f t="shared" ca="1" si="152"/>
        <v>0.9058352197802193</v>
      </c>
    </row>
    <row r="625" spans="1:23">
      <c r="A625" t="s">
        <v>3</v>
      </c>
      <c r="B625" s="18">
        <f t="shared" ca="1" si="141"/>
        <v>46350</v>
      </c>
      <c r="C625" s="23">
        <f t="shared" ca="1" si="147"/>
        <v>1.2006968461538472</v>
      </c>
      <c r="E625" s="22" t="s">
        <v>13</v>
      </c>
      <c r="F625" s="18">
        <f t="shared" ca="1" si="142"/>
        <v>46350</v>
      </c>
      <c r="G625" s="23">
        <f t="shared" ca="1" si="148"/>
        <v>1.3470841538461549</v>
      </c>
      <c r="I625" t="s">
        <v>14</v>
      </c>
      <c r="J625" s="18">
        <f t="shared" ca="1" si="143"/>
        <v>46350</v>
      </c>
      <c r="K625" s="23">
        <f t="shared" ca="1" si="149"/>
        <v>0.89123084615384529</v>
      </c>
      <c r="M625" t="s">
        <v>15</v>
      </c>
      <c r="N625" s="18">
        <f t="shared" ca="1" si="144"/>
        <v>46350</v>
      </c>
      <c r="O625" s="23">
        <f t="shared" ca="1" si="150"/>
        <v>0.75463799999999925</v>
      </c>
      <c r="Q625" t="s">
        <v>16</v>
      </c>
      <c r="R625" s="18">
        <f t="shared" ca="1" si="145"/>
        <v>46350</v>
      </c>
      <c r="S625" s="23">
        <f t="shared" ca="1" si="151"/>
        <v>1.0159339230769229</v>
      </c>
      <c r="U625" t="s">
        <v>17</v>
      </c>
      <c r="V625" s="18">
        <f t="shared" ca="1" si="146"/>
        <v>46350</v>
      </c>
      <c r="W625" s="23">
        <f t="shared" ca="1" si="152"/>
        <v>0.90578615384615335</v>
      </c>
    </row>
    <row r="626" spans="1:23">
      <c r="A626" t="s">
        <v>3</v>
      </c>
      <c r="B626" s="18">
        <f t="shared" ca="1" si="141"/>
        <v>46351</v>
      </c>
      <c r="C626" s="23">
        <f t="shared" ca="1" si="147"/>
        <v>1.2007526263736275</v>
      </c>
      <c r="E626" s="22" t="s">
        <v>13</v>
      </c>
      <c r="F626" s="18">
        <f t="shared" ca="1" si="142"/>
        <v>46351</v>
      </c>
      <c r="G626" s="23">
        <f t="shared" ca="1" si="148"/>
        <v>1.3470733736263747</v>
      </c>
      <c r="I626" t="s">
        <v>14</v>
      </c>
      <c r="J626" s="18">
        <f t="shared" ca="1" si="143"/>
        <v>46351</v>
      </c>
      <c r="K626" s="23">
        <f t="shared" ca="1" si="149"/>
        <v>0.89127219780219691</v>
      </c>
      <c r="M626" t="s">
        <v>15</v>
      </c>
      <c r="N626" s="18">
        <f t="shared" ca="1" si="144"/>
        <v>46351</v>
      </c>
      <c r="O626" s="23">
        <f t="shared" ca="1" si="150"/>
        <v>0.75456257142857075</v>
      </c>
      <c r="Q626" t="s">
        <v>16</v>
      </c>
      <c r="R626" s="18">
        <f t="shared" ca="1" si="145"/>
        <v>46351</v>
      </c>
      <c r="S626" s="23">
        <f t="shared" ca="1" si="151"/>
        <v>1.0158262417582415</v>
      </c>
      <c r="U626" t="s">
        <v>17</v>
      </c>
      <c r="V626" s="18">
        <f t="shared" ca="1" si="146"/>
        <v>46351</v>
      </c>
      <c r="W626" s="23">
        <f t="shared" ca="1" si="152"/>
        <v>0.9057370879120874</v>
      </c>
    </row>
    <row r="627" spans="1:23">
      <c r="A627" t="s">
        <v>3</v>
      </c>
      <c r="B627" s="18">
        <f t="shared" ca="1" si="141"/>
        <v>46352</v>
      </c>
      <c r="C627" s="23">
        <f t="shared" ca="1" si="147"/>
        <v>1.2008084065934077</v>
      </c>
      <c r="E627" s="22" t="s">
        <v>13</v>
      </c>
      <c r="F627" s="18">
        <f t="shared" ca="1" si="142"/>
        <v>46352</v>
      </c>
      <c r="G627" s="23">
        <f t="shared" ca="1" si="148"/>
        <v>1.3470625934065945</v>
      </c>
      <c r="I627" t="s">
        <v>14</v>
      </c>
      <c r="J627" s="18">
        <f t="shared" ca="1" si="143"/>
        <v>46352</v>
      </c>
      <c r="K627" s="23">
        <f t="shared" ca="1" si="149"/>
        <v>0.89131354945054853</v>
      </c>
      <c r="M627" t="s">
        <v>15</v>
      </c>
      <c r="N627" s="18">
        <f t="shared" ca="1" si="144"/>
        <v>46352</v>
      </c>
      <c r="O627" s="23">
        <f t="shared" ca="1" si="150"/>
        <v>0.75448714285714225</v>
      </c>
      <c r="Q627" t="s">
        <v>16</v>
      </c>
      <c r="R627" s="18">
        <f t="shared" ca="1" si="145"/>
        <v>46352</v>
      </c>
      <c r="S627" s="23">
        <f t="shared" ca="1" si="151"/>
        <v>1.0157185604395602</v>
      </c>
      <c r="U627" t="s">
        <v>17</v>
      </c>
      <c r="V627" s="18">
        <f t="shared" ca="1" si="146"/>
        <v>46352</v>
      </c>
      <c r="W627" s="23">
        <f t="shared" ca="1" si="152"/>
        <v>0.90568802197802145</v>
      </c>
    </row>
    <row r="628" spans="1:23">
      <c r="A628" t="s">
        <v>3</v>
      </c>
      <c r="B628" s="18">
        <f t="shared" ca="1" si="141"/>
        <v>46353</v>
      </c>
      <c r="C628" s="23">
        <f t="shared" ca="1" si="147"/>
        <v>1.200864186813188</v>
      </c>
      <c r="E628" s="22" t="s">
        <v>13</v>
      </c>
      <c r="F628" s="18">
        <f t="shared" ca="1" si="142"/>
        <v>46353</v>
      </c>
      <c r="G628" s="23">
        <f t="shared" ca="1" si="148"/>
        <v>1.3470518131868143</v>
      </c>
      <c r="I628" t="s">
        <v>14</v>
      </c>
      <c r="J628" s="18">
        <f t="shared" ca="1" si="143"/>
        <v>46353</v>
      </c>
      <c r="K628" s="23">
        <f t="shared" ca="1" si="149"/>
        <v>0.89135490109890014</v>
      </c>
      <c r="M628" t="s">
        <v>15</v>
      </c>
      <c r="N628" s="18">
        <f t="shared" ca="1" si="144"/>
        <v>46353</v>
      </c>
      <c r="O628" s="23">
        <f t="shared" ca="1" si="150"/>
        <v>0.75441171428571363</v>
      </c>
      <c r="Q628" t="s">
        <v>16</v>
      </c>
      <c r="R628" s="18">
        <f t="shared" ca="1" si="145"/>
        <v>46353</v>
      </c>
      <c r="S628" s="23">
        <f t="shared" ca="1" si="151"/>
        <v>1.0156108791208789</v>
      </c>
      <c r="U628" t="s">
        <v>17</v>
      </c>
      <c r="V628" s="18">
        <f t="shared" ca="1" si="146"/>
        <v>46353</v>
      </c>
      <c r="W628" s="23">
        <f t="shared" ca="1" si="152"/>
        <v>0.9056389560439555</v>
      </c>
    </row>
    <row r="629" spans="1:23">
      <c r="A629" t="s">
        <v>3</v>
      </c>
      <c r="B629" s="18">
        <f t="shared" ca="1" si="141"/>
        <v>46354</v>
      </c>
      <c r="C629" s="23">
        <f t="shared" ca="1" si="147"/>
        <v>1.2009199670329682</v>
      </c>
      <c r="E629" s="22" t="s">
        <v>13</v>
      </c>
      <c r="F629" s="18">
        <f t="shared" ca="1" si="142"/>
        <v>46354</v>
      </c>
      <c r="G629" s="23">
        <f t="shared" ca="1" si="148"/>
        <v>1.3470410329670341</v>
      </c>
      <c r="I629" t="s">
        <v>14</v>
      </c>
      <c r="J629" s="18">
        <f t="shared" ca="1" si="143"/>
        <v>46354</v>
      </c>
      <c r="K629" s="23">
        <f t="shared" ca="1" si="149"/>
        <v>0.89139625274725176</v>
      </c>
      <c r="M629" t="s">
        <v>15</v>
      </c>
      <c r="N629" s="18">
        <f t="shared" ca="1" si="144"/>
        <v>46354</v>
      </c>
      <c r="O629" s="23">
        <f t="shared" ca="1" si="150"/>
        <v>0.75433628571428502</v>
      </c>
      <c r="Q629" t="s">
        <v>16</v>
      </c>
      <c r="R629" s="18">
        <f t="shared" ca="1" si="145"/>
        <v>46354</v>
      </c>
      <c r="S629" s="23">
        <f t="shared" ca="1" si="151"/>
        <v>1.0155031978021976</v>
      </c>
      <c r="U629" t="s">
        <v>17</v>
      </c>
      <c r="V629" s="18">
        <f t="shared" ca="1" si="146"/>
        <v>46354</v>
      </c>
      <c r="W629" s="23">
        <f t="shared" ca="1" si="152"/>
        <v>0.90558989010988955</v>
      </c>
    </row>
    <row r="630" spans="1:23">
      <c r="A630" t="s">
        <v>3</v>
      </c>
      <c r="B630" s="18">
        <f t="shared" ca="1" si="141"/>
        <v>46355</v>
      </c>
      <c r="C630" s="23">
        <f t="shared" ca="1" si="147"/>
        <v>1.2009757472527485</v>
      </c>
      <c r="E630" s="22" t="s">
        <v>13</v>
      </c>
      <c r="F630" s="18">
        <f t="shared" ca="1" si="142"/>
        <v>46355</v>
      </c>
      <c r="G630" s="23">
        <f t="shared" ca="1" si="148"/>
        <v>1.347030252747254</v>
      </c>
      <c r="I630" t="s">
        <v>14</v>
      </c>
      <c r="J630" s="18">
        <f t="shared" ca="1" si="143"/>
        <v>46355</v>
      </c>
      <c r="K630" s="23">
        <f t="shared" ca="1" si="149"/>
        <v>0.89143760439560338</v>
      </c>
      <c r="M630" t="s">
        <v>15</v>
      </c>
      <c r="N630" s="18">
        <f t="shared" ca="1" si="144"/>
        <v>46355</v>
      </c>
      <c r="O630" s="23">
        <f t="shared" ca="1" si="150"/>
        <v>0.75426085714285651</v>
      </c>
      <c r="Q630" t="s">
        <v>16</v>
      </c>
      <c r="R630" s="18">
        <f t="shared" ca="1" si="145"/>
        <v>46355</v>
      </c>
      <c r="S630" s="23">
        <f t="shared" ca="1" si="151"/>
        <v>1.0153955164835162</v>
      </c>
      <c r="U630" t="s">
        <v>17</v>
      </c>
      <c r="V630" s="18">
        <f t="shared" ca="1" si="146"/>
        <v>46355</v>
      </c>
      <c r="W630" s="23">
        <f t="shared" ca="1" si="152"/>
        <v>0.9055408241758236</v>
      </c>
    </row>
    <row r="631" spans="1:23">
      <c r="A631" t="s">
        <v>3</v>
      </c>
      <c r="B631" s="18">
        <f t="shared" ca="1" si="141"/>
        <v>46356</v>
      </c>
      <c r="C631" s="23">
        <f t="shared" ca="1" si="147"/>
        <v>1.2010315274725287</v>
      </c>
      <c r="E631" s="22" t="s">
        <v>13</v>
      </c>
      <c r="F631" s="18">
        <f t="shared" ca="1" si="142"/>
        <v>46356</v>
      </c>
      <c r="G631" s="23">
        <f t="shared" ca="1" si="148"/>
        <v>1.3470194725274738</v>
      </c>
      <c r="I631" t="s">
        <v>14</v>
      </c>
      <c r="J631" s="18">
        <f t="shared" ca="1" si="143"/>
        <v>46356</v>
      </c>
      <c r="K631" s="23">
        <f t="shared" ca="1" si="149"/>
        <v>0.891478956043955</v>
      </c>
      <c r="M631" t="s">
        <v>15</v>
      </c>
      <c r="N631" s="18">
        <f t="shared" ca="1" si="144"/>
        <v>46356</v>
      </c>
      <c r="O631" s="23">
        <f t="shared" ca="1" si="150"/>
        <v>0.75418542857142801</v>
      </c>
      <c r="Q631" t="s">
        <v>16</v>
      </c>
      <c r="R631" s="18">
        <f t="shared" ca="1" si="145"/>
        <v>46356</v>
      </c>
      <c r="S631" s="23">
        <f t="shared" ca="1" si="151"/>
        <v>1.0152878351648349</v>
      </c>
      <c r="U631" t="s">
        <v>17</v>
      </c>
      <c r="V631" s="18">
        <f t="shared" ca="1" si="146"/>
        <v>46356</v>
      </c>
      <c r="W631" s="23">
        <f t="shared" ca="1" si="152"/>
        <v>0.90549175824175765</v>
      </c>
    </row>
    <row r="632" spans="1:23">
      <c r="A632" t="s">
        <v>3</v>
      </c>
      <c r="B632" s="18">
        <f t="shared" ca="1" si="141"/>
        <v>46357</v>
      </c>
      <c r="C632" s="23">
        <f t="shared" ca="1" si="147"/>
        <v>1.201087307692309</v>
      </c>
      <c r="E632" s="22" t="s">
        <v>13</v>
      </c>
      <c r="F632" s="18">
        <f t="shared" ca="1" si="142"/>
        <v>46357</v>
      </c>
      <c r="G632" s="23">
        <f t="shared" ca="1" si="148"/>
        <v>1.3470086923076936</v>
      </c>
      <c r="I632" t="s">
        <v>14</v>
      </c>
      <c r="J632" s="18">
        <f t="shared" ca="1" si="143"/>
        <v>46357</v>
      </c>
      <c r="K632" s="23">
        <f t="shared" ca="1" si="149"/>
        <v>0.89152030769230661</v>
      </c>
      <c r="M632" t="s">
        <v>15</v>
      </c>
      <c r="N632" s="18">
        <f t="shared" ca="1" si="144"/>
        <v>46357</v>
      </c>
      <c r="O632" s="23">
        <f t="shared" ca="1" si="150"/>
        <v>0.75410999999999939</v>
      </c>
      <c r="Q632" t="s">
        <v>16</v>
      </c>
      <c r="R632" s="18">
        <f t="shared" ca="1" si="145"/>
        <v>46357</v>
      </c>
      <c r="S632" s="23">
        <f t="shared" ca="1" si="151"/>
        <v>1.0151801538461536</v>
      </c>
      <c r="U632" t="s">
        <v>17</v>
      </c>
      <c r="V632" s="18">
        <f t="shared" ca="1" si="146"/>
        <v>46357</v>
      </c>
      <c r="W632" s="23">
        <f t="shared" ca="1" si="152"/>
        <v>0.9054426923076917</v>
      </c>
    </row>
    <row r="633" spans="1:23">
      <c r="A633" t="s">
        <v>3</v>
      </c>
      <c r="B633" s="18">
        <f t="shared" ca="1" si="141"/>
        <v>46358</v>
      </c>
      <c r="C633" s="23">
        <f t="shared" ca="1" si="147"/>
        <v>1.2011430879120892</v>
      </c>
      <c r="E633" s="22" t="s">
        <v>13</v>
      </c>
      <c r="F633" s="18">
        <f t="shared" ca="1" si="142"/>
        <v>46358</v>
      </c>
      <c r="G633" s="23">
        <f t="shared" ca="1" si="148"/>
        <v>1.3469979120879134</v>
      </c>
      <c r="I633" t="s">
        <v>14</v>
      </c>
      <c r="J633" s="18">
        <f t="shared" ca="1" si="143"/>
        <v>46358</v>
      </c>
      <c r="K633" s="23">
        <f t="shared" ca="1" si="149"/>
        <v>0.89156165934065823</v>
      </c>
      <c r="M633" t="s">
        <v>15</v>
      </c>
      <c r="N633" s="18">
        <f t="shared" ca="1" si="144"/>
        <v>46358</v>
      </c>
      <c r="O633" s="23">
        <f t="shared" ca="1" si="150"/>
        <v>0.75403457142857078</v>
      </c>
      <c r="Q633" t="s">
        <v>16</v>
      </c>
      <c r="R633" s="18">
        <f t="shared" ca="1" si="145"/>
        <v>46358</v>
      </c>
      <c r="S633" s="23">
        <f t="shared" ca="1" si="151"/>
        <v>1.0150724725274722</v>
      </c>
      <c r="U633" t="s">
        <v>17</v>
      </c>
      <c r="V633" s="18">
        <f t="shared" ca="1" si="146"/>
        <v>46358</v>
      </c>
      <c r="W633" s="23">
        <f t="shared" ca="1" si="152"/>
        <v>0.90539362637362575</v>
      </c>
    </row>
    <row r="634" spans="1:23">
      <c r="A634" t="s">
        <v>3</v>
      </c>
      <c r="B634" s="18">
        <f t="shared" ca="1" si="141"/>
        <v>46359</v>
      </c>
      <c r="C634" s="23">
        <f t="shared" ca="1" si="147"/>
        <v>1.2011988681318695</v>
      </c>
      <c r="E634" s="22" t="s">
        <v>13</v>
      </c>
      <c r="F634" s="18">
        <f t="shared" ca="1" si="142"/>
        <v>46359</v>
      </c>
      <c r="G634" s="23">
        <f t="shared" ca="1" si="148"/>
        <v>1.3469871318681332</v>
      </c>
      <c r="I634" t="s">
        <v>14</v>
      </c>
      <c r="J634" s="18">
        <f t="shared" ca="1" si="143"/>
        <v>46359</v>
      </c>
      <c r="K634" s="23">
        <f t="shared" ca="1" si="149"/>
        <v>0.89160301098900985</v>
      </c>
      <c r="M634" t="s">
        <v>15</v>
      </c>
      <c r="N634" s="18">
        <f t="shared" ca="1" si="144"/>
        <v>46359</v>
      </c>
      <c r="O634" s="23">
        <f t="shared" ca="1" si="150"/>
        <v>0.75395914285714227</v>
      </c>
      <c r="Q634" t="s">
        <v>16</v>
      </c>
      <c r="R634" s="18">
        <f t="shared" ca="1" si="145"/>
        <v>46359</v>
      </c>
      <c r="S634" s="23">
        <f t="shared" ca="1" si="151"/>
        <v>1.0149647912087909</v>
      </c>
      <c r="U634" t="s">
        <v>17</v>
      </c>
      <c r="V634" s="18">
        <f t="shared" ca="1" si="146"/>
        <v>46359</v>
      </c>
      <c r="W634" s="23">
        <f t="shared" ca="1" si="152"/>
        <v>0.9053445604395598</v>
      </c>
    </row>
    <row r="635" spans="1:23">
      <c r="A635" t="s">
        <v>3</v>
      </c>
      <c r="B635" s="18">
        <f t="shared" ca="1" si="141"/>
        <v>46360</v>
      </c>
      <c r="C635" s="23">
        <f t="shared" ca="1" si="147"/>
        <v>1.2012546483516497</v>
      </c>
      <c r="E635" s="22" t="s">
        <v>13</v>
      </c>
      <c r="F635" s="18">
        <f t="shared" ca="1" si="142"/>
        <v>46360</v>
      </c>
      <c r="G635" s="23">
        <f t="shared" ca="1" si="148"/>
        <v>1.3469763516483531</v>
      </c>
      <c r="I635" t="s">
        <v>14</v>
      </c>
      <c r="J635" s="18">
        <f t="shared" ca="1" si="143"/>
        <v>46360</v>
      </c>
      <c r="K635" s="23">
        <f t="shared" ca="1" si="149"/>
        <v>0.89164436263736147</v>
      </c>
      <c r="M635" t="s">
        <v>15</v>
      </c>
      <c r="N635" s="18">
        <f t="shared" ca="1" si="144"/>
        <v>46360</v>
      </c>
      <c r="O635" s="23">
        <f t="shared" ca="1" si="150"/>
        <v>0.75388371428571377</v>
      </c>
      <c r="Q635" t="s">
        <v>16</v>
      </c>
      <c r="R635" s="18">
        <f t="shared" ca="1" si="145"/>
        <v>46360</v>
      </c>
      <c r="S635" s="23">
        <f t="shared" ca="1" si="151"/>
        <v>1.0148571098901096</v>
      </c>
      <c r="U635" t="s">
        <v>17</v>
      </c>
      <c r="V635" s="18">
        <f t="shared" ca="1" si="146"/>
        <v>46360</v>
      </c>
      <c r="W635" s="23">
        <f t="shared" ca="1" si="152"/>
        <v>0.90529549450549385</v>
      </c>
    </row>
    <row r="636" spans="1:23">
      <c r="A636" t="s">
        <v>3</v>
      </c>
      <c r="B636" s="18">
        <f t="shared" ca="1" si="141"/>
        <v>46361</v>
      </c>
      <c r="C636" s="23">
        <f t="shared" ca="1" si="147"/>
        <v>1.20131042857143</v>
      </c>
      <c r="E636" s="22" t="s">
        <v>13</v>
      </c>
      <c r="F636" s="18">
        <f t="shared" ca="1" si="142"/>
        <v>46361</v>
      </c>
      <c r="G636" s="23">
        <f t="shared" ca="1" si="148"/>
        <v>1.3469655714285729</v>
      </c>
      <c r="I636" t="s">
        <v>14</v>
      </c>
      <c r="J636" s="18">
        <f t="shared" ca="1" si="143"/>
        <v>46361</v>
      </c>
      <c r="K636" s="23">
        <f t="shared" ca="1" si="149"/>
        <v>0.89168571428571308</v>
      </c>
      <c r="M636" t="s">
        <v>15</v>
      </c>
      <c r="N636" s="18">
        <f t="shared" ca="1" si="144"/>
        <v>46361</v>
      </c>
      <c r="O636" s="23">
        <f t="shared" ca="1" si="150"/>
        <v>0.75380828571428515</v>
      </c>
      <c r="Q636" t="s">
        <v>16</v>
      </c>
      <c r="R636" s="18">
        <f t="shared" ca="1" si="145"/>
        <v>46361</v>
      </c>
      <c r="S636" s="23">
        <f t="shared" ca="1" si="151"/>
        <v>1.0147494285714282</v>
      </c>
      <c r="U636" t="s">
        <v>17</v>
      </c>
      <c r="V636" s="18">
        <f t="shared" ca="1" si="146"/>
        <v>46361</v>
      </c>
      <c r="W636" s="23">
        <f t="shared" ca="1" si="152"/>
        <v>0.9052464285714279</v>
      </c>
    </row>
    <row r="637" spans="1:23">
      <c r="A637" t="s">
        <v>3</v>
      </c>
      <c r="B637" s="18">
        <f t="shared" ca="1" si="141"/>
        <v>46362</v>
      </c>
      <c r="C637" s="23">
        <f t="shared" ca="1" si="147"/>
        <v>1.2013662087912103</v>
      </c>
      <c r="E637" s="22" t="s">
        <v>13</v>
      </c>
      <c r="F637" s="18">
        <f t="shared" ca="1" si="142"/>
        <v>46362</v>
      </c>
      <c r="G637" s="23">
        <f t="shared" ca="1" si="148"/>
        <v>1.3469547912087927</v>
      </c>
      <c r="I637" t="s">
        <v>14</v>
      </c>
      <c r="J637" s="18">
        <f t="shared" ca="1" si="143"/>
        <v>46362</v>
      </c>
      <c r="K637" s="23">
        <f t="shared" ca="1" si="149"/>
        <v>0.8917270659340647</v>
      </c>
      <c r="M637" t="s">
        <v>15</v>
      </c>
      <c r="N637" s="18">
        <f t="shared" ca="1" si="144"/>
        <v>46362</v>
      </c>
      <c r="O637" s="23">
        <f t="shared" ca="1" si="150"/>
        <v>0.75373285714285654</v>
      </c>
      <c r="Q637" t="s">
        <v>16</v>
      </c>
      <c r="R637" s="18">
        <f t="shared" ca="1" si="145"/>
        <v>46362</v>
      </c>
      <c r="S637" s="23">
        <f t="shared" ca="1" si="151"/>
        <v>1.0146417472527469</v>
      </c>
      <c r="U637" t="s">
        <v>17</v>
      </c>
      <c r="V637" s="18">
        <f t="shared" ca="1" si="146"/>
        <v>46362</v>
      </c>
      <c r="W637" s="23">
        <f t="shared" ca="1" si="152"/>
        <v>0.90519736263736195</v>
      </c>
    </row>
    <row r="638" spans="1:23">
      <c r="A638" t="s">
        <v>3</v>
      </c>
      <c r="B638" s="18">
        <f t="shared" ca="1" si="141"/>
        <v>46363</v>
      </c>
      <c r="C638" s="23">
        <f t="shared" ca="1" si="147"/>
        <v>1.2014219890109905</v>
      </c>
      <c r="E638" s="22" t="s">
        <v>13</v>
      </c>
      <c r="F638" s="18">
        <f t="shared" ca="1" si="142"/>
        <v>46363</v>
      </c>
      <c r="G638" s="23">
        <f t="shared" ca="1" si="148"/>
        <v>1.3469440109890125</v>
      </c>
      <c r="I638" t="s">
        <v>14</v>
      </c>
      <c r="J638" s="18">
        <f t="shared" ca="1" si="143"/>
        <v>46363</v>
      </c>
      <c r="K638" s="23">
        <f t="shared" ca="1" si="149"/>
        <v>0.89176841758241632</v>
      </c>
      <c r="M638" t="s">
        <v>15</v>
      </c>
      <c r="N638" s="18">
        <f t="shared" ca="1" si="144"/>
        <v>46363</v>
      </c>
      <c r="O638" s="23">
        <f t="shared" ca="1" si="150"/>
        <v>0.75365742857142803</v>
      </c>
      <c r="Q638" t="s">
        <v>16</v>
      </c>
      <c r="R638" s="18">
        <f t="shared" ca="1" si="145"/>
        <v>46363</v>
      </c>
      <c r="S638" s="23">
        <f t="shared" ca="1" si="151"/>
        <v>1.0145340659340656</v>
      </c>
      <c r="U638" t="s">
        <v>17</v>
      </c>
      <c r="V638" s="18">
        <f t="shared" ca="1" si="146"/>
        <v>46363</v>
      </c>
      <c r="W638" s="23">
        <f t="shared" ca="1" si="152"/>
        <v>0.905148296703296</v>
      </c>
    </row>
    <row r="639" spans="1:23">
      <c r="A639" t="s">
        <v>3</v>
      </c>
      <c r="B639" s="18">
        <f t="shared" ca="1" si="141"/>
        <v>46364</v>
      </c>
      <c r="C639" s="23">
        <f t="shared" ca="1" si="147"/>
        <v>1.2014777692307708</v>
      </c>
      <c r="E639" s="22" t="s">
        <v>13</v>
      </c>
      <c r="F639" s="18">
        <f t="shared" ca="1" si="142"/>
        <v>46364</v>
      </c>
      <c r="G639" s="23">
        <f t="shared" ca="1" si="148"/>
        <v>1.3469332307692323</v>
      </c>
      <c r="I639" t="s">
        <v>14</v>
      </c>
      <c r="J639" s="18">
        <f t="shared" ca="1" si="143"/>
        <v>46364</v>
      </c>
      <c r="K639" s="23">
        <f t="shared" ca="1" si="149"/>
        <v>0.89180976923076805</v>
      </c>
      <c r="M639" t="s">
        <v>15</v>
      </c>
      <c r="N639" s="18">
        <f t="shared" ca="1" si="144"/>
        <v>46364</v>
      </c>
      <c r="O639" s="23">
        <f t="shared" ca="1" si="150"/>
        <v>0.75358199999999953</v>
      </c>
      <c r="Q639" t="s">
        <v>16</v>
      </c>
      <c r="R639" s="18">
        <f t="shared" ca="1" si="145"/>
        <v>46364</v>
      </c>
      <c r="S639" s="23">
        <f t="shared" ca="1" si="151"/>
        <v>1.0144263846153843</v>
      </c>
      <c r="U639" t="s">
        <v>17</v>
      </c>
      <c r="V639" s="18">
        <f t="shared" ca="1" si="146"/>
        <v>46364</v>
      </c>
      <c r="W639" s="23">
        <f t="shared" ca="1" si="152"/>
        <v>0.90509923076923005</v>
      </c>
    </row>
    <row r="640" spans="1:23">
      <c r="A640" t="s">
        <v>3</v>
      </c>
      <c r="B640" s="18">
        <f t="shared" ca="1" si="141"/>
        <v>46365</v>
      </c>
      <c r="C640" s="23">
        <f t="shared" ca="1" si="147"/>
        <v>1.201533549450551</v>
      </c>
      <c r="E640" s="22" t="s">
        <v>13</v>
      </c>
      <c r="F640" s="18">
        <f t="shared" ca="1" si="142"/>
        <v>46365</v>
      </c>
      <c r="G640" s="23">
        <f t="shared" ca="1" si="148"/>
        <v>1.3469224505494521</v>
      </c>
      <c r="I640" t="s">
        <v>14</v>
      </c>
      <c r="J640" s="18">
        <f t="shared" ca="1" si="143"/>
        <v>46365</v>
      </c>
      <c r="K640" s="23">
        <f t="shared" ca="1" si="149"/>
        <v>0.89185112087911966</v>
      </c>
      <c r="M640" t="s">
        <v>15</v>
      </c>
      <c r="N640" s="18">
        <f t="shared" ca="1" si="144"/>
        <v>46365</v>
      </c>
      <c r="O640" s="23">
        <f t="shared" ca="1" si="150"/>
        <v>0.75350657142857091</v>
      </c>
      <c r="Q640" t="s">
        <v>16</v>
      </c>
      <c r="R640" s="18">
        <f t="shared" ca="1" si="145"/>
        <v>46365</v>
      </c>
      <c r="S640" s="23">
        <f t="shared" ca="1" si="151"/>
        <v>1.0143187032967029</v>
      </c>
      <c r="U640" t="s">
        <v>17</v>
      </c>
      <c r="V640" s="18">
        <f t="shared" ca="1" si="146"/>
        <v>46365</v>
      </c>
      <c r="W640" s="23">
        <f t="shared" ca="1" si="152"/>
        <v>0.90505016483516409</v>
      </c>
    </row>
    <row r="641" spans="1:23">
      <c r="A641" t="s">
        <v>3</v>
      </c>
      <c r="B641" s="18">
        <f t="shared" ca="1" si="141"/>
        <v>46366</v>
      </c>
      <c r="C641" s="23">
        <f t="shared" ca="1" si="147"/>
        <v>1.2015893296703313</v>
      </c>
      <c r="E641" s="22" t="s">
        <v>13</v>
      </c>
      <c r="F641" s="18">
        <f t="shared" ca="1" si="142"/>
        <v>46366</v>
      </c>
      <c r="G641" s="23">
        <f t="shared" ca="1" si="148"/>
        <v>1.346911670329672</v>
      </c>
      <c r="I641" t="s">
        <v>14</v>
      </c>
      <c r="J641" s="18">
        <f t="shared" ca="1" si="143"/>
        <v>46366</v>
      </c>
      <c r="K641" s="23">
        <f t="shared" ca="1" si="149"/>
        <v>0.89189247252747128</v>
      </c>
      <c r="M641" t="s">
        <v>15</v>
      </c>
      <c r="N641" s="18">
        <f t="shared" ca="1" si="144"/>
        <v>46366</v>
      </c>
      <c r="O641" s="23">
        <f t="shared" ca="1" si="150"/>
        <v>0.7534311428571423</v>
      </c>
      <c r="Q641" t="s">
        <v>16</v>
      </c>
      <c r="R641" s="18">
        <f t="shared" ca="1" si="145"/>
        <v>46366</v>
      </c>
      <c r="S641" s="23">
        <f t="shared" ca="1" si="151"/>
        <v>1.0142110219780216</v>
      </c>
      <c r="U641" t="s">
        <v>17</v>
      </c>
      <c r="V641" s="18">
        <f t="shared" ca="1" si="146"/>
        <v>46366</v>
      </c>
      <c r="W641" s="23">
        <f t="shared" ca="1" si="152"/>
        <v>0.90500109890109814</v>
      </c>
    </row>
    <row r="642" spans="1:23">
      <c r="A642" t="s">
        <v>3</v>
      </c>
      <c r="B642" s="18">
        <f t="shared" ca="1" si="141"/>
        <v>46367</v>
      </c>
      <c r="C642" s="23">
        <f t="shared" ca="1" si="147"/>
        <v>1.2016451098901115</v>
      </c>
      <c r="E642" s="22" t="s">
        <v>13</v>
      </c>
      <c r="F642" s="18">
        <f t="shared" ca="1" si="142"/>
        <v>46367</v>
      </c>
      <c r="G642" s="23">
        <f t="shared" ca="1" si="148"/>
        <v>1.3469008901098918</v>
      </c>
      <c r="I642" t="s">
        <v>14</v>
      </c>
      <c r="J642" s="18">
        <f t="shared" ca="1" si="143"/>
        <v>46367</v>
      </c>
      <c r="K642" s="23">
        <f t="shared" ca="1" si="149"/>
        <v>0.89193382417582301</v>
      </c>
      <c r="M642" t="s">
        <v>15</v>
      </c>
      <c r="N642" s="18">
        <f t="shared" ca="1" si="144"/>
        <v>46367</v>
      </c>
      <c r="O642" s="23">
        <f t="shared" ca="1" si="150"/>
        <v>0.7533557142857138</v>
      </c>
      <c r="Q642" t="s">
        <v>16</v>
      </c>
      <c r="R642" s="18">
        <f t="shared" ca="1" si="145"/>
        <v>46367</v>
      </c>
      <c r="S642" s="23">
        <f t="shared" ca="1" si="151"/>
        <v>1.0141033406593403</v>
      </c>
      <c r="U642" t="s">
        <v>17</v>
      </c>
      <c r="V642" s="18">
        <f t="shared" ca="1" si="146"/>
        <v>46367</v>
      </c>
      <c r="W642" s="23">
        <f t="shared" ca="1" si="152"/>
        <v>0.90495203296703219</v>
      </c>
    </row>
    <row r="643" spans="1:23">
      <c r="A643" t="s">
        <v>3</v>
      </c>
      <c r="B643" s="18">
        <f t="shared" ca="1" si="141"/>
        <v>46368</v>
      </c>
      <c r="C643" s="23">
        <f t="shared" ca="1" si="147"/>
        <v>1.2017008901098918</v>
      </c>
      <c r="E643" s="22" t="s">
        <v>13</v>
      </c>
      <c r="F643" s="18">
        <f t="shared" ca="1" si="142"/>
        <v>46368</v>
      </c>
      <c r="G643" s="23">
        <f t="shared" ca="1" si="148"/>
        <v>1.3468901098901116</v>
      </c>
      <c r="I643" t="s">
        <v>14</v>
      </c>
      <c r="J643" s="18">
        <f t="shared" ca="1" si="143"/>
        <v>46368</v>
      </c>
      <c r="K643" s="23">
        <f t="shared" ca="1" si="149"/>
        <v>0.89197517582417474</v>
      </c>
      <c r="M643" t="s">
        <v>15</v>
      </c>
      <c r="N643" s="18">
        <f t="shared" ca="1" si="144"/>
        <v>46368</v>
      </c>
      <c r="O643" s="23">
        <f t="shared" ca="1" si="150"/>
        <v>0.75328028571428529</v>
      </c>
      <c r="Q643" t="s">
        <v>16</v>
      </c>
      <c r="R643" s="18">
        <f t="shared" ca="1" si="145"/>
        <v>46368</v>
      </c>
      <c r="S643" s="23">
        <f t="shared" ca="1" si="151"/>
        <v>1.0139956593406589</v>
      </c>
      <c r="U643" t="s">
        <v>17</v>
      </c>
      <c r="V643" s="18">
        <f t="shared" ca="1" si="146"/>
        <v>46368</v>
      </c>
      <c r="W643" s="23">
        <f t="shared" ca="1" si="152"/>
        <v>0.90490296703296624</v>
      </c>
    </row>
    <row r="644" spans="1:23">
      <c r="A644" t="s">
        <v>3</v>
      </c>
      <c r="B644" s="18">
        <f t="shared" ca="1" si="141"/>
        <v>46369</v>
      </c>
      <c r="C644" s="23">
        <f t="shared" ca="1" si="147"/>
        <v>1.201756670329672</v>
      </c>
      <c r="E644" s="22" t="s">
        <v>13</v>
      </c>
      <c r="F644" s="18">
        <f t="shared" ca="1" si="142"/>
        <v>46369</v>
      </c>
      <c r="G644" s="23">
        <f t="shared" ca="1" si="148"/>
        <v>1.3468793296703314</v>
      </c>
      <c r="I644" t="s">
        <v>14</v>
      </c>
      <c r="J644" s="18">
        <f t="shared" ca="1" si="143"/>
        <v>46369</v>
      </c>
      <c r="K644" s="23">
        <f t="shared" ca="1" si="149"/>
        <v>0.89201652747252635</v>
      </c>
      <c r="M644" t="s">
        <v>15</v>
      </c>
      <c r="N644" s="18">
        <f t="shared" ca="1" si="144"/>
        <v>46369</v>
      </c>
      <c r="O644" s="23">
        <f t="shared" ca="1" si="150"/>
        <v>0.75320485714285668</v>
      </c>
      <c r="Q644" t="s">
        <v>16</v>
      </c>
      <c r="R644" s="18">
        <f t="shared" ca="1" si="145"/>
        <v>46369</v>
      </c>
      <c r="S644" s="23">
        <f t="shared" ca="1" si="151"/>
        <v>1.0138879780219776</v>
      </c>
      <c r="U644" t="s">
        <v>17</v>
      </c>
      <c r="V644" s="18">
        <f t="shared" ca="1" si="146"/>
        <v>46369</v>
      </c>
      <c r="W644" s="23">
        <f t="shared" ca="1" si="152"/>
        <v>0.90485390109890029</v>
      </c>
    </row>
    <row r="645" spans="1:23">
      <c r="A645" t="s">
        <v>3</v>
      </c>
      <c r="B645" s="18">
        <f t="shared" ca="1" si="141"/>
        <v>46370</v>
      </c>
      <c r="C645" s="23">
        <f t="shared" ca="1" si="147"/>
        <v>1.2018124505494523</v>
      </c>
      <c r="E645" s="22" t="s">
        <v>13</v>
      </c>
      <c r="F645" s="18">
        <f t="shared" ca="1" si="142"/>
        <v>46370</v>
      </c>
      <c r="G645" s="23">
        <f t="shared" ca="1" si="148"/>
        <v>1.3468685494505512</v>
      </c>
      <c r="I645" t="s">
        <v>14</v>
      </c>
      <c r="J645" s="18">
        <f t="shared" ca="1" si="143"/>
        <v>46370</v>
      </c>
      <c r="K645" s="23">
        <f t="shared" ca="1" si="149"/>
        <v>0.89205787912087797</v>
      </c>
      <c r="M645" t="s">
        <v>15</v>
      </c>
      <c r="N645" s="18">
        <f t="shared" ca="1" si="144"/>
        <v>46370</v>
      </c>
      <c r="O645" s="23">
        <f t="shared" ca="1" si="150"/>
        <v>0.75312942857142806</v>
      </c>
      <c r="Q645" t="s">
        <v>16</v>
      </c>
      <c r="R645" s="18">
        <f t="shared" ca="1" si="145"/>
        <v>46370</v>
      </c>
      <c r="S645" s="23">
        <f t="shared" ca="1" si="151"/>
        <v>1.0137802967032963</v>
      </c>
      <c r="U645" t="s">
        <v>17</v>
      </c>
      <c r="V645" s="18">
        <f t="shared" ca="1" si="146"/>
        <v>46370</v>
      </c>
      <c r="W645" s="23">
        <f t="shared" ca="1" si="152"/>
        <v>0.90480483516483434</v>
      </c>
    </row>
    <row r="646" spans="1:23">
      <c r="A646" t="s">
        <v>3</v>
      </c>
      <c r="B646" s="18">
        <f t="shared" ca="1" si="141"/>
        <v>46371</v>
      </c>
      <c r="C646" s="23">
        <f t="shared" ca="1" si="147"/>
        <v>1.2018682307692325</v>
      </c>
      <c r="E646" s="22" t="s">
        <v>13</v>
      </c>
      <c r="F646" s="18">
        <f t="shared" ca="1" si="142"/>
        <v>46371</v>
      </c>
      <c r="G646" s="23">
        <f t="shared" ca="1" si="148"/>
        <v>1.3468577692307711</v>
      </c>
      <c r="I646" t="s">
        <v>14</v>
      </c>
      <c r="J646" s="18">
        <f t="shared" ca="1" si="143"/>
        <v>46371</v>
      </c>
      <c r="K646" s="23">
        <f t="shared" ca="1" si="149"/>
        <v>0.8920992307692297</v>
      </c>
      <c r="M646" t="s">
        <v>15</v>
      </c>
      <c r="N646" s="18">
        <f t="shared" ca="1" si="144"/>
        <v>46371</v>
      </c>
      <c r="O646" s="23">
        <f t="shared" ca="1" si="150"/>
        <v>0.75305399999999956</v>
      </c>
      <c r="Q646" t="s">
        <v>16</v>
      </c>
      <c r="R646" s="18">
        <f t="shared" ca="1" si="145"/>
        <v>46371</v>
      </c>
      <c r="S646" s="23">
        <f t="shared" ca="1" si="151"/>
        <v>1.013672615384615</v>
      </c>
      <c r="U646" t="s">
        <v>17</v>
      </c>
      <c r="V646" s="18">
        <f t="shared" ca="1" si="146"/>
        <v>46371</v>
      </c>
      <c r="W646" s="23">
        <f t="shared" ca="1" si="152"/>
        <v>0.90475576923076839</v>
      </c>
    </row>
    <row r="647" spans="1:23">
      <c r="A647" t="s">
        <v>3</v>
      </c>
      <c r="B647" s="18">
        <f t="shared" ca="1" si="141"/>
        <v>46372</v>
      </c>
      <c r="C647" s="23">
        <f t="shared" ca="1" si="147"/>
        <v>1.2019240109890128</v>
      </c>
      <c r="E647" s="22" t="s">
        <v>13</v>
      </c>
      <c r="F647" s="18">
        <f t="shared" ca="1" si="142"/>
        <v>46372</v>
      </c>
      <c r="G647" s="23">
        <f t="shared" ca="1" si="148"/>
        <v>1.3468469890109909</v>
      </c>
      <c r="I647" t="s">
        <v>14</v>
      </c>
      <c r="J647" s="18">
        <f t="shared" ca="1" si="143"/>
        <v>46372</v>
      </c>
      <c r="K647" s="23">
        <f t="shared" ca="1" si="149"/>
        <v>0.89214058241758143</v>
      </c>
      <c r="M647" t="s">
        <v>15</v>
      </c>
      <c r="N647" s="18">
        <f t="shared" ca="1" si="144"/>
        <v>46372</v>
      </c>
      <c r="O647" s="23">
        <f t="shared" ca="1" si="150"/>
        <v>0.75297857142857105</v>
      </c>
      <c r="Q647" t="s">
        <v>16</v>
      </c>
      <c r="R647" s="18">
        <f t="shared" ca="1" si="145"/>
        <v>46372</v>
      </c>
      <c r="S647" s="23">
        <f t="shared" ca="1" si="151"/>
        <v>1.0135649340659336</v>
      </c>
      <c r="U647" t="s">
        <v>17</v>
      </c>
      <c r="V647" s="18">
        <f t="shared" ca="1" si="146"/>
        <v>46372</v>
      </c>
      <c r="W647" s="23">
        <f t="shared" ca="1" si="152"/>
        <v>0.90470670329670244</v>
      </c>
    </row>
    <row r="648" spans="1:23">
      <c r="A648" t="s">
        <v>3</v>
      </c>
      <c r="B648" s="18">
        <f t="shared" ca="1" si="141"/>
        <v>46373</v>
      </c>
      <c r="C648" s="23">
        <f t="shared" ca="1" si="147"/>
        <v>1.2019797912087931</v>
      </c>
      <c r="E648" s="22" t="s">
        <v>13</v>
      </c>
      <c r="F648" s="18">
        <f t="shared" ca="1" si="142"/>
        <v>46373</v>
      </c>
      <c r="G648" s="23">
        <f t="shared" ca="1" si="148"/>
        <v>1.3468362087912107</v>
      </c>
      <c r="I648" t="s">
        <v>14</v>
      </c>
      <c r="J648" s="18">
        <f t="shared" ca="1" si="143"/>
        <v>46373</v>
      </c>
      <c r="K648" s="23">
        <f t="shared" ca="1" si="149"/>
        <v>0.89218193406593305</v>
      </c>
      <c r="M648" t="s">
        <v>15</v>
      </c>
      <c r="N648" s="18">
        <f t="shared" ca="1" si="144"/>
        <v>46373</v>
      </c>
      <c r="O648" s="23">
        <f t="shared" ca="1" si="150"/>
        <v>0.75290314285714244</v>
      </c>
      <c r="Q648" t="s">
        <v>16</v>
      </c>
      <c r="R648" s="18">
        <f t="shared" ca="1" si="145"/>
        <v>46373</v>
      </c>
      <c r="S648" s="23">
        <f t="shared" ca="1" si="151"/>
        <v>1.0134572527472523</v>
      </c>
      <c r="U648" t="s">
        <v>17</v>
      </c>
      <c r="V648" s="18">
        <f t="shared" ca="1" si="146"/>
        <v>46373</v>
      </c>
      <c r="W648" s="23">
        <f t="shared" ca="1" si="152"/>
        <v>0.90465763736263649</v>
      </c>
    </row>
    <row r="649" spans="1:23">
      <c r="A649" t="s">
        <v>3</v>
      </c>
      <c r="B649" s="18">
        <f t="shared" ca="1" si="141"/>
        <v>46374</v>
      </c>
      <c r="C649" s="23">
        <f t="shared" ca="1" si="147"/>
        <v>1.2020355714285733</v>
      </c>
      <c r="E649" s="22" t="s">
        <v>13</v>
      </c>
      <c r="F649" s="18">
        <f t="shared" ca="1" si="142"/>
        <v>46374</v>
      </c>
      <c r="G649" s="23">
        <f t="shared" ca="1" si="148"/>
        <v>1.3468254285714305</v>
      </c>
      <c r="I649" t="s">
        <v>14</v>
      </c>
      <c r="J649" s="18">
        <f t="shared" ca="1" si="143"/>
        <v>46374</v>
      </c>
      <c r="K649" s="23">
        <f t="shared" ca="1" si="149"/>
        <v>0.89222328571428466</v>
      </c>
      <c r="M649" t="s">
        <v>15</v>
      </c>
      <c r="N649" s="18">
        <f t="shared" ca="1" si="144"/>
        <v>46374</v>
      </c>
      <c r="O649" s="23">
        <f t="shared" ca="1" si="150"/>
        <v>0.75282771428571382</v>
      </c>
      <c r="Q649" t="s">
        <v>16</v>
      </c>
      <c r="R649" s="18">
        <f t="shared" ca="1" si="145"/>
        <v>46374</v>
      </c>
      <c r="S649" s="23">
        <f t="shared" ca="1" si="151"/>
        <v>1.013349571428571</v>
      </c>
      <c r="U649" t="s">
        <v>17</v>
      </c>
      <c r="V649" s="18">
        <f t="shared" ca="1" si="146"/>
        <v>46374</v>
      </c>
      <c r="W649" s="23">
        <f t="shared" ca="1" si="152"/>
        <v>0.90460857142857054</v>
      </c>
    </row>
    <row r="650" spans="1:23">
      <c r="A650" t="s">
        <v>3</v>
      </c>
      <c r="B650" s="18">
        <f t="shared" ca="1" si="141"/>
        <v>46375</v>
      </c>
      <c r="C650" s="23">
        <f t="shared" ca="1" si="147"/>
        <v>1.2020913516483536</v>
      </c>
      <c r="E650" s="22" t="s">
        <v>13</v>
      </c>
      <c r="F650" s="18">
        <f t="shared" ca="1" si="142"/>
        <v>46375</v>
      </c>
      <c r="G650" s="23">
        <f t="shared" ca="1" si="148"/>
        <v>1.3468146483516503</v>
      </c>
      <c r="I650" t="s">
        <v>14</v>
      </c>
      <c r="J650" s="18">
        <f t="shared" ca="1" si="143"/>
        <v>46375</v>
      </c>
      <c r="K650" s="23">
        <f t="shared" ca="1" si="149"/>
        <v>0.89226463736263639</v>
      </c>
      <c r="M650" t="s">
        <v>15</v>
      </c>
      <c r="N650" s="18">
        <f t="shared" ca="1" si="144"/>
        <v>46375</v>
      </c>
      <c r="O650" s="23">
        <f t="shared" ca="1" si="150"/>
        <v>0.75275228571428532</v>
      </c>
      <c r="Q650" t="s">
        <v>16</v>
      </c>
      <c r="R650" s="18">
        <f t="shared" ca="1" si="145"/>
        <v>46375</v>
      </c>
      <c r="S650" s="23">
        <f t="shared" ca="1" si="151"/>
        <v>1.0132418901098896</v>
      </c>
      <c r="U650" t="s">
        <v>17</v>
      </c>
      <c r="V650" s="18">
        <f t="shared" ca="1" si="146"/>
        <v>46375</v>
      </c>
      <c r="W650" s="23">
        <f t="shared" ca="1" si="152"/>
        <v>0.90455950549450459</v>
      </c>
    </row>
    <row r="651" spans="1:23">
      <c r="A651" t="s">
        <v>3</v>
      </c>
      <c r="B651" s="18">
        <f t="shared" ca="1" si="141"/>
        <v>46376</v>
      </c>
      <c r="C651" s="23">
        <f t="shared" ca="1" si="147"/>
        <v>1.2021471318681338</v>
      </c>
      <c r="E651" s="22" t="s">
        <v>13</v>
      </c>
      <c r="F651" s="18">
        <f t="shared" ca="1" si="142"/>
        <v>46376</v>
      </c>
      <c r="G651" s="23">
        <f t="shared" ca="1" si="148"/>
        <v>1.3468038681318701</v>
      </c>
      <c r="I651" t="s">
        <v>14</v>
      </c>
      <c r="J651" s="18">
        <f t="shared" ca="1" si="143"/>
        <v>46376</v>
      </c>
      <c r="K651" s="23">
        <f t="shared" ca="1" si="149"/>
        <v>0.89230598901098812</v>
      </c>
      <c r="M651" t="s">
        <v>15</v>
      </c>
      <c r="N651" s="18">
        <f t="shared" ca="1" si="144"/>
        <v>46376</v>
      </c>
      <c r="O651" s="23">
        <f t="shared" ca="1" si="150"/>
        <v>0.75267685714285681</v>
      </c>
      <c r="Q651" t="s">
        <v>16</v>
      </c>
      <c r="R651" s="18">
        <f t="shared" ca="1" si="145"/>
        <v>46376</v>
      </c>
      <c r="S651" s="23">
        <f t="shared" ca="1" si="151"/>
        <v>1.0131342087912083</v>
      </c>
      <c r="U651" t="s">
        <v>17</v>
      </c>
      <c r="V651" s="18">
        <f t="shared" ca="1" si="146"/>
        <v>46376</v>
      </c>
      <c r="W651" s="23">
        <f t="shared" ca="1" si="152"/>
        <v>0.90451043956043864</v>
      </c>
    </row>
    <row r="652" spans="1:23">
      <c r="A652" t="s">
        <v>3</v>
      </c>
      <c r="B652" s="18">
        <f t="shared" ca="1" si="141"/>
        <v>46377</v>
      </c>
      <c r="C652" s="23">
        <f t="shared" ca="1" si="147"/>
        <v>1.2022029120879141</v>
      </c>
      <c r="E652" s="22" t="s">
        <v>13</v>
      </c>
      <c r="F652" s="18">
        <f t="shared" ca="1" si="142"/>
        <v>46377</v>
      </c>
      <c r="G652" s="23">
        <f t="shared" ca="1" si="148"/>
        <v>1.34679308791209</v>
      </c>
      <c r="I652" t="s">
        <v>14</v>
      </c>
      <c r="J652" s="18">
        <f t="shared" ca="1" si="143"/>
        <v>46377</v>
      </c>
      <c r="K652" s="23">
        <f t="shared" ca="1" si="149"/>
        <v>0.89234734065933974</v>
      </c>
      <c r="M652" t="s">
        <v>15</v>
      </c>
      <c r="N652" s="18">
        <f t="shared" ca="1" si="144"/>
        <v>46377</v>
      </c>
      <c r="O652" s="23">
        <f t="shared" ca="1" si="150"/>
        <v>0.7526014285714282</v>
      </c>
      <c r="Q652" t="s">
        <v>16</v>
      </c>
      <c r="R652" s="18">
        <f t="shared" ca="1" si="145"/>
        <v>46377</v>
      </c>
      <c r="S652" s="23">
        <f t="shared" ca="1" si="151"/>
        <v>1.013026527472527</v>
      </c>
      <c r="U652" t="s">
        <v>17</v>
      </c>
      <c r="V652" s="18">
        <f t="shared" ca="1" si="146"/>
        <v>46377</v>
      </c>
      <c r="W652" s="23">
        <f t="shared" ca="1" si="152"/>
        <v>0.90446137362637269</v>
      </c>
    </row>
    <row r="653" spans="1:23">
      <c r="A653" t="s">
        <v>3</v>
      </c>
      <c r="B653" s="18">
        <f t="shared" ca="1" si="141"/>
        <v>46378</v>
      </c>
      <c r="C653" s="23">
        <f t="shared" ca="1" si="147"/>
        <v>1.2022586923076943</v>
      </c>
      <c r="E653" s="22" t="s">
        <v>13</v>
      </c>
      <c r="F653" s="18">
        <f t="shared" ca="1" si="142"/>
        <v>46378</v>
      </c>
      <c r="G653" s="23">
        <f t="shared" ca="1" si="148"/>
        <v>1.3467823076923098</v>
      </c>
      <c r="I653" t="s">
        <v>14</v>
      </c>
      <c r="J653" s="18">
        <f t="shared" ca="1" si="143"/>
        <v>46378</v>
      </c>
      <c r="K653" s="23">
        <f t="shared" ca="1" si="149"/>
        <v>0.89238869230769136</v>
      </c>
      <c r="M653" t="s">
        <v>15</v>
      </c>
      <c r="N653" s="18">
        <f t="shared" ca="1" si="144"/>
        <v>46378</v>
      </c>
      <c r="O653" s="23">
        <f t="shared" ca="1" si="150"/>
        <v>0.75252599999999958</v>
      </c>
      <c r="Q653" t="s">
        <v>16</v>
      </c>
      <c r="R653" s="18">
        <f t="shared" ca="1" si="145"/>
        <v>46378</v>
      </c>
      <c r="S653" s="23">
        <f t="shared" ca="1" si="151"/>
        <v>1.0129188461538456</v>
      </c>
      <c r="U653" t="s">
        <v>17</v>
      </c>
      <c r="V653" s="18">
        <f t="shared" ca="1" si="146"/>
        <v>46378</v>
      </c>
      <c r="W653" s="23">
        <f t="shared" ca="1" si="152"/>
        <v>0.90441230769230674</v>
      </c>
    </row>
    <row r="654" spans="1:23">
      <c r="A654" t="s">
        <v>3</v>
      </c>
      <c r="B654" s="18">
        <f t="shared" ref="B654:B717" ca="1" si="153">+B653+1</f>
        <v>46379</v>
      </c>
      <c r="C654" s="23">
        <f t="shared" ca="1" si="147"/>
        <v>1.2023144725274746</v>
      </c>
      <c r="E654" s="22" t="s">
        <v>13</v>
      </c>
      <c r="F654" s="18">
        <f t="shared" ref="F654:F717" ca="1" si="154">+F653+1</f>
        <v>46379</v>
      </c>
      <c r="G654" s="23">
        <f t="shared" ca="1" si="148"/>
        <v>1.3467715274725296</v>
      </c>
      <c r="I654" t="s">
        <v>14</v>
      </c>
      <c r="J654" s="18">
        <f t="shared" ref="J654:J717" ca="1" si="155">+J653+1</f>
        <v>46379</v>
      </c>
      <c r="K654" s="23">
        <f t="shared" ca="1" si="149"/>
        <v>0.89243004395604308</v>
      </c>
      <c r="M654" t="s">
        <v>15</v>
      </c>
      <c r="N654" s="18">
        <f t="shared" ref="N654:N717" ca="1" si="156">+N653+1</f>
        <v>46379</v>
      </c>
      <c r="O654" s="23">
        <f t="shared" ca="1" si="150"/>
        <v>0.75245057142857108</v>
      </c>
      <c r="Q654" t="s">
        <v>16</v>
      </c>
      <c r="R654" s="18">
        <f t="shared" ref="R654:R717" ca="1" si="157">+R653+1</f>
        <v>46379</v>
      </c>
      <c r="S654" s="23">
        <f t="shared" ca="1" si="151"/>
        <v>1.0128111648351643</v>
      </c>
      <c r="U654" t="s">
        <v>17</v>
      </c>
      <c r="V654" s="18">
        <f t="shared" ref="V654:V717" ca="1" si="158">+V653+1</f>
        <v>46379</v>
      </c>
      <c r="W654" s="23">
        <f t="shared" ca="1" si="152"/>
        <v>0.90436324175824079</v>
      </c>
    </row>
    <row r="655" spans="1:23">
      <c r="A655" t="s">
        <v>3</v>
      </c>
      <c r="B655" s="18">
        <f t="shared" ca="1" si="153"/>
        <v>46380</v>
      </c>
      <c r="C655" s="23">
        <f t="shared" ca="1" si="147"/>
        <v>1.2023702527472548</v>
      </c>
      <c r="E655" s="22" t="s">
        <v>13</v>
      </c>
      <c r="F655" s="18">
        <f t="shared" ca="1" si="154"/>
        <v>46380</v>
      </c>
      <c r="G655" s="23">
        <f t="shared" ca="1" si="148"/>
        <v>1.3467607472527494</v>
      </c>
      <c r="I655" t="s">
        <v>14</v>
      </c>
      <c r="J655" s="18">
        <f t="shared" ca="1" si="155"/>
        <v>46380</v>
      </c>
      <c r="K655" s="23">
        <f t="shared" ca="1" si="149"/>
        <v>0.89247139560439481</v>
      </c>
      <c r="M655" t="s">
        <v>15</v>
      </c>
      <c r="N655" s="18">
        <f t="shared" ca="1" si="156"/>
        <v>46380</v>
      </c>
      <c r="O655" s="23">
        <f t="shared" ca="1" si="150"/>
        <v>0.75237514285714258</v>
      </c>
      <c r="Q655" t="s">
        <v>16</v>
      </c>
      <c r="R655" s="18">
        <f t="shared" ca="1" si="157"/>
        <v>46380</v>
      </c>
      <c r="S655" s="23">
        <f t="shared" ca="1" si="151"/>
        <v>1.012703483516483</v>
      </c>
      <c r="U655" t="s">
        <v>17</v>
      </c>
      <c r="V655" s="18">
        <f t="shared" ca="1" si="158"/>
        <v>46380</v>
      </c>
      <c r="W655" s="23">
        <f t="shared" ca="1" si="152"/>
        <v>0.90431417582417484</v>
      </c>
    </row>
    <row r="656" spans="1:23">
      <c r="A656" t="s">
        <v>3</v>
      </c>
      <c r="B656" s="18">
        <f t="shared" ca="1" si="153"/>
        <v>46381</v>
      </c>
      <c r="C656" s="23">
        <f t="shared" ca="1" si="147"/>
        <v>1.2024260329670351</v>
      </c>
      <c r="E656" s="22" t="s">
        <v>13</v>
      </c>
      <c r="F656" s="18">
        <f t="shared" ca="1" si="154"/>
        <v>46381</v>
      </c>
      <c r="G656" s="23">
        <f t="shared" ca="1" si="148"/>
        <v>1.3467499670329692</v>
      </c>
      <c r="I656" t="s">
        <v>14</v>
      </c>
      <c r="J656" s="18">
        <f t="shared" ca="1" si="155"/>
        <v>46381</v>
      </c>
      <c r="K656" s="23">
        <f t="shared" ca="1" si="149"/>
        <v>0.89251274725274643</v>
      </c>
      <c r="M656" t="s">
        <v>15</v>
      </c>
      <c r="N656" s="18">
        <f t="shared" ca="1" si="156"/>
        <v>46381</v>
      </c>
      <c r="O656" s="23">
        <f t="shared" ca="1" si="150"/>
        <v>0.75229971428571396</v>
      </c>
      <c r="Q656" t="s">
        <v>16</v>
      </c>
      <c r="R656" s="18">
        <f t="shared" ca="1" si="157"/>
        <v>46381</v>
      </c>
      <c r="S656" s="23">
        <f t="shared" ca="1" si="151"/>
        <v>1.0125958021978017</v>
      </c>
      <c r="U656" t="s">
        <v>17</v>
      </c>
      <c r="V656" s="18">
        <f t="shared" ca="1" si="158"/>
        <v>46381</v>
      </c>
      <c r="W656" s="23">
        <f t="shared" ca="1" si="152"/>
        <v>0.90426510989010889</v>
      </c>
    </row>
    <row r="657" spans="1:23">
      <c r="A657" t="s">
        <v>3</v>
      </c>
      <c r="B657" s="18">
        <f t="shared" ca="1" si="153"/>
        <v>46382</v>
      </c>
      <c r="C657" s="23">
        <f t="shared" ca="1" si="147"/>
        <v>1.2024818131868154</v>
      </c>
      <c r="E657" s="22" t="s">
        <v>13</v>
      </c>
      <c r="F657" s="18">
        <f t="shared" ca="1" si="154"/>
        <v>46382</v>
      </c>
      <c r="G657" s="23">
        <f t="shared" ca="1" si="148"/>
        <v>1.346739186813189</v>
      </c>
      <c r="I657" t="s">
        <v>14</v>
      </c>
      <c r="J657" s="18">
        <f t="shared" ca="1" si="155"/>
        <v>46382</v>
      </c>
      <c r="K657" s="23">
        <f t="shared" ca="1" si="149"/>
        <v>0.89255409890109805</v>
      </c>
      <c r="M657" t="s">
        <v>15</v>
      </c>
      <c r="N657" s="18">
        <f t="shared" ca="1" si="156"/>
        <v>46382</v>
      </c>
      <c r="O657" s="23">
        <f t="shared" ca="1" si="150"/>
        <v>0.75222428571428535</v>
      </c>
      <c r="Q657" t="s">
        <v>16</v>
      </c>
      <c r="R657" s="18">
        <f t="shared" ca="1" si="157"/>
        <v>46382</v>
      </c>
      <c r="S657" s="23">
        <f t="shared" ca="1" si="151"/>
        <v>1.0124881208791203</v>
      </c>
      <c r="U657" t="s">
        <v>17</v>
      </c>
      <c r="V657" s="18">
        <f t="shared" ca="1" si="158"/>
        <v>46382</v>
      </c>
      <c r="W657" s="23">
        <f t="shared" ca="1" si="152"/>
        <v>0.90421604395604294</v>
      </c>
    </row>
    <row r="658" spans="1:23">
      <c r="A658" t="s">
        <v>3</v>
      </c>
      <c r="B658" s="18">
        <f t="shared" ca="1" si="153"/>
        <v>46383</v>
      </c>
      <c r="C658" s="23">
        <f t="shared" ca="1" si="147"/>
        <v>1.2025375934065956</v>
      </c>
      <c r="E658" s="22" t="s">
        <v>13</v>
      </c>
      <c r="F658" s="18">
        <f t="shared" ca="1" si="154"/>
        <v>46383</v>
      </c>
      <c r="G658" s="23">
        <f t="shared" ca="1" si="148"/>
        <v>1.3467284065934089</v>
      </c>
      <c r="I658" t="s">
        <v>14</v>
      </c>
      <c r="J658" s="18">
        <f t="shared" ca="1" si="155"/>
        <v>46383</v>
      </c>
      <c r="K658" s="23">
        <f t="shared" ca="1" si="149"/>
        <v>0.89259545054944978</v>
      </c>
      <c r="M658" t="s">
        <v>15</v>
      </c>
      <c r="N658" s="18">
        <f t="shared" ca="1" si="156"/>
        <v>46383</v>
      </c>
      <c r="O658" s="23">
        <f t="shared" ca="1" si="150"/>
        <v>0.75214885714285684</v>
      </c>
      <c r="Q658" t="s">
        <v>16</v>
      </c>
      <c r="R658" s="18">
        <f t="shared" ca="1" si="157"/>
        <v>46383</v>
      </c>
      <c r="S658" s="23">
        <f t="shared" ca="1" si="151"/>
        <v>1.012380439560439</v>
      </c>
      <c r="U658" t="s">
        <v>17</v>
      </c>
      <c r="V658" s="18">
        <f t="shared" ca="1" si="158"/>
        <v>46383</v>
      </c>
      <c r="W658" s="23">
        <f t="shared" ca="1" si="152"/>
        <v>0.90416697802197699</v>
      </c>
    </row>
    <row r="659" spans="1:23">
      <c r="A659" t="s">
        <v>3</v>
      </c>
      <c r="B659" s="18">
        <f t="shared" ca="1" si="153"/>
        <v>46384</v>
      </c>
      <c r="C659" s="23">
        <f t="shared" ca="1" si="147"/>
        <v>1.2025933736263759</v>
      </c>
      <c r="E659" s="22" t="s">
        <v>13</v>
      </c>
      <c r="F659" s="18">
        <f t="shared" ca="1" si="154"/>
        <v>46384</v>
      </c>
      <c r="G659" s="23">
        <f t="shared" ca="1" si="148"/>
        <v>1.3467176263736285</v>
      </c>
      <c r="I659" t="s">
        <v>14</v>
      </c>
      <c r="J659" s="18">
        <f t="shared" ca="1" si="155"/>
        <v>46384</v>
      </c>
      <c r="K659" s="23">
        <f t="shared" ca="1" si="149"/>
        <v>0.8926368021978015</v>
      </c>
      <c r="M659" t="s">
        <v>15</v>
      </c>
      <c r="N659" s="18">
        <f t="shared" ca="1" si="156"/>
        <v>46384</v>
      </c>
      <c r="O659" s="23">
        <f t="shared" ca="1" si="150"/>
        <v>0.75207342857142834</v>
      </c>
      <c r="Q659" t="s">
        <v>16</v>
      </c>
      <c r="R659" s="18">
        <f t="shared" ca="1" si="157"/>
        <v>46384</v>
      </c>
      <c r="S659" s="23">
        <f t="shared" ca="1" si="151"/>
        <v>1.0122727582417577</v>
      </c>
      <c r="U659" t="s">
        <v>17</v>
      </c>
      <c r="V659" s="18">
        <f t="shared" ca="1" si="158"/>
        <v>46384</v>
      </c>
      <c r="W659" s="23">
        <f t="shared" ca="1" si="152"/>
        <v>0.90411791208791104</v>
      </c>
    </row>
    <row r="660" spans="1:23">
      <c r="A660" t="s">
        <v>3</v>
      </c>
      <c r="B660" s="18">
        <f t="shared" ca="1" si="153"/>
        <v>46385</v>
      </c>
      <c r="C660" s="23">
        <f t="shared" ca="1" si="147"/>
        <v>1.2026491538461559</v>
      </c>
      <c r="E660" s="22" t="s">
        <v>13</v>
      </c>
      <c r="F660" s="18">
        <f t="shared" ca="1" si="154"/>
        <v>46385</v>
      </c>
      <c r="G660" s="23">
        <f t="shared" ca="1" si="148"/>
        <v>1.3467068461538483</v>
      </c>
      <c r="I660" t="s">
        <v>14</v>
      </c>
      <c r="J660" s="18">
        <f t="shared" ca="1" si="155"/>
        <v>46385</v>
      </c>
      <c r="K660" s="23">
        <f t="shared" ca="1" si="149"/>
        <v>0.89267815384615312</v>
      </c>
      <c r="M660" t="s">
        <v>15</v>
      </c>
      <c r="N660" s="18">
        <f t="shared" ca="1" si="156"/>
        <v>46385</v>
      </c>
      <c r="O660" s="23">
        <f t="shared" ca="1" si="150"/>
        <v>0.75199799999999972</v>
      </c>
      <c r="Q660" t="s">
        <v>16</v>
      </c>
      <c r="R660" s="18">
        <f t="shared" ca="1" si="157"/>
        <v>46385</v>
      </c>
      <c r="S660" s="23">
        <f t="shared" ca="1" si="151"/>
        <v>1.0121650769230763</v>
      </c>
      <c r="U660" t="s">
        <v>17</v>
      </c>
      <c r="V660" s="18">
        <f t="shared" ca="1" si="158"/>
        <v>46385</v>
      </c>
      <c r="W660" s="23">
        <f t="shared" ca="1" si="152"/>
        <v>0.90406884615384508</v>
      </c>
    </row>
    <row r="661" spans="1:23">
      <c r="A661" t="s">
        <v>3</v>
      </c>
      <c r="B661" s="18">
        <f t="shared" ca="1" si="153"/>
        <v>46386</v>
      </c>
      <c r="C661" s="23">
        <f t="shared" ca="1" si="147"/>
        <v>1.2027049340659359</v>
      </c>
      <c r="E661" s="22" t="s">
        <v>13</v>
      </c>
      <c r="F661" s="18">
        <f t="shared" ca="1" si="154"/>
        <v>46386</v>
      </c>
      <c r="G661" s="23">
        <f t="shared" ca="1" si="148"/>
        <v>1.3466960659340681</v>
      </c>
      <c r="I661" t="s">
        <v>14</v>
      </c>
      <c r="J661" s="18">
        <f t="shared" ca="1" si="155"/>
        <v>46386</v>
      </c>
      <c r="K661" s="23">
        <f t="shared" ca="1" si="149"/>
        <v>0.89271950549450474</v>
      </c>
      <c r="M661" t="s">
        <v>15</v>
      </c>
      <c r="N661" s="18">
        <f t="shared" ca="1" si="156"/>
        <v>46386</v>
      </c>
      <c r="O661" s="23">
        <f t="shared" ca="1" si="150"/>
        <v>0.75192257142857111</v>
      </c>
      <c r="Q661" t="s">
        <v>16</v>
      </c>
      <c r="R661" s="18">
        <f t="shared" ca="1" si="157"/>
        <v>46386</v>
      </c>
      <c r="S661" s="23">
        <f t="shared" ca="1" si="151"/>
        <v>1.012057395604395</v>
      </c>
      <c r="U661" t="s">
        <v>17</v>
      </c>
      <c r="V661" s="18">
        <f t="shared" ca="1" si="158"/>
        <v>46386</v>
      </c>
      <c r="W661" s="23">
        <f t="shared" ca="1" si="152"/>
        <v>0.90401978021977913</v>
      </c>
    </row>
    <row r="662" spans="1:23">
      <c r="A662" t="s">
        <v>3</v>
      </c>
      <c r="B662" s="18">
        <f t="shared" ca="1" si="153"/>
        <v>46387</v>
      </c>
      <c r="C662" s="23">
        <f t="shared" ref="C662:C688" ca="1" si="159">C661+(C$689-C661)/(B$689-B662)</f>
        <v>1.2027607142857162</v>
      </c>
      <c r="E662" s="22" t="s">
        <v>13</v>
      </c>
      <c r="F662" s="18">
        <f t="shared" ca="1" si="154"/>
        <v>46387</v>
      </c>
      <c r="G662" s="23">
        <f t="shared" ref="G662:G688" ca="1" si="160">G661+(G$689-G661)/(F$689-F662)</f>
        <v>1.3466852857142877</v>
      </c>
      <c r="I662" t="s">
        <v>14</v>
      </c>
      <c r="J662" s="18">
        <f t="shared" ca="1" si="155"/>
        <v>46387</v>
      </c>
      <c r="K662" s="23">
        <f t="shared" ref="K662:K688" ca="1" si="161">K661+(K$689-K661)/(J$689-J662)</f>
        <v>0.89276085714285647</v>
      </c>
      <c r="M662" t="s">
        <v>15</v>
      </c>
      <c r="N662" s="18">
        <f t="shared" ca="1" si="156"/>
        <v>46387</v>
      </c>
      <c r="O662" s="23">
        <f t="shared" ref="O662:O688" ca="1" si="162">O661+(O$689-O661)/(N$689-N662)</f>
        <v>0.7518471428571426</v>
      </c>
      <c r="Q662" t="s">
        <v>16</v>
      </c>
      <c r="R662" s="18">
        <f t="shared" ca="1" si="157"/>
        <v>46387</v>
      </c>
      <c r="S662" s="23">
        <f t="shared" ref="S662:S688" ca="1" si="163">S661+(S$689-S661)/(R$689-R662)</f>
        <v>1.0119497142857137</v>
      </c>
      <c r="U662" t="s">
        <v>17</v>
      </c>
      <c r="V662" s="18">
        <f t="shared" ca="1" si="158"/>
        <v>46387</v>
      </c>
      <c r="W662" s="23">
        <f t="shared" ref="W662:W688" ca="1" si="164">W661+(W$689-W661)/(V$689-V662)</f>
        <v>0.90397071428571329</v>
      </c>
    </row>
    <row r="663" spans="1:23">
      <c r="A663" t="s">
        <v>3</v>
      </c>
      <c r="B663" s="18">
        <f t="shared" ca="1" si="153"/>
        <v>46388</v>
      </c>
      <c r="C663" s="23">
        <f t="shared" ca="1" si="159"/>
        <v>1.2028164945054964</v>
      </c>
      <c r="E663" s="22" t="s">
        <v>13</v>
      </c>
      <c r="F663" s="18">
        <f t="shared" ca="1" si="154"/>
        <v>46388</v>
      </c>
      <c r="G663" s="23">
        <f t="shared" ca="1" si="160"/>
        <v>1.3466745054945073</v>
      </c>
      <c r="I663" t="s">
        <v>14</v>
      </c>
      <c r="J663" s="18">
        <f t="shared" ca="1" si="155"/>
        <v>46388</v>
      </c>
      <c r="K663" s="23">
        <f t="shared" ca="1" si="161"/>
        <v>0.8928022087912082</v>
      </c>
      <c r="M663" t="s">
        <v>15</v>
      </c>
      <c r="N663" s="18">
        <f t="shared" ca="1" si="156"/>
        <v>46388</v>
      </c>
      <c r="O663" s="23">
        <f t="shared" ca="1" si="162"/>
        <v>0.7517717142857141</v>
      </c>
      <c r="Q663" t="s">
        <v>16</v>
      </c>
      <c r="R663" s="18">
        <f t="shared" ca="1" si="157"/>
        <v>46388</v>
      </c>
      <c r="S663" s="23">
        <f t="shared" ca="1" si="163"/>
        <v>1.0118420329670323</v>
      </c>
      <c r="U663" t="s">
        <v>17</v>
      </c>
      <c r="V663" s="18">
        <f t="shared" ca="1" si="158"/>
        <v>46388</v>
      </c>
      <c r="W663" s="23">
        <f t="shared" ca="1" si="164"/>
        <v>0.90392164835164746</v>
      </c>
    </row>
    <row r="664" spans="1:23">
      <c r="A664" t="s">
        <v>3</v>
      </c>
      <c r="B664" s="18">
        <f t="shared" ca="1" si="153"/>
        <v>46389</v>
      </c>
      <c r="C664" s="23">
        <f t="shared" ca="1" si="159"/>
        <v>1.2028722747252765</v>
      </c>
      <c r="E664" s="22" t="s">
        <v>13</v>
      </c>
      <c r="F664" s="18">
        <f t="shared" ca="1" si="154"/>
        <v>46389</v>
      </c>
      <c r="G664" s="23">
        <f t="shared" ca="1" si="160"/>
        <v>1.3466637252747271</v>
      </c>
      <c r="I664" t="s">
        <v>14</v>
      </c>
      <c r="J664" s="18">
        <f t="shared" ca="1" si="155"/>
        <v>46389</v>
      </c>
      <c r="K664" s="23">
        <f t="shared" ca="1" si="161"/>
        <v>0.89284356043955981</v>
      </c>
      <c r="M664" t="s">
        <v>15</v>
      </c>
      <c r="N664" s="18">
        <f t="shared" ca="1" si="156"/>
        <v>46389</v>
      </c>
      <c r="O664" s="23">
        <f t="shared" ca="1" si="162"/>
        <v>0.75169628571428548</v>
      </c>
      <c r="Q664" t="s">
        <v>16</v>
      </c>
      <c r="R664" s="18">
        <f t="shared" ca="1" si="157"/>
        <v>46389</v>
      </c>
      <c r="S664" s="23">
        <f t="shared" ca="1" si="163"/>
        <v>1.011734351648351</v>
      </c>
      <c r="U664" t="s">
        <v>17</v>
      </c>
      <c r="V664" s="18">
        <f t="shared" ca="1" si="158"/>
        <v>46389</v>
      </c>
      <c r="W664" s="23">
        <f t="shared" ca="1" si="164"/>
        <v>0.9038725824175815</v>
      </c>
    </row>
    <row r="665" spans="1:23">
      <c r="A665" t="s">
        <v>3</v>
      </c>
      <c r="B665" s="18">
        <f t="shared" ca="1" si="153"/>
        <v>46390</v>
      </c>
      <c r="C665" s="23">
        <f t="shared" ca="1" si="159"/>
        <v>1.2029280549450565</v>
      </c>
      <c r="E665" s="22" t="s">
        <v>13</v>
      </c>
      <c r="F665" s="18">
        <f t="shared" ca="1" si="154"/>
        <v>46390</v>
      </c>
      <c r="G665" s="23">
        <f t="shared" ca="1" si="160"/>
        <v>1.3466529450549469</v>
      </c>
      <c r="I665" t="s">
        <v>14</v>
      </c>
      <c r="J665" s="18">
        <f t="shared" ca="1" si="155"/>
        <v>46390</v>
      </c>
      <c r="K665" s="23">
        <f t="shared" ca="1" si="161"/>
        <v>0.89288491208791143</v>
      </c>
      <c r="M665" t="s">
        <v>15</v>
      </c>
      <c r="N665" s="18">
        <f t="shared" ca="1" si="156"/>
        <v>46390</v>
      </c>
      <c r="O665" s="23">
        <f t="shared" ca="1" si="162"/>
        <v>0.75162085714285687</v>
      </c>
      <c r="Q665" t="s">
        <v>16</v>
      </c>
      <c r="R665" s="18">
        <f t="shared" ca="1" si="157"/>
        <v>46390</v>
      </c>
      <c r="S665" s="23">
        <f t="shared" ca="1" si="163"/>
        <v>1.0116266703296697</v>
      </c>
      <c r="U665" t="s">
        <v>17</v>
      </c>
      <c r="V665" s="18">
        <f t="shared" ca="1" si="158"/>
        <v>46390</v>
      </c>
      <c r="W665" s="23">
        <f t="shared" ca="1" si="164"/>
        <v>0.90382351648351555</v>
      </c>
    </row>
    <row r="666" spans="1:23">
      <c r="A666" t="s">
        <v>3</v>
      </c>
      <c r="B666" s="18">
        <f t="shared" ca="1" si="153"/>
        <v>46391</v>
      </c>
      <c r="C666" s="23">
        <f t="shared" ca="1" si="159"/>
        <v>1.2029838351648368</v>
      </c>
      <c r="E666" s="22" t="s">
        <v>13</v>
      </c>
      <c r="F666" s="18">
        <f t="shared" ca="1" si="154"/>
        <v>46391</v>
      </c>
      <c r="G666" s="23">
        <f t="shared" ca="1" si="160"/>
        <v>1.3466421648351665</v>
      </c>
      <c r="I666" t="s">
        <v>14</v>
      </c>
      <c r="J666" s="18">
        <f t="shared" ca="1" si="155"/>
        <v>46391</v>
      </c>
      <c r="K666" s="23">
        <f t="shared" ca="1" si="161"/>
        <v>0.89292626373626316</v>
      </c>
      <c r="M666" t="s">
        <v>15</v>
      </c>
      <c r="N666" s="18">
        <f t="shared" ca="1" si="156"/>
        <v>46391</v>
      </c>
      <c r="O666" s="23">
        <f t="shared" ca="1" si="162"/>
        <v>0.75154542857142836</v>
      </c>
      <c r="Q666" t="s">
        <v>16</v>
      </c>
      <c r="R666" s="18">
        <f t="shared" ca="1" si="157"/>
        <v>46391</v>
      </c>
      <c r="S666" s="23">
        <f t="shared" ca="1" si="163"/>
        <v>1.0115189890109884</v>
      </c>
      <c r="U666" t="s">
        <v>17</v>
      </c>
      <c r="V666" s="18">
        <f t="shared" ca="1" si="158"/>
        <v>46391</v>
      </c>
      <c r="W666" s="23">
        <f t="shared" ca="1" si="164"/>
        <v>0.90377445054944971</v>
      </c>
    </row>
    <row r="667" spans="1:23">
      <c r="A667" t="s">
        <v>3</v>
      </c>
      <c r="B667" s="18">
        <f t="shared" ca="1" si="153"/>
        <v>46392</v>
      </c>
      <c r="C667" s="23">
        <f t="shared" ca="1" si="159"/>
        <v>1.203039615384617</v>
      </c>
      <c r="E667" s="22" t="s">
        <v>13</v>
      </c>
      <c r="F667" s="18">
        <f t="shared" ca="1" si="154"/>
        <v>46392</v>
      </c>
      <c r="G667" s="23">
        <f t="shared" ca="1" si="160"/>
        <v>1.3466313846153861</v>
      </c>
      <c r="I667" t="s">
        <v>14</v>
      </c>
      <c r="J667" s="18">
        <f t="shared" ca="1" si="155"/>
        <v>46392</v>
      </c>
      <c r="K667" s="23">
        <f t="shared" ca="1" si="161"/>
        <v>0.89296761538461489</v>
      </c>
      <c r="M667" t="s">
        <v>15</v>
      </c>
      <c r="N667" s="18">
        <f t="shared" ca="1" si="156"/>
        <v>46392</v>
      </c>
      <c r="O667" s="23">
        <f t="shared" ca="1" si="162"/>
        <v>0.75146999999999986</v>
      </c>
      <c r="Q667" t="s">
        <v>16</v>
      </c>
      <c r="R667" s="18">
        <f t="shared" ca="1" si="157"/>
        <v>46392</v>
      </c>
      <c r="S667" s="23">
        <f t="shared" ca="1" si="163"/>
        <v>1.011411307692307</v>
      </c>
      <c r="U667" t="s">
        <v>17</v>
      </c>
      <c r="V667" s="18">
        <f t="shared" ca="1" si="158"/>
        <v>46392</v>
      </c>
      <c r="W667" s="23">
        <f t="shared" ca="1" si="164"/>
        <v>0.90372538461538388</v>
      </c>
    </row>
    <row r="668" spans="1:23">
      <c r="A668" t="s">
        <v>3</v>
      </c>
      <c r="B668" s="18">
        <f t="shared" ca="1" si="153"/>
        <v>46393</v>
      </c>
      <c r="C668" s="23">
        <f t="shared" ca="1" si="159"/>
        <v>1.203095395604397</v>
      </c>
      <c r="E668" s="22" t="s">
        <v>13</v>
      </c>
      <c r="F668" s="18">
        <f t="shared" ca="1" si="154"/>
        <v>46393</v>
      </c>
      <c r="G668" s="23">
        <f t="shared" ca="1" si="160"/>
        <v>1.3466206043956059</v>
      </c>
      <c r="I668" t="s">
        <v>14</v>
      </c>
      <c r="J668" s="18">
        <f t="shared" ca="1" si="155"/>
        <v>46393</v>
      </c>
      <c r="K668" s="23">
        <f t="shared" ca="1" si="161"/>
        <v>0.89300896703296651</v>
      </c>
      <c r="M668" t="s">
        <v>15</v>
      </c>
      <c r="N668" s="18">
        <f t="shared" ca="1" si="156"/>
        <v>46393</v>
      </c>
      <c r="O668" s="23">
        <f t="shared" ca="1" si="162"/>
        <v>0.75139457142857125</v>
      </c>
      <c r="Q668" t="s">
        <v>16</v>
      </c>
      <c r="R668" s="18">
        <f t="shared" ca="1" si="157"/>
        <v>46393</v>
      </c>
      <c r="S668" s="23">
        <f t="shared" ca="1" si="163"/>
        <v>1.0113036263736257</v>
      </c>
      <c r="U668" t="s">
        <v>17</v>
      </c>
      <c r="V668" s="18">
        <f t="shared" ca="1" si="158"/>
        <v>46393</v>
      </c>
      <c r="W668" s="23">
        <f t="shared" ca="1" si="164"/>
        <v>0.90367631868131792</v>
      </c>
    </row>
    <row r="669" spans="1:23">
      <c r="A669" t="s">
        <v>3</v>
      </c>
      <c r="B669" s="18">
        <f t="shared" ca="1" si="153"/>
        <v>46394</v>
      </c>
      <c r="C669" s="23">
        <f t="shared" ca="1" si="159"/>
        <v>1.2031511758241771</v>
      </c>
      <c r="E669" s="22" t="s">
        <v>13</v>
      </c>
      <c r="F669" s="18">
        <f t="shared" ca="1" si="154"/>
        <v>46394</v>
      </c>
      <c r="G669" s="23">
        <f t="shared" ca="1" si="160"/>
        <v>1.3466098241758258</v>
      </c>
      <c r="I669" t="s">
        <v>14</v>
      </c>
      <c r="J669" s="18">
        <f t="shared" ca="1" si="155"/>
        <v>46394</v>
      </c>
      <c r="K669" s="23">
        <f t="shared" ca="1" si="161"/>
        <v>0.89305031868131812</v>
      </c>
      <c r="M669" t="s">
        <v>15</v>
      </c>
      <c r="N669" s="18">
        <f t="shared" ca="1" si="156"/>
        <v>46394</v>
      </c>
      <c r="O669" s="23">
        <f t="shared" ca="1" si="162"/>
        <v>0.75131914285714263</v>
      </c>
      <c r="Q669" t="s">
        <v>16</v>
      </c>
      <c r="R669" s="18">
        <f t="shared" ca="1" si="157"/>
        <v>46394</v>
      </c>
      <c r="S669" s="23">
        <f t="shared" ca="1" si="163"/>
        <v>1.0111959450549444</v>
      </c>
      <c r="U669" t="s">
        <v>17</v>
      </c>
      <c r="V669" s="18">
        <f t="shared" ca="1" si="158"/>
        <v>46394</v>
      </c>
      <c r="W669" s="23">
        <f t="shared" ca="1" si="164"/>
        <v>0.90362725274725197</v>
      </c>
    </row>
    <row r="670" spans="1:23">
      <c r="A670" t="s">
        <v>3</v>
      </c>
      <c r="B670" s="18">
        <f t="shared" ca="1" si="153"/>
        <v>46395</v>
      </c>
      <c r="C670" s="23">
        <f t="shared" ca="1" si="159"/>
        <v>1.2032069560439573</v>
      </c>
      <c r="E670" s="22" t="s">
        <v>13</v>
      </c>
      <c r="F670" s="18">
        <f t="shared" ca="1" si="154"/>
        <v>46395</v>
      </c>
      <c r="G670" s="23">
        <f t="shared" ca="1" si="160"/>
        <v>1.3465990439560453</v>
      </c>
      <c r="I670" t="s">
        <v>14</v>
      </c>
      <c r="J670" s="18">
        <f t="shared" ca="1" si="155"/>
        <v>46395</v>
      </c>
      <c r="K670" s="23">
        <f t="shared" ca="1" si="161"/>
        <v>0.89309167032966985</v>
      </c>
      <c r="M670" t="s">
        <v>15</v>
      </c>
      <c r="N670" s="18">
        <f t="shared" ca="1" si="156"/>
        <v>46395</v>
      </c>
      <c r="O670" s="23">
        <f t="shared" ca="1" si="162"/>
        <v>0.75124371428571413</v>
      </c>
      <c r="Q670" t="s">
        <v>16</v>
      </c>
      <c r="R670" s="18">
        <f t="shared" ca="1" si="157"/>
        <v>46395</v>
      </c>
      <c r="S670" s="23">
        <f t="shared" ca="1" si="163"/>
        <v>1.011088263736263</v>
      </c>
      <c r="U670" t="s">
        <v>17</v>
      </c>
      <c r="V670" s="18">
        <f t="shared" ca="1" si="158"/>
        <v>46395</v>
      </c>
      <c r="W670" s="23">
        <f t="shared" ca="1" si="164"/>
        <v>0.90357818681318613</v>
      </c>
    </row>
    <row r="671" spans="1:23">
      <c r="A671" t="s">
        <v>3</v>
      </c>
      <c r="B671" s="18">
        <f t="shared" ca="1" si="153"/>
        <v>46396</v>
      </c>
      <c r="C671" s="23">
        <f t="shared" ca="1" si="159"/>
        <v>1.2032627362637376</v>
      </c>
      <c r="E671" s="22" t="s">
        <v>13</v>
      </c>
      <c r="F671" s="18">
        <f t="shared" ca="1" si="154"/>
        <v>46396</v>
      </c>
      <c r="G671" s="23">
        <f t="shared" ca="1" si="160"/>
        <v>1.3465882637362649</v>
      </c>
      <c r="I671" t="s">
        <v>14</v>
      </c>
      <c r="J671" s="18">
        <f t="shared" ca="1" si="155"/>
        <v>46396</v>
      </c>
      <c r="K671" s="23">
        <f t="shared" ca="1" si="161"/>
        <v>0.89313302197802158</v>
      </c>
      <c r="M671" t="s">
        <v>15</v>
      </c>
      <c r="N671" s="18">
        <f t="shared" ca="1" si="156"/>
        <v>46396</v>
      </c>
      <c r="O671" s="23">
        <f t="shared" ca="1" si="162"/>
        <v>0.75116828571428562</v>
      </c>
      <c r="Q671" t="s">
        <v>16</v>
      </c>
      <c r="R671" s="18">
        <f t="shared" ca="1" si="157"/>
        <v>46396</v>
      </c>
      <c r="S671" s="23">
        <f t="shared" ca="1" si="163"/>
        <v>1.0109805824175817</v>
      </c>
      <c r="U671" t="s">
        <v>17</v>
      </c>
      <c r="V671" s="18">
        <f t="shared" ca="1" si="158"/>
        <v>46396</v>
      </c>
      <c r="W671" s="23">
        <f t="shared" ca="1" si="164"/>
        <v>0.9035291208791203</v>
      </c>
    </row>
    <row r="672" spans="1:23">
      <c r="A672" t="s">
        <v>3</v>
      </c>
      <c r="B672" s="18">
        <f t="shared" ca="1" si="153"/>
        <v>46397</v>
      </c>
      <c r="C672" s="23">
        <f t="shared" ca="1" si="159"/>
        <v>1.2033185164835176</v>
      </c>
      <c r="E672" s="22" t="s">
        <v>13</v>
      </c>
      <c r="F672" s="18">
        <f t="shared" ca="1" si="154"/>
        <v>46397</v>
      </c>
      <c r="G672" s="23">
        <f t="shared" ca="1" si="160"/>
        <v>1.3465774835164848</v>
      </c>
      <c r="I672" t="s">
        <v>14</v>
      </c>
      <c r="J672" s="18">
        <f t="shared" ca="1" si="155"/>
        <v>46397</v>
      </c>
      <c r="K672" s="23">
        <f t="shared" ca="1" si="161"/>
        <v>0.8931743736263732</v>
      </c>
      <c r="M672" t="s">
        <v>15</v>
      </c>
      <c r="N672" s="18">
        <f t="shared" ca="1" si="156"/>
        <v>46397</v>
      </c>
      <c r="O672" s="23">
        <f t="shared" ca="1" si="162"/>
        <v>0.75109285714285701</v>
      </c>
      <c r="Q672" t="s">
        <v>16</v>
      </c>
      <c r="R672" s="18">
        <f t="shared" ca="1" si="157"/>
        <v>46397</v>
      </c>
      <c r="S672" s="23">
        <f t="shared" ca="1" si="163"/>
        <v>1.0108729010989004</v>
      </c>
      <c r="U672" t="s">
        <v>17</v>
      </c>
      <c r="V672" s="18">
        <f t="shared" ca="1" si="158"/>
        <v>46397</v>
      </c>
      <c r="W672" s="23">
        <f t="shared" ca="1" si="164"/>
        <v>0.90348005494505434</v>
      </c>
    </row>
    <row r="673" spans="1:23">
      <c r="A673" t="s">
        <v>3</v>
      </c>
      <c r="B673" s="18">
        <f t="shared" ca="1" si="153"/>
        <v>46398</v>
      </c>
      <c r="C673" s="23">
        <f t="shared" ca="1" si="159"/>
        <v>1.2033742967032977</v>
      </c>
      <c r="E673" s="22" t="s">
        <v>13</v>
      </c>
      <c r="F673" s="18">
        <f t="shared" ca="1" si="154"/>
        <v>46398</v>
      </c>
      <c r="G673" s="23">
        <f t="shared" ca="1" si="160"/>
        <v>1.3465667032967046</v>
      </c>
      <c r="I673" t="s">
        <v>14</v>
      </c>
      <c r="J673" s="18">
        <f t="shared" ca="1" si="155"/>
        <v>46398</v>
      </c>
      <c r="K673" s="23">
        <f t="shared" ca="1" si="161"/>
        <v>0.89321572527472481</v>
      </c>
      <c r="M673" t="s">
        <v>15</v>
      </c>
      <c r="N673" s="18">
        <f t="shared" ca="1" si="156"/>
        <v>46398</v>
      </c>
      <c r="O673" s="23">
        <f t="shared" ca="1" si="162"/>
        <v>0.75101742857142839</v>
      </c>
      <c r="Q673" t="s">
        <v>16</v>
      </c>
      <c r="R673" s="18">
        <f t="shared" ca="1" si="157"/>
        <v>46398</v>
      </c>
      <c r="S673" s="23">
        <f t="shared" ca="1" si="163"/>
        <v>1.010765219780219</v>
      </c>
      <c r="U673" t="s">
        <v>17</v>
      </c>
      <c r="V673" s="18">
        <f t="shared" ca="1" si="158"/>
        <v>46398</v>
      </c>
      <c r="W673" s="23">
        <f t="shared" ca="1" si="164"/>
        <v>0.90343098901098839</v>
      </c>
    </row>
    <row r="674" spans="1:23">
      <c r="A674" t="s">
        <v>3</v>
      </c>
      <c r="B674" s="18">
        <f t="shared" ca="1" si="153"/>
        <v>46399</v>
      </c>
      <c r="C674" s="23">
        <f t="shared" ca="1" si="159"/>
        <v>1.2034300769230779</v>
      </c>
      <c r="E674" s="22" t="s">
        <v>13</v>
      </c>
      <c r="F674" s="18">
        <f t="shared" ca="1" si="154"/>
        <v>46399</v>
      </c>
      <c r="G674" s="23">
        <f t="shared" ca="1" si="160"/>
        <v>1.3465559230769242</v>
      </c>
      <c r="I674" t="s">
        <v>14</v>
      </c>
      <c r="J674" s="18">
        <f t="shared" ca="1" si="155"/>
        <v>46399</v>
      </c>
      <c r="K674" s="23">
        <f t="shared" ca="1" si="161"/>
        <v>0.89325707692307654</v>
      </c>
      <c r="M674" t="s">
        <v>15</v>
      </c>
      <c r="N674" s="18">
        <f t="shared" ca="1" si="156"/>
        <v>46399</v>
      </c>
      <c r="O674" s="23">
        <f t="shared" ca="1" si="162"/>
        <v>0.75094199999999989</v>
      </c>
      <c r="Q674" t="s">
        <v>16</v>
      </c>
      <c r="R674" s="18">
        <f t="shared" ca="1" si="157"/>
        <v>46399</v>
      </c>
      <c r="S674" s="23">
        <f t="shared" ca="1" si="163"/>
        <v>1.0106575384615377</v>
      </c>
      <c r="U674" t="s">
        <v>17</v>
      </c>
      <c r="V674" s="18">
        <f t="shared" ca="1" si="158"/>
        <v>46399</v>
      </c>
      <c r="W674" s="23">
        <f t="shared" ca="1" si="164"/>
        <v>0.90338192307692256</v>
      </c>
    </row>
    <row r="675" spans="1:23">
      <c r="A675" t="s">
        <v>3</v>
      </c>
      <c r="B675" s="18">
        <f t="shared" ca="1" si="153"/>
        <v>46400</v>
      </c>
      <c r="C675" s="23">
        <f t="shared" ca="1" si="159"/>
        <v>1.2034858571428582</v>
      </c>
      <c r="E675" s="22" t="s">
        <v>13</v>
      </c>
      <c r="F675" s="18">
        <f t="shared" ca="1" si="154"/>
        <v>46400</v>
      </c>
      <c r="G675" s="23">
        <f t="shared" ca="1" si="160"/>
        <v>1.3465451428571438</v>
      </c>
      <c r="I675" t="s">
        <v>14</v>
      </c>
      <c r="J675" s="18">
        <f t="shared" ca="1" si="155"/>
        <v>46400</v>
      </c>
      <c r="K675" s="23">
        <f t="shared" ca="1" si="161"/>
        <v>0.89329842857142827</v>
      </c>
      <c r="M675" t="s">
        <v>15</v>
      </c>
      <c r="N675" s="18">
        <f t="shared" ca="1" si="156"/>
        <v>46400</v>
      </c>
      <c r="O675" s="23">
        <f t="shared" ca="1" si="162"/>
        <v>0.75086657142857138</v>
      </c>
      <c r="Q675" t="s">
        <v>16</v>
      </c>
      <c r="R675" s="18">
        <f t="shared" ca="1" si="157"/>
        <v>46400</v>
      </c>
      <c r="S675" s="23">
        <f t="shared" ca="1" si="163"/>
        <v>1.0105498571428564</v>
      </c>
      <c r="U675" t="s">
        <v>17</v>
      </c>
      <c r="V675" s="18">
        <f t="shared" ca="1" si="158"/>
        <v>46400</v>
      </c>
      <c r="W675" s="23">
        <f t="shared" ca="1" si="164"/>
        <v>0.90333285714285672</v>
      </c>
    </row>
    <row r="676" spans="1:23">
      <c r="A676" t="s">
        <v>3</v>
      </c>
      <c r="B676" s="18">
        <f t="shared" ca="1" si="153"/>
        <v>46401</v>
      </c>
      <c r="C676" s="23">
        <f t="shared" ca="1" si="159"/>
        <v>1.2035416373626382</v>
      </c>
      <c r="E676" s="22" t="s">
        <v>13</v>
      </c>
      <c r="F676" s="18">
        <f t="shared" ca="1" si="154"/>
        <v>46401</v>
      </c>
      <c r="G676" s="23">
        <f t="shared" ca="1" si="160"/>
        <v>1.3465343626373636</v>
      </c>
      <c r="I676" t="s">
        <v>14</v>
      </c>
      <c r="J676" s="18">
        <f t="shared" ca="1" si="155"/>
        <v>46401</v>
      </c>
      <c r="K676" s="23">
        <f t="shared" ca="1" si="161"/>
        <v>0.89333978021977989</v>
      </c>
      <c r="M676" t="s">
        <v>15</v>
      </c>
      <c r="N676" s="18">
        <f t="shared" ca="1" si="156"/>
        <v>46401</v>
      </c>
      <c r="O676" s="23">
        <f t="shared" ca="1" si="162"/>
        <v>0.75079114285714277</v>
      </c>
      <c r="Q676" t="s">
        <v>16</v>
      </c>
      <c r="R676" s="18">
        <f t="shared" ca="1" si="157"/>
        <v>46401</v>
      </c>
      <c r="S676" s="23">
        <f t="shared" ca="1" si="163"/>
        <v>1.0104421758241751</v>
      </c>
      <c r="U676" t="s">
        <v>17</v>
      </c>
      <c r="V676" s="18">
        <f t="shared" ca="1" si="158"/>
        <v>46401</v>
      </c>
      <c r="W676" s="23">
        <f t="shared" ca="1" si="164"/>
        <v>0.90328379120879077</v>
      </c>
    </row>
    <row r="677" spans="1:23">
      <c r="A677" t="s">
        <v>3</v>
      </c>
      <c r="B677" s="18">
        <f t="shared" ca="1" si="153"/>
        <v>46402</v>
      </c>
      <c r="C677" s="23">
        <f t="shared" ca="1" si="159"/>
        <v>1.2035974175824182</v>
      </c>
      <c r="E677" s="22" t="s">
        <v>13</v>
      </c>
      <c r="F677" s="18">
        <f t="shared" ca="1" si="154"/>
        <v>46402</v>
      </c>
      <c r="G677" s="23">
        <f t="shared" ca="1" si="160"/>
        <v>1.3465235824175834</v>
      </c>
      <c r="I677" t="s">
        <v>14</v>
      </c>
      <c r="J677" s="18">
        <f t="shared" ca="1" si="155"/>
        <v>46402</v>
      </c>
      <c r="K677" s="23">
        <f t="shared" ca="1" si="161"/>
        <v>0.89338113186813151</v>
      </c>
      <c r="M677" t="s">
        <v>15</v>
      </c>
      <c r="N677" s="18">
        <f t="shared" ca="1" si="156"/>
        <v>46402</v>
      </c>
      <c r="O677" s="23">
        <f t="shared" ca="1" si="162"/>
        <v>0.75071571428571415</v>
      </c>
      <c r="Q677" t="s">
        <v>16</v>
      </c>
      <c r="R677" s="18">
        <f t="shared" ca="1" si="157"/>
        <v>46402</v>
      </c>
      <c r="S677" s="23">
        <f t="shared" ca="1" si="163"/>
        <v>1.0103344945054937</v>
      </c>
      <c r="U677" t="s">
        <v>17</v>
      </c>
      <c r="V677" s="18">
        <f t="shared" ca="1" si="158"/>
        <v>46402</v>
      </c>
      <c r="W677" s="23">
        <f t="shared" ca="1" si="164"/>
        <v>0.90323472527472481</v>
      </c>
    </row>
    <row r="678" spans="1:23">
      <c r="A678" t="s">
        <v>3</v>
      </c>
      <c r="B678" s="18">
        <f t="shared" ca="1" si="153"/>
        <v>46403</v>
      </c>
      <c r="C678" s="23">
        <f t="shared" ca="1" si="159"/>
        <v>1.2036531978021985</v>
      </c>
      <c r="E678" s="22" t="s">
        <v>13</v>
      </c>
      <c r="F678" s="18">
        <f t="shared" ca="1" si="154"/>
        <v>46403</v>
      </c>
      <c r="G678" s="23">
        <f t="shared" ca="1" si="160"/>
        <v>1.346512802197803</v>
      </c>
      <c r="I678" t="s">
        <v>14</v>
      </c>
      <c r="J678" s="18">
        <f t="shared" ca="1" si="155"/>
        <v>46403</v>
      </c>
      <c r="K678" s="23">
        <f t="shared" ca="1" si="161"/>
        <v>0.89342248351648323</v>
      </c>
      <c r="M678" t="s">
        <v>15</v>
      </c>
      <c r="N678" s="18">
        <f t="shared" ca="1" si="156"/>
        <v>46403</v>
      </c>
      <c r="O678" s="23">
        <f t="shared" ca="1" si="162"/>
        <v>0.75064028571428565</v>
      </c>
      <c r="Q678" t="s">
        <v>16</v>
      </c>
      <c r="R678" s="18">
        <f t="shared" ca="1" si="157"/>
        <v>46403</v>
      </c>
      <c r="S678" s="23">
        <f t="shared" ca="1" si="163"/>
        <v>1.0102268131868124</v>
      </c>
      <c r="U678" t="s">
        <v>17</v>
      </c>
      <c r="V678" s="18">
        <f t="shared" ca="1" si="158"/>
        <v>46403</v>
      </c>
      <c r="W678" s="23">
        <f t="shared" ca="1" si="164"/>
        <v>0.90318565934065898</v>
      </c>
    </row>
    <row r="679" spans="1:23">
      <c r="A679" t="s">
        <v>3</v>
      </c>
      <c r="B679" s="18">
        <f t="shared" ca="1" si="153"/>
        <v>46404</v>
      </c>
      <c r="C679" s="23">
        <f t="shared" ca="1" si="159"/>
        <v>1.2037089780219787</v>
      </c>
      <c r="E679" s="22" t="s">
        <v>13</v>
      </c>
      <c r="F679" s="18">
        <f t="shared" ca="1" si="154"/>
        <v>46404</v>
      </c>
      <c r="G679" s="23">
        <f t="shared" ca="1" si="160"/>
        <v>1.3465020219780226</v>
      </c>
      <c r="I679" t="s">
        <v>14</v>
      </c>
      <c r="J679" s="18">
        <f t="shared" ca="1" si="155"/>
        <v>46404</v>
      </c>
      <c r="K679" s="23">
        <f t="shared" ca="1" si="161"/>
        <v>0.89346383516483496</v>
      </c>
      <c r="M679" t="s">
        <v>15</v>
      </c>
      <c r="N679" s="18">
        <f t="shared" ca="1" si="156"/>
        <v>46404</v>
      </c>
      <c r="O679" s="23">
        <f t="shared" ca="1" si="162"/>
        <v>0.75056485714285714</v>
      </c>
      <c r="Q679" t="s">
        <v>16</v>
      </c>
      <c r="R679" s="18">
        <f t="shared" ca="1" si="157"/>
        <v>46404</v>
      </c>
      <c r="S679" s="23">
        <f t="shared" ca="1" si="163"/>
        <v>1.0101191318681311</v>
      </c>
      <c r="U679" t="s">
        <v>17</v>
      </c>
      <c r="V679" s="18">
        <f t="shared" ca="1" si="158"/>
        <v>46404</v>
      </c>
      <c r="W679" s="23">
        <f t="shared" ca="1" si="164"/>
        <v>0.90313659340659314</v>
      </c>
    </row>
    <row r="680" spans="1:23">
      <c r="A680" t="s">
        <v>3</v>
      </c>
      <c r="B680" s="18">
        <f t="shared" ca="1" si="153"/>
        <v>46405</v>
      </c>
      <c r="C680" s="23">
        <f t="shared" ca="1" si="159"/>
        <v>1.2037647582417588</v>
      </c>
      <c r="E680" s="22" t="s">
        <v>13</v>
      </c>
      <c r="F680" s="18">
        <f t="shared" ca="1" si="154"/>
        <v>46405</v>
      </c>
      <c r="G680" s="23">
        <f t="shared" ca="1" si="160"/>
        <v>1.3464912417582424</v>
      </c>
      <c r="I680" t="s">
        <v>14</v>
      </c>
      <c r="J680" s="18">
        <f t="shared" ca="1" si="155"/>
        <v>46405</v>
      </c>
      <c r="K680" s="23">
        <f t="shared" ca="1" si="161"/>
        <v>0.89350518681318658</v>
      </c>
      <c r="M680" t="s">
        <v>15</v>
      </c>
      <c r="N680" s="18">
        <f t="shared" ca="1" si="156"/>
        <v>46405</v>
      </c>
      <c r="O680" s="23">
        <f t="shared" ca="1" si="162"/>
        <v>0.75048942857142853</v>
      </c>
      <c r="Q680" t="s">
        <v>16</v>
      </c>
      <c r="R680" s="18">
        <f t="shared" ca="1" si="157"/>
        <v>46405</v>
      </c>
      <c r="S680" s="23">
        <f t="shared" ca="1" si="163"/>
        <v>1.0100114505494497</v>
      </c>
      <c r="U680" t="s">
        <v>17</v>
      </c>
      <c r="V680" s="18">
        <f t="shared" ca="1" si="158"/>
        <v>46405</v>
      </c>
      <c r="W680" s="23">
        <f t="shared" ca="1" si="164"/>
        <v>0.90308752747252719</v>
      </c>
    </row>
    <row r="681" spans="1:23">
      <c r="A681" t="s">
        <v>3</v>
      </c>
      <c r="B681" s="18">
        <f t="shared" ca="1" si="153"/>
        <v>46406</v>
      </c>
      <c r="C681" s="23">
        <f t="shared" ca="1" si="159"/>
        <v>1.2038205384615388</v>
      </c>
      <c r="E681" s="22" t="s">
        <v>13</v>
      </c>
      <c r="F681" s="18">
        <f t="shared" ca="1" si="154"/>
        <v>46406</v>
      </c>
      <c r="G681" s="23">
        <f t="shared" ca="1" si="160"/>
        <v>1.3464804615384622</v>
      </c>
      <c r="I681" t="s">
        <v>14</v>
      </c>
      <c r="J681" s="18">
        <f t="shared" ca="1" si="155"/>
        <v>46406</v>
      </c>
      <c r="K681" s="23">
        <f t="shared" ca="1" si="161"/>
        <v>0.8935465384615382</v>
      </c>
      <c r="M681" t="s">
        <v>15</v>
      </c>
      <c r="N681" s="18">
        <f t="shared" ca="1" si="156"/>
        <v>46406</v>
      </c>
      <c r="O681" s="23">
        <f t="shared" ca="1" si="162"/>
        <v>0.75041399999999991</v>
      </c>
      <c r="Q681" t="s">
        <v>16</v>
      </c>
      <c r="R681" s="18">
        <f t="shared" ca="1" si="157"/>
        <v>46406</v>
      </c>
      <c r="S681" s="23">
        <f t="shared" ca="1" si="163"/>
        <v>1.0099037692307684</v>
      </c>
      <c r="U681" t="s">
        <v>17</v>
      </c>
      <c r="V681" s="18">
        <f t="shared" ca="1" si="158"/>
        <v>46406</v>
      </c>
      <c r="W681" s="23">
        <f t="shared" ca="1" si="164"/>
        <v>0.90303846153846123</v>
      </c>
    </row>
    <row r="682" spans="1:23">
      <c r="A682" t="s">
        <v>3</v>
      </c>
      <c r="B682" s="18">
        <f t="shared" ca="1" si="153"/>
        <v>46407</v>
      </c>
      <c r="C682" s="23">
        <f t="shared" ca="1" si="159"/>
        <v>1.2038763186813191</v>
      </c>
      <c r="E682" s="22" t="s">
        <v>13</v>
      </c>
      <c r="F682" s="18">
        <f t="shared" ca="1" si="154"/>
        <v>46407</v>
      </c>
      <c r="G682" s="23">
        <f t="shared" ca="1" si="160"/>
        <v>1.3464696813186818</v>
      </c>
      <c r="I682" t="s">
        <v>14</v>
      </c>
      <c r="J682" s="18">
        <f t="shared" ca="1" si="155"/>
        <v>46407</v>
      </c>
      <c r="K682" s="23">
        <f t="shared" ca="1" si="161"/>
        <v>0.89358789010988993</v>
      </c>
      <c r="M682" t="s">
        <v>15</v>
      </c>
      <c r="N682" s="18">
        <f t="shared" ca="1" si="156"/>
        <v>46407</v>
      </c>
      <c r="O682" s="23">
        <f t="shared" ca="1" si="162"/>
        <v>0.75033857142857141</v>
      </c>
      <c r="Q682" t="s">
        <v>16</v>
      </c>
      <c r="R682" s="18">
        <f t="shared" ca="1" si="157"/>
        <v>46407</v>
      </c>
      <c r="S682" s="23">
        <f t="shared" ca="1" si="163"/>
        <v>1.0097960879120873</v>
      </c>
      <c r="U682" t="s">
        <v>17</v>
      </c>
      <c r="V682" s="18">
        <f t="shared" ca="1" si="158"/>
        <v>46407</v>
      </c>
      <c r="W682" s="23">
        <f t="shared" ca="1" si="164"/>
        <v>0.9029893956043954</v>
      </c>
    </row>
    <row r="683" spans="1:23">
      <c r="A683" t="s">
        <v>3</v>
      </c>
      <c r="B683" s="18">
        <f t="shared" ca="1" si="153"/>
        <v>46408</v>
      </c>
      <c r="C683" s="23">
        <f t="shared" ca="1" si="159"/>
        <v>1.2039320989010993</v>
      </c>
      <c r="E683" s="22" t="s">
        <v>13</v>
      </c>
      <c r="F683" s="18">
        <f t="shared" ca="1" si="154"/>
        <v>46408</v>
      </c>
      <c r="G683" s="23">
        <f t="shared" ca="1" si="160"/>
        <v>1.3464589010989014</v>
      </c>
      <c r="I683" t="s">
        <v>14</v>
      </c>
      <c r="J683" s="18">
        <f t="shared" ca="1" si="155"/>
        <v>46408</v>
      </c>
      <c r="K683" s="23">
        <f t="shared" ca="1" si="161"/>
        <v>0.89362924175824165</v>
      </c>
      <c r="M683" t="s">
        <v>15</v>
      </c>
      <c r="N683" s="18">
        <f t="shared" ca="1" si="156"/>
        <v>46408</v>
      </c>
      <c r="O683" s="23">
        <f t="shared" ca="1" si="162"/>
        <v>0.75026314285714291</v>
      </c>
      <c r="Q683" t="s">
        <v>16</v>
      </c>
      <c r="R683" s="18">
        <f t="shared" ca="1" si="157"/>
        <v>46408</v>
      </c>
      <c r="S683" s="23">
        <f t="shared" ca="1" si="163"/>
        <v>1.0096884065934062</v>
      </c>
      <c r="U683" t="s">
        <v>17</v>
      </c>
      <c r="V683" s="18">
        <f t="shared" ca="1" si="158"/>
        <v>46408</v>
      </c>
      <c r="W683" s="23">
        <f t="shared" ca="1" si="164"/>
        <v>0.90294032967032956</v>
      </c>
    </row>
    <row r="684" spans="1:23">
      <c r="A684" t="s">
        <v>3</v>
      </c>
      <c r="B684" s="18">
        <f t="shared" ca="1" si="153"/>
        <v>46409</v>
      </c>
      <c r="C684" s="23">
        <f t="shared" ca="1" si="159"/>
        <v>1.2039878791208793</v>
      </c>
      <c r="E684" s="22" t="s">
        <v>13</v>
      </c>
      <c r="F684" s="18">
        <f t="shared" ca="1" si="154"/>
        <v>46409</v>
      </c>
      <c r="G684" s="23">
        <f t="shared" ca="1" si="160"/>
        <v>1.3464481208791212</v>
      </c>
      <c r="I684" t="s">
        <v>14</v>
      </c>
      <c r="J684" s="18">
        <f t="shared" ca="1" si="155"/>
        <v>46409</v>
      </c>
      <c r="K684" s="23">
        <f t="shared" ca="1" si="161"/>
        <v>0.89367059340659327</v>
      </c>
      <c r="M684" t="s">
        <v>15</v>
      </c>
      <c r="N684" s="18">
        <f t="shared" ca="1" si="156"/>
        <v>46409</v>
      </c>
      <c r="O684" s="23">
        <f t="shared" ca="1" si="162"/>
        <v>0.75018771428571429</v>
      </c>
      <c r="Q684" t="s">
        <v>16</v>
      </c>
      <c r="R684" s="18">
        <f t="shared" ca="1" si="157"/>
        <v>46409</v>
      </c>
      <c r="S684" s="23">
        <f t="shared" ca="1" si="163"/>
        <v>1.0095807252747249</v>
      </c>
      <c r="U684" t="s">
        <v>17</v>
      </c>
      <c r="V684" s="18">
        <f t="shared" ca="1" si="158"/>
        <v>46409</v>
      </c>
      <c r="W684" s="23">
        <f t="shared" ca="1" si="164"/>
        <v>0.90289126373626361</v>
      </c>
    </row>
    <row r="685" spans="1:23">
      <c r="A685" t="s">
        <v>3</v>
      </c>
      <c r="B685" s="18">
        <f t="shared" ca="1" si="153"/>
        <v>46410</v>
      </c>
      <c r="C685" s="23">
        <f t="shared" ca="1" si="159"/>
        <v>1.2040436593406594</v>
      </c>
      <c r="E685" s="22" t="s">
        <v>13</v>
      </c>
      <c r="F685" s="18">
        <f t="shared" ca="1" si="154"/>
        <v>46410</v>
      </c>
      <c r="G685" s="23">
        <f t="shared" ca="1" si="160"/>
        <v>1.3464373406593411</v>
      </c>
      <c r="I685" t="s">
        <v>14</v>
      </c>
      <c r="J685" s="18">
        <f t="shared" ca="1" si="155"/>
        <v>46410</v>
      </c>
      <c r="K685" s="23">
        <f t="shared" ca="1" si="161"/>
        <v>0.89371194505494489</v>
      </c>
      <c r="M685" t="s">
        <v>15</v>
      </c>
      <c r="N685" s="18">
        <f t="shared" ca="1" si="156"/>
        <v>46410</v>
      </c>
      <c r="O685" s="23">
        <f t="shared" ca="1" si="162"/>
        <v>0.75011228571428568</v>
      </c>
      <c r="Q685" t="s">
        <v>16</v>
      </c>
      <c r="R685" s="18">
        <f t="shared" ca="1" si="157"/>
        <v>46410</v>
      </c>
      <c r="S685" s="23">
        <f t="shared" ca="1" si="163"/>
        <v>1.0094730439560435</v>
      </c>
      <c r="U685" t="s">
        <v>17</v>
      </c>
      <c r="V685" s="18">
        <f t="shared" ca="1" si="158"/>
        <v>46410</v>
      </c>
      <c r="W685" s="23">
        <f t="shared" ca="1" si="164"/>
        <v>0.90284219780219765</v>
      </c>
    </row>
    <row r="686" spans="1:23">
      <c r="A686" t="s">
        <v>3</v>
      </c>
      <c r="B686" s="18">
        <f t="shared" ca="1" si="153"/>
        <v>46411</v>
      </c>
      <c r="C686" s="23">
        <f t="shared" ca="1" si="159"/>
        <v>1.2040994395604396</v>
      </c>
      <c r="E686" s="22" t="s">
        <v>13</v>
      </c>
      <c r="F686" s="18">
        <f t="shared" ca="1" si="154"/>
        <v>46411</v>
      </c>
      <c r="G686" s="23">
        <f t="shared" ca="1" si="160"/>
        <v>1.3464265604395607</v>
      </c>
      <c r="I686" t="s">
        <v>14</v>
      </c>
      <c r="J686" s="18">
        <f t="shared" ca="1" si="155"/>
        <v>46411</v>
      </c>
      <c r="K686" s="23">
        <f t="shared" ca="1" si="161"/>
        <v>0.89375329670329662</v>
      </c>
      <c r="M686" t="s">
        <v>15</v>
      </c>
      <c r="N686" s="18">
        <f t="shared" ca="1" si="156"/>
        <v>46411</v>
      </c>
      <c r="O686" s="23">
        <f t="shared" ca="1" si="162"/>
        <v>0.75003685714285717</v>
      </c>
      <c r="Q686" t="s">
        <v>16</v>
      </c>
      <c r="R686" s="18">
        <f t="shared" ca="1" si="157"/>
        <v>46411</v>
      </c>
      <c r="S686" s="23">
        <f t="shared" ca="1" si="163"/>
        <v>1.0093653626373624</v>
      </c>
      <c r="U686" t="s">
        <v>17</v>
      </c>
      <c r="V686" s="18">
        <f t="shared" ca="1" si="158"/>
        <v>46411</v>
      </c>
      <c r="W686" s="23">
        <f t="shared" ca="1" si="164"/>
        <v>0.90279313186813182</v>
      </c>
    </row>
    <row r="687" spans="1:23">
      <c r="A687" t="s">
        <v>3</v>
      </c>
      <c r="B687" s="18">
        <f t="shared" ca="1" si="153"/>
        <v>46412</v>
      </c>
      <c r="C687" s="23">
        <f t="shared" ca="1" si="159"/>
        <v>1.2041552197802199</v>
      </c>
      <c r="E687" s="22" t="s">
        <v>13</v>
      </c>
      <c r="F687" s="18">
        <f t="shared" ca="1" si="154"/>
        <v>46412</v>
      </c>
      <c r="G687" s="23">
        <f t="shared" ca="1" si="160"/>
        <v>1.3464157802197803</v>
      </c>
      <c r="I687" t="s">
        <v>14</v>
      </c>
      <c r="J687" s="18">
        <f t="shared" ca="1" si="155"/>
        <v>46412</v>
      </c>
      <c r="K687" s="23">
        <f t="shared" ca="1" si="161"/>
        <v>0.89379464835164835</v>
      </c>
      <c r="M687" t="s">
        <v>15</v>
      </c>
      <c r="N687" s="18">
        <f t="shared" ca="1" si="156"/>
        <v>46412</v>
      </c>
      <c r="O687" s="23">
        <f t="shared" ca="1" si="162"/>
        <v>0.74996142857142867</v>
      </c>
      <c r="Q687" t="s">
        <v>16</v>
      </c>
      <c r="R687" s="18">
        <f t="shared" ca="1" si="157"/>
        <v>46412</v>
      </c>
      <c r="S687" s="23">
        <f t="shared" ca="1" si="163"/>
        <v>1.0092576813186813</v>
      </c>
      <c r="U687" t="s">
        <v>17</v>
      </c>
      <c r="V687" s="18">
        <f t="shared" ca="1" si="158"/>
        <v>46412</v>
      </c>
      <c r="W687" s="23">
        <f t="shared" ca="1" si="164"/>
        <v>0.90274406593406598</v>
      </c>
    </row>
    <row r="688" spans="1:23">
      <c r="A688" t="s">
        <v>3</v>
      </c>
      <c r="B688" s="18">
        <f t="shared" ca="1" si="153"/>
        <v>46413</v>
      </c>
      <c r="C688" s="23">
        <f t="shared" ca="1" si="159"/>
        <v>1.2042109999999999</v>
      </c>
      <c r="E688" s="22" t="s">
        <v>13</v>
      </c>
      <c r="F688" s="18">
        <f t="shared" ca="1" si="154"/>
        <v>46413</v>
      </c>
      <c r="G688" s="23">
        <f t="shared" ca="1" si="160"/>
        <v>1.3464050000000001</v>
      </c>
      <c r="I688" t="s">
        <v>14</v>
      </c>
      <c r="J688" s="18">
        <f t="shared" ca="1" si="155"/>
        <v>46413</v>
      </c>
      <c r="K688" s="23">
        <f t="shared" ca="1" si="161"/>
        <v>0.89383599999999996</v>
      </c>
      <c r="M688" t="s">
        <v>15</v>
      </c>
      <c r="N688" s="18">
        <f t="shared" ca="1" si="156"/>
        <v>46413</v>
      </c>
      <c r="O688" s="23">
        <f t="shared" ca="1" si="162"/>
        <v>0.74988600000000005</v>
      </c>
      <c r="Q688" t="s">
        <v>16</v>
      </c>
      <c r="R688" s="18">
        <f t="shared" ca="1" si="157"/>
        <v>46413</v>
      </c>
      <c r="S688" s="23">
        <f t="shared" ca="1" si="163"/>
        <v>1.00915</v>
      </c>
      <c r="U688" t="s">
        <v>17</v>
      </c>
      <c r="V688" s="18">
        <f t="shared" ca="1" si="158"/>
        <v>46413</v>
      </c>
      <c r="W688" s="23">
        <f t="shared" ca="1" si="164"/>
        <v>0.90269500000000003</v>
      </c>
    </row>
    <row r="689" spans="1:23">
      <c r="A689" t="s">
        <v>3</v>
      </c>
      <c r="B689" s="24">
        <f t="shared" ca="1" si="153"/>
        <v>46414</v>
      </c>
      <c r="C689" s="21">
        <f>C134</f>
        <v>1.2042109999999999</v>
      </c>
      <c r="E689" s="22" t="s">
        <v>13</v>
      </c>
      <c r="F689" s="24">
        <f t="shared" ca="1" si="154"/>
        <v>46414</v>
      </c>
      <c r="G689" s="21">
        <f>G134</f>
        <v>1.3464050000000001</v>
      </c>
      <c r="I689" t="s">
        <v>14</v>
      </c>
      <c r="J689" s="24">
        <f t="shared" ca="1" si="155"/>
        <v>46414</v>
      </c>
      <c r="K689" s="21">
        <f>K134</f>
        <v>0.89383599999999996</v>
      </c>
      <c r="M689" t="s">
        <v>15</v>
      </c>
      <c r="N689" s="24">
        <f t="shared" ca="1" si="156"/>
        <v>46414</v>
      </c>
      <c r="O689" s="21">
        <f>O134</f>
        <v>0.74988600000000005</v>
      </c>
      <c r="Q689" t="s">
        <v>16</v>
      </c>
      <c r="R689" s="24">
        <f t="shared" ca="1" si="157"/>
        <v>46414</v>
      </c>
      <c r="S689" s="21">
        <f>S134</f>
        <v>1.00915</v>
      </c>
      <c r="U689" t="s">
        <v>17</v>
      </c>
      <c r="V689" s="24">
        <f t="shared" ca="1" si="158"/>
        <v>46414</v>
      </c>
      <c r="W689" s="21">
        <f>W134</f>
        <v>0.90269500000000003</v>
      </c>
    </row>
    <row r="690" spans="1:23">
      <c r="A690" t="s">
        <v>3</v>
      </c>
      <c r="B690" s="18">
        <f t="shared" ca="1" si="153"/>
        <v>46415</v>
      </c>
      <c r="C690" s="23">
        <f t="shared" ref="C690:C753" ca="1" si="165">C689+(C$781-C689)/(B$781-B690)</f>
        <v>1.204243010989011</v>
      </c>
      <c r="E690" s="22" t="s">
        <v>13</v>
      </c>
      <c r="F690" s="18">
        <f t="shared" ca="1" si="154"/>
        <v>46415</v>
      </c>
      <c r="G690" s="23">
        <f t="shared" ref="G690:G753" ca="1" si="166">G689+(G$781-G689)/(F$781-F690)</f>
        <v>1.3464004395604396</v>
      </c>
      <c r="I690" t="s">
        <v>14</v>
      </c>
      <c r="J690" s="18">
        <f t="shared" ca="1" si="155"/>
        <v>46415</v>
      </c>
      <c r="K690" s="23">
        <f t="shared" ref="K690:K753" ca="1" si="167">K689+(K$781-K689)/(J$781-J690)</f>
        <v>0.89386419780219772</v>
      </c>
      <c r="M690" t="s">
        <v>15</v>
      </c>
      <c r="N690" s="18">
        <f t="shared" ca="1" si="156"/>
        <v>46415</v>
      </c>
      <c r="O690" s="23">
        <f t="shared" ref="O690:O753" ca="1" si="168">O689+(O$781-O689)/(N$781-N690)</f>
        <v>0.74981391208791215</v>
      </c>
      <c r="Q690" t="s">
        <v>16</v>
      </c>
      <c r="R690" s="18">
        <f t="shared" ca="1" si="157"/>
        <v>46415</v>
      </c>
      <c r="S690" s="23">
        <f t="shared" ref="S690:S753" ca="1" si="169">S689+(S$781-S689)/(R$781-R690)</f>
        <v>1.0090537912087911</v>
      </c>
      <c r="U690" t="s">
        <v>17</v>
      </c>
      <c r="V690" s="18">
        <f t="shared" ca="1" si="158"/>
        <v>46415</v>
      </c>
      <c r="W690" s="23">
        <f t="shared" ref="W690:W753" ca="1" si="170">W689+(W$781-W689)/(V$781-V690)</f>
        <v>0.90263641758241764</v>
      </c>
    </row>
    <row r="691" spans="1:23">
      <c r="A691" t="s">
        <v>3</v>
      </c>
      <c r="B691" s="18">
        <f t="shared" ca="1" si="153"/>
        <v>46416</v>
      </c>
      <c r="C691" s="23">
        <f t="shared" ca="1" si="165"/>
        <v>1.2042750219780221</v>
      </c>
      <c r="E691" s="22" t="s">
        <v>13</v>
      </c>
      <c r="F691" s="18">
        <f t="shared" ca="1" si="154"/>
        <v>46416</v>
      </c>
      <c r="G691" s="23">
        <f t="shared" ca="1" si="166"/>
        <v>1.3463958791208792</v>
      </c>
      <c r="I691" t="s">
        <v>14</v>
      </c>
      <c r="J691" s="18">
        <f t="shared" ca="1" si="155"/>
        <v>46416</v>
      </c>
      <c r="K691" s="23">
        <f t="shared" ca="1" si="167"/>
        <v>0.89389239560439548</v>
      </c>
      <c r="M691" t="s">
        <v>15</v>
      </c>
      <c r="N691" s="18">
        <f t="shared" ca="1" si="156"/>
        <v>46416</v>
      </c>
      <c r="O691" s="23">
        <f t="shared" ca="1" si="168"/>
        <v>0.74974182417582425</v>
      </c>
      <c r="Q691" t="s">
        <v>16</v>
      </c>
      <c r="R691" s="18">
        <f t="shared" ca="1" si="157"/>
        <v>46416</v>
      </c>
      <c r="S691" s="23">
        <f t="shared" ca="1" si="169"/>
        <v>1.0089575824175823</v>
      </c>
      <c r="U691" t="s">
        <v>17</v>
      </c>
      <c r="V691" s="18">
        <f t="shared" ca="1" si="158"/>
        <v>46416</v>
      </c>
      <c r="W691" s="23">
        <f t="shared" ca="1" si="170"/>
        <v>0.90257783516483525</v>
      </c>
    </row>
    <row r="692" spans="1:23">
      <c r="A692" t="s">
        <v>3</v>
      </c>
      <c r="B692" s="18">
        <f t="shared" ca="1" si="153"/>
        <v>46417</v>
      </c>
      <c r="C692" s="23">
        <f t="shared" ca="1" si="165"/>
        <v>1.2043070329670331</v>
      </c>
      <c r="E692" s="22" t="s">
        <v>13</v>
      </c>
      <c r="F692" s="18">
        <f t="shared" ca="1" si="154"/>
        <v>46417</v>
      </c>
      <c r="G692" s="23">
        <f t="shared" ca="1" si="166"/>
        <v>1.3463913186813188</v>
      </c>
      <c r="I692" t="s">
        <v>14</v>
      </c>
      <c r="J692" s="18">
        <f t="shared" ca="1" si="155"/>
        <v>46417</v>
      </c>
      <c r="K692" s="23">
        <f t="shared" ca="1" si="167"/>
        <v>0.89392059340659324</v>
      </c>
      <c r="M692" t="s">
        <v>15</v>
      </c>
      <c r="N692" s="18">
        <f t="shared" ca="1" si="156"/>
        <v>46417</v>
      </c>
      <c r="O692" s="23">
        <f t="shared" ca="1" si="168"/>
        <v>0.74966973626373634</v>
      </c>
      <c r="Q692" t="s">
        <v>16</v>
      </c>
      <c r="R692" s="18">
        <f t="shared" ca="1" si="157"/>
        <v>46417</v>
      </c>
      <c r="S692" s="23">
        <f t="shared" ca="1" si="169"/>
        <v>1.0088613736263734</v>
      </c>
      <c r="U692" t="s">
        <v>17</v>
      </c>
      <c r="V692" s="18">
        <f t="shared" ca="1" si="158"/>
        <v>46417</v>
      </c>
      <c r="W692" s="23">
        <f t="shared" ca="1" si="170"/>
        <v>0.90251925274725286</v>
      </c>
    </row>
    <row r="693" spans="1:23">
      <c r="A693" t="s">
        <v>3</v>
      </c>
      <c r="B693" s="18">
        <f t="shared" ca="1" si="153"/>
        <v>46418</v>
      </c>
      <c r="C693" s="23">
        <f t="shared" ca="1" si="165"/>
        <v>1.2043390439560442</v>
      </c>
      <c r="E693" s="22" t="s">
        <v>13</v>
      </c>
      <c r="F693" s="18">
        <f t="shared" ca="1" si="154"/>
        <v>46418</v>
      </c>
      <c r="G693" s="23">
        <f t="shared" ca="1" si="166"/>
        <v>1.3463867582417584</v>
      </c>
      <c r="I693" t="s">
        <v>14</v>
      </c>
      <c r="J693" s="18">
        <f t="shared" ca="1" si="155"/>
        <v>46418</v>
      </c>
      <c r="K693" s="23">
        <f t="shared" ca="1" si="167"/>
        <v>0.893948791208791</v>
      </c>
      <c r="M693" t="s">
        <v>15</v>
      </c>
      <c r="N693" s="18">
        <f t="shared" ca="1" si="156"/>
        <v>46418</v>
      </c>
      <c r="O693" s="23">
        <f t="shared" ca="1" si="168"/>
        <v>0.74959764835164844</v>
      </c>
      <c r="Q693" t="s">
        <v>16</v>
      </c>
      <c r="R693" s="18">
        <f t="shared" ca="1" si="157"/>
        <v>46418</v>
      </c>
      <c r="S693" s="23">
        <f t="shared" ca="1" si="169"/>
        <v>1.0087651648351645</v>
      </c>
      <c r="U693" t="s">
        <v>17</v>
      </c>
      <c r="V693" s="18">
        <f t="shared" ca="1" si="158"/>
        <v>46418</v>
      </c>
      <c r="W693" s="23">
        <f t="shared" ca="1" si="170"/>
        <v>0.90246067032967048</v>
      </c>
    </row>
    <row r="694" spans="1:23">
      <c r="A694" t="s">
        <v>3</v>
      </c>
      <c r="B694" s="18">
        <f t="shared" ca="1" si="153"/>
        <v>46419</v>
      </c>
      <c r="C694" s="23">
        <f t="shared" ca="1" si="165"/>
        <v>1.2043710549450553</v>
      </c>
      <c r="E694" s="22" t="s">
        <v>13</v>
      </c>
      <c r="F694" s="18">
        <f t="shared" ca="1" si="154"/>
        <v>46419</v>
      </c>
      <c r="G694" s="23">
        <f t="shared" ca="1" si="166"/>
        <v>1.3463821978021979</v>
      </c>
      <c r="I694" t="s">
        <v>14</v>
      </c>
      <c r="J694" s="18">
        <f t="shared" ca="1" si="155"/>
        <v>46419</v>
      </c>
      <c r="K694" s="23">
        <f t="shared" ca="1" si="167"/>
        <v>0.89397698901098877</v>
      </c>
      <c r="M694" t="s">
        <v>15</v>
      </c>
      <c r="N694" s="18">
        <f t="shared" ca="1" si="156"/>
        <v>46419</v>
      </c>
      <c r="O694" s="23">
        <f t="shared" ca="1" si="168"/>
        <v>0.74952556043956053</v>
      </c>
      <c r="Q694" t="s">
        <v>16</v>
      </c>
      <c r="R694" s="18">
        <f t="shared" ca="1" si="157"/>
        <v>46419</v>
      </c>
      <c r="S694" s="23">
        <f t="shared" ca="1" si="169"/>
        <v>1.0086689560439557</v>
      </c>
      <c r="U694" t="s">
        <v>17</v>
      </c>
      <c r="V694" s="18">
        <f t="shared" ca="1" si="158"/>
        <v>46419</v>
      </c>
      <c r="W694" s="23">
        <f t="shared" ca="1" si="170"/>
        <v>0.90240208791208809</v>
      </c>
    </row>
    <row r="695" spans="1:23">
      <c r="A695" t="s">
        <v>3</v>
      </c>
      <c r="B695" s="18">
        <f t="shared" ca="1" si="153"/>
        <v>46420</v>
      </c>
      <c r="C695" s="23">
        <f t="shared" ca="1" si="165"/>
        <v>1.2044030659340663</v>
      </c>
      <c r="E695" s="22" t="s">
        <v>13</v>
      </c>
      <c r="F695" s="18">
        <f t="shared" ca="1" si="154"/>
        <v>46420</v>
      </c>
      <c r="G695" s="23">
        <f t="shared" ca="1" si="166"/>
        <v>1.3463776373626375</v>
      </c>
      <c r="I695" t="s">
        <v>14</v>
      </c>
      <c r="J695" s="18">
        <f t="shared" ca="1" si="155"/>
        <v>46420</v>
      </c>
      <c r="K695" s="23">
        <f t="shared" ca="1" si="167"/>
        <v>0.89400518681318653</v>
      </c>
      <c r="M695" t="s">
        <v>15</v>
      </c>
      <c r="N695" s="18">
        <f t="shared" ca="1" si="156"/>
        <v>46420</v>
      </c>
      <c r="O695" s="23">
        <f t="shared" ca="1" si="168"/>
        <v>0.74945347252747263</v>
      </c>
      <c r="Q695" t="s">
        <v>16</v>
      </c>
      <c r="R695" s="18">
        <f t="shared" ca="1" si="157"/>
        <v>46420</v>
      </c>
      <c r="S695" s="23">
        <f t="shared" ca="1" si="169"/>
        <v>1.0085727472527468</v>
      </c>
      <c r="U695" t="s">
        <v>17</v>
      </c>
      <c r="V695" s="18">
        <f t="shared" ca="1" si="158"/>
        <v>46420</v>
      </c>
      <c r="W695" s="23">
        <f t="shared" ca="1" si="170"/>
        <v>0.9023435054945057</v>
      </c>
    </row>
    <row r="696" spans="1:23">
      <c r="A696" t="s">
        <v>3</v>
      </c>
      <c r="B696" s="18">
        <f t="shared" ca="1" si="153"/>
        <v>46421</v>
      </c>
      <c r="C696" s="23">
        <f t="shared" ca="1" si="165"/>
        <v>1.2044350769230774</v>
      </c>
      <c r="E696" s="22" t="s">
        <v>13</v>
      </c>
      <c r="F696" s="18">
        <f t="shared" ca="1" si="154"/>
        <v>46421</v>
      </c>
      <c r="G696" s="23">
        <f t="shared" ca="1" si="166"/>
        <v>1.3463730769230771</v>
      </c>
      <c r="I696" t="s">
        <v>14</v>
      </c>
      <c r="J696" s="18">
        <f t="shared" ca="1" si="155"/>
        <v>46421</v>
      </c>
      <c r="K696" s="23">
        <f t="shared" ca="1" si="167"/>
        <v>0.89403338461538429</v>
      </c>
      <c r="M696" t="s">
        <v>15</v>
      </c>
      <c r="N696" s="18">
        <f t="shared" ca="1" si="156"/>
        <v>46421</v>
      </c>
      <c r="O696" s="23">
        <f t="shared" ca="1" si="168"/>
        <v>0.74938138461538473</v>
      </c>
      <c r="Q696" t="s">
        <v>16</v>
      </c>
      <c r="R696" s="18">
        <f t="shared" ca="1" si="157"/>
        <v>46421</v>
      </c>
      <c r="S696" s="23">
        <f t="shared" ca="1" si="169"/>
        <v>1.008476538461538</v>
      </c>
      <c r="U696" t="s">
        <v>17</v>
      </c>
      <c r="V696" s="18">
        <f t="shared" ca="1" si="158"/>
        <v>46421</v>
      </c>
      <c r="W696" s="23">
        <f t="shared" ca="1" si="170"/>
        <v>0.90228492307692332</v>
      </c>
    </row>
    <row r="697" spans="1:23">
      <c r="A697" t="s">
        <v>3</v>
      </c>
      <c r="B697" s="18">
        <f t="shared" ca="1" si="153"/>
        <v>46422</v>
      </c>
      <c r="C697" s="23">
        <f t="shared" ca="1" si="165"/>
        <v>1.2044670879120885</v>
      </c>
      <c r="E697" s="22" t="s">
        <v>13</v>
      </c>
      <c r="F697" s="18">
        <f t="shared" ca="1" si="154"/>
        <v>46422</v>
      </c>
      <c r="G697" s="23">
        <f t="shared" ca="1" si="166"/>
        <v>1.3463685164835166</v>
      </c>
      <c r="I697" t="s">
        <v>14</v>
      </c>
      <c r="J697" s="18">
        <f t="shared" ca="1" si="155"/>
        <v>46422</v>
      </c>
      <c r="K697" s="23">
        <f t="shared" ca="1" si="167"/>
        <v>0.89406158241758205</v>
      </c>
      <c r="M697" t="s">
        <v>15</v>
      </c>
      <c r="N697" s="18">
        <f t="shared" ca="1" si="156"/>
        <v>46422</v>
      </c>
      <c r="O697" s="23">
        <f t="shared" ca="1" si="168"/>
        <v>0.74930929670329682</v>
      </c>
      <c r="Q697" t="s">
        <v>16</v>
      </c>
      <c r="R697" s="18">
        <f t="shared" ca="1" si="157"/>
        <v>46422</v>
      </c>
      <c r="S697" s="23">
        <f t="shared" ca="1" si="169"/>
        <v>1.0083803296703291</v>
      </c>
      <c r="U697" t="s">
        <v>17</v>
      </c>
      <c r="V697" s="18">
        <f t="shared" ca="1" si="158"/>
        <v>46422</v>
      </c>
      <c r="W697" s="23">
        <f t="shared" ca="1" si="170"/>
        <v>0.90222634065934093</v>
      </c>
    </row>
    <row r="698" spans="1:23">
      <c r="A698" t="s">
        <v>3</v>
      </c>
      <c r="B698" s="18">
        <f t="shared" ca="1" si="153"/>
        <v>46423</v>
      </c>
      <c r="C698" s="23">
        <f t="shared" ca="1" si="165"/>
        <v>1.2044990989010995</v>
      </c>
      <c r="E698" s="22" t="s">
        <v>13</v>
      </c>
      <c r="F698" s="18">
        <f t="shared" ca="1" si="154"/>
        <v>46423</v>
      </c>
      <c r="G698" s="23">
        <f t="shared" ca="1" si="166"/>
        <v>1.3463639560439562</v>
      </c>
      <c r="I698" t="s">
        <v>14</v>
      </c>
      <c r="J698" s="18">
        <f t="shared" ca="1" si="155"/>
        <v>46423</v>
      </c>
      <c r="K698" s="23">
        <f t="shared" ca="1" si="167"/>
        <v>0.89408978021977981</v>
      </c>
      <c r="M698" t="s">
        <v>15</v>
      </c>
      <c r="N698" s="18">
        <f t="shared" ca="1" si="156"/>
        <v>46423</v>
      </c>
      <c r="O698" s="23">
        <f t="shared" ca="1" si="168"/>
        <v>0.74923720879120892</v>
      </c>
      <c r="Q698" t="s">
        <v>16</v>
      </c>
      <c r="R698" s="18">
        <f t="shared" ca="1" si="157"/>
        <v>46423</v>
      </c>
      <c r="S698" s="23">
        <f t="shared" ca="1" si="169"/>
        <v>1.0082841208791202</v>
      </c>
      <c r="U698" t="s">
        <v>17</v>
      </c>
      <c r="V698" s="18">
        <f t="shared" ca="1" si="158"/>
        <v>46423</v>
      </c>
      <c r="W698" s="23">
        <f t="shared" ca="1" si="170"/>
        <v>0.90216775824175854</v>
      </c>
    </row>
    <row r="699" spans="1:23">
      <c r="A699" t="s">
        <v>3</v>
      </c>
      <c r="B699" s="18">
        <f t="shared" ca="1" si="153"/>
        <v>46424</v>
      </c>
      <c r="C699" s="23">
        <f t="shared" ca="1" si="165"/>
        <v>1.2045311098901106</v>
      </c>
      <c r="E699" s="22" t="s">
        <v>13</v>
      </c>
      <c r="F699" s="18">
        <f t="shared" ca="1" si="154"/>
        <v>46424</v>
      </c>
      <c r="G699" s="23">
        <f t="shared" ca="1" si="166"/>
        <v>1.3463593956043958</v>
      </c>
      <c r="I699" t="s">
        <v>14</v>
      </c>
      <c r="J699" s="18">
        <f t="shared" ca="1" si="155"/>
        <v>46424</v>
      </c>
      <c r="K699" s="23">
        <f t="shared" ca="1" si="167"/>
        <v>0.89411797802197757</v>
      </c>
      <c r="M699" t="s">
        <v>15</v>
      </c>
      <c r="N699" s="18">
        <f t="shared" ca="1" si="156"/>
        <v>46424</v>
      </c>
      <c r="O699" s="23">
        <f t="shared" ca="1" si="168"/>
        <v>0.74916512087912102</v>
      </c>
      <c r="Q699" t="s">
        <v>16</v>
      </c>
      <c r="R699" s="18">
        <f t="shared" ca="1" si="157"/>
        <v>46424</v>
      </c>
      <c r="S699" s="23">
        <f t="shared" ca="1" si="169"/>
        <v>1.0081879120879114</v>
      </c>
      <c r="U699" t="s">
        <v>17</v>
      </c>
      <c r="V699" s="18">
        <f t="shared" ca="1" si="158"/>
        <v>46424</v>
      </c>
      <c r="W699" s="23">
        <f t="shared" ca="1" si="170"/>
        <v>0.90210917582417616</v>
      </c>
    </row>
    <row r="700" spans="1:23">
      <c r="A700" t="s">
        <v>3</v>
      </c>
      <c r="B700" s="18">
        <f t="shared" ca="1" si="153"/>
        <v>46425</v>
      </c>
      <c r="C700" s="23">
        <f t="shared" ca="1" si="165"/>
        <v>1.2045631208791217</v>
      </c>
      <c r="E700" s="22" t="s">
        <v>13</v>
      </c>
      <c r="F700" s="18">
        <f t="shared" ca="1" si="154"/>
        <v>46425</v>
      </c>
      <c r="G700" s="23">
        <f t="shared" ca="1" si="166"/>
        <v>1.3463548351648353</v>
      </c>
      <c r="I700" t="s">
        <v>14</v>
      </c>
      <c r="J700" s="18">
        <f t="shared" ca="1" si="155"/>
        <v>46425</v>
      </c>
      <c r="K700" s="23">
        <f t="shared" ca="1" si="167"/>
        <v>0.89414617582417533</v>
      </c>
      <c r="M700" t="s">
        <v>15</v>
      </c>
      <c r="N700" s="18">
        <f t="shared" ca="1" si="156"/>
        <v>46425</v>
      </c>
      <c r="O700" s="23">
        <f t="shared" ca="1" si="168"/>
        <v>0.74909303296703311</v>
      </c>
      <c r="Q700" t="s">
        <v>16</v>
      </c>
      <c r="R700" s="18">
        <f t="shared" ca="1" si="157"/>
        <v>46425</v>
      </c>
      <c r="S700" s="23">
        <f t="shared" ca="1" si="169"/>
        <v>1.0080917032967025</v>
      </c>
      <c r="U700" t="s">
        <v>17</v>
      </c>
      <c r="V700" s="18">
        <f t="shared" ca="1" si="158"/>
        <v>46425</v>
      </c>
      <c r="W700" s="23">
        <f t="shared" ca="1" si="170"/>
        <v>0.90205059340659377</v>
      </c>
    </row>
    <row r="701" spans="1:23">
      <c r="A701" t="s">
        <v>3</v>
      </c>
      <c r="B701" s="18">
        <f t="shared" ca="1" si="153"/>
        <v>46426</v>
      </c>
      <c r="C701" s="23">
        <f t="shared" ca="1" si="165"/>
        <v>1.2045951318681327</v>
      </c>
      <c r="E701" s="22" t="s">
        <v>13</v>
      </c>
      <c r="F701" s="18">
        <f t="shared" ca="1" si="154"/>
        <v>46426</v>
      </c>
      <c r="G701" s="23">
        <f t="shared" ca="1" si="166"/>
        <v>1.3463502747252749</v>
      </c>
      <c r="I701" t="s">
        <v>14</v>
      </c>
      <c r="J701" s="18">
        <f t="shared" ca="1" si="155"/>
        <v>46426</v>
      </c>
      <c r="K701" s="23">
        <f t="shared" ca="1" si="167"/>
        <v>0.89417437362637309</v>
      </c>
      <c r="M701" t="s">
        <v>15</v>
      </c>
      <c r="N701" s="18">
        <f t="shared" ca="1" si="156"/>
        <v>46426</v>
      </c>
      <c r="O701" s="23">
        <f t="shared" ca="1" si="168"/>
        <v>0.74902094505494521</v>
      </c>
      <c r="Q701" t="s">
        <v>16</v>
      </c>
      <c r="R701" s="18">
        <f t="shared" ca="1" si="157"/>
        <v>46426</v>
      </c>
      <c r="S701" s="23">
        <f t="shared" ca="1" si="169"/>
        <v>1.0079954945054936</v>
      </c>
      <c r="U701" t="s">
        <v>17</v>
      </c>
      <c r="V701" s="18">
        <f t="shared" ca="1" si="158"/>
        <v>46426</v>
      </c>
      <c r="W701" s="23">
        <f t="shared" ca="1" si="170"/>
        <v>0.90199201098901138</v>
      </c>
    </row>
    <row r="702" spans="1:23">
      <c r="A702" t="s">
        <v>3</v>
      </c>
      <c r="B702" s="18">
        <f t="shared" ca="1" si="153"/>
        <v>46427</v>
      </c>
      <c r="C702" s="23">
        <f t="shared" ca="1" si="165"/>
        <v>1.2046271428571438</v>
      </c>
      <c r="E702" s="22" t="s">
        <v>13</v>
      </c>
      <c r="F702" s="18">
        <f t="shared" ca="1" si="154"/>
        <v>46427</v>
      </c>
      <c r="G702" s="23">
        <f t="shared" ca="1" si="166"/>
        <v>1.3463457142857145</v>
      </c>
      <c r="I702" t="s">
        <v>14</v>
      </c>
      <c r="J702" s="18">
        <f t="shared" ca="1" si="155"/>
        <v>46427</v>
      </c>
      <c r="K702" s="23">
        <f t="shared" ca="1" si="167"/>
        <v>0.89420257142857085</v>
      </c>
      <c r="M702" t="s">
        <v>15</v>
      </c>
      <c r="N702" s="18">
        <f t="shared" ca="1" si="156"/>
        <v>46427</v>
      </c>
      <c r="O702" s="23">
        <f t="shared" ca="1" si="168"/>
        <v>0.7489488571428573</v>
      </c>
      <c r="Q702" t="s">
        <v>16</v>
      </c>
      <c r="R702" s="18">
        <f t="shared" ca="1" si="157"/>
        <v>46427</v>
      </c>
      <c r="S702" s="23">
        <f t="shared" ca="1" si="169"/>
        <v>1.0078992857142848</v>
      </c>
      <c r="U702" t="s">
        <v>17</v>
      </c>
      <c r="V702" s="18">
        <f t="shared" ca="1" si="158"/>
        <v>46427</v>
      </c>
      <c r="W702" s="23">
        <f t="shared" ca="1" si="170"/>
        <v>0.901933428571429</v>
      </c>
    </row>
    <row r="703" spans="1:23">
      <c r="A703" t="s">
        <v>3</v>
      </c>
      <c r="B703" s="18">
        <f t="shared" ca="1" si="153"/>
        <v>46428</v>
      </c>
      <c r="C703" s="23">
        <f t="shared" ca="1" si="165"/>
        <v>1.2046591538461549</v>
      </c>
      <c r="E703" s="22" t="s">
        <v>13</v>
      </c>
      <c r="F703" s="18">
        <f t="shared" ca="1" si="154"/>
        <v>46428</v>
      </c>
      <c r="G703" s="23">
        <f t="shared" ca="1" si="166"/>
        <v>1.346341153846154</v>
      </c>
      <c r="I703" t="s">
        <v>14</v>
      </c>
      <c r="J703" s="18">
        <f t="shared" ca="1" si="155"/>
        <v>46428</v>
      </c>
      <c r="K703" s="23">
        <f t="shared" ca="1" si="167"/>
        <v>0.89423076923076861</v>
      </c>
      <c r="M703" t="s">
        <v>15</v>
      </c>
      <c r="N703" s="18">
        <f t="shared" ca="1" si="156"/>
        <v>46428</v>
      </c>
      <c r="O703" s="23">
        <f t="shared" ca="1" si="168"/>
        <v>0.7488767692307694</v>
      </c>
      <c r="Q703" t="s">
        <v>16</v>
      </c>
      <c r="R703" s="18">
        <f t="shared" ca="1" si="157"/>
        <v>46428</v>
      </c>
      <c r="S703" s="23">
        <f t="shared" ca="1" si="169"/>
        <v>1.0078030769230759</v>
      </c>
      <c r="U703" t="s">
        <v>17</v>
      </c>
      <c r="V703" s="18">
        <f t="shared" ca="1" si="158"/>
        <v>46428</v>
      </c>
      <c r="W703" s="23">
        <f t="shared" ca="1" si="170"/>
        <v>0.90187484615384661</v>
      </c>
    </row>
    <row r="704" spans="1:23">
      <c r="A704" t="s">
        <v>3</v>
      </c>
      <c r="B704" s="18">
        <f t="shared" ca="1" si="153"/>
        <v>46429</v>
      </c>
      <c r="C704" s="23">
        <f t="shared" ca="1" si="165"/>
        <v>1.2046911648351659</v>
      </c>
      <c r="E704" s="22" t="s">
        <v>13</v>
      </c>
      <c r="F704" s="18">
        <f t="shared" ca="1" si="154"/>
        <v>46429</v>
      </c>
      <c r="G704" s="23">
        <f t="shared" ca="1" si="166"/>
        <v>1.3463365934065936</v>
      </c>
      <c r="I704" t="s">
        <v>14</v>
      </c>
      <c r="J704" s="18">
        <f t="shared" ca="1" si="155"/>
        <v>46429</v>
      </c>
      <c r="K704" s="23">
        <f t="shared" ca="1" si="167"/>
        <v>0.89425896703296637</v>
      </c>
      <c r="M704" t="s">
        <v>15</v>
      </c>
      <c r="N704" s="18">
        <f t="shared" ca="1" si="156"/>
        <v>46429</v>
      </c>
      <c r="O704" s="23">
        <f t="shared" ca="1" si="168"/>
        <v>0.7488046813186815</v>
      </c>
      <c r="Q704" t="s">
        <v>16</v>
      </c>
      <c r="R704" s="18">
        <f t="shared" ca="1" si="157"/>
        <v>46429</v>
      </c>
      <c r="S704" s="23">
        <f t="shared" ca="1" si="169"/>
        <v>1.0077068681318671</v>
      </c>
      <c r="U704" t="s">
        <v>17</v>
      </c>
      <c r="V704" s="18">
        <f t="shared" ca="1" si="158"/>
        <v>46429</v>
      </c>
      <c r="W704" s="23">
        <f t="shared" ca="1" si="170"/>
        <v>0.90181626373626422</v>
      </c>
    </row>
    <row r="705" spans="1:23">
      <c r="A705" t="s">
        <v>3</v>
      </c>
      <c r="B705" s="18">
        <f t="shared" ca="1" si="153"/>
        <v>46430</v>
      </c>
      <c r="C705" s="23">
        <f t="shared" ca="1" si="165"/>
        <v>1.204723175824177</v>
      </c>
      <c r="E705" s="22" t="s">
        <v>13</v>
      </c>
      <c r="F705" s="18">
        <f t="shared" ca="1" si="154"/>
        <v>46430</v>
      </c>
      <c r="G705" s="23">
        <f t="shared" ca="1" si="166"/>
        <v>1.3463320329670332</v>
      </c>
      <c r="I705" t="s">
        <v>14</v>
      </c>
      <c r="J705" s="18">
        <f t="shared" ca="1" si="155"/>
        <v>46430</v>
      </c>
      <c r="K705" s="23">
        <f t="shared" ca="1" si="167"/>
        <v>0.89428716483516413</v>
      </c>
      <c r="M705" t="s">
        <v>15</v>
      </c>
      <c r="N705" s="18">
        <f t="shared" ca="1" si="156"/>
        <v>46430</v>
      </c>
      <c r="O705" s="23">
        <f t="shared" ca="1" si="168"/>
        <v>0.74873259340659359</v>
      </c>
      <c r="Q705" t="s">
        <v>16</v>
      </c>
      <c r="R705" s="18">
        <f t="shared" ca="1" si="157"/>
        <v>46430</v>
      </c>
      <c r="S705" s="23">
        <f t="shared" ca="1" si="169"/>
        <v>1.0076106593406582</v>
      </c>
      <c r="U705" t="s">
        <v>17</v>
      </c>
      <c r="V705" s="18">
        <f t="shared" ca="1" si="158"/>
        <v>46430</v>
      </c>
      <c r="W705" s="23">
        <f t="shared" ca="1" si="170"/>
        <v>0.90175768131868184</v>
      </c>
    </row>
    <row r="706" spans="1:23">
      <c r="A706" t="s">
        <v>3</v>
      </c>
      <c r="B706" s="18">
        <f t="shared" ca="1" si="153"/>
        <v>46431</v>
      </c>
      <c r="C706" s="23">
        <f t="shared" ca="1" si="165"/>
        <v>1.2047551868131881</v>
      </c>
      <c r="E706" s="22" t="s">
        <v>13</v>
      </c>
      <c r="F706" s="18">
        <f t="shared" ca="1" si="154"/>
        <v>46431</v>
      </c>
      <c r="G706" s="23">
        <f t="shared" ca="1" si="166"/>
        <v>1.3463274725274728</v>
      </c>
      <c r="I706" t="s">
        <v>14</v>
      </c>
      <c r="J706" s="18">
        <f t="shared" ca="1" si="155"/>
        <v>46431</v>
      </c>
      <c r="K706" s="23">
        <f t="shared" ca="1" si="167"/>
        <v>0.89431536263736189</v>
      </c>
      <c r="M706" t="s">
        <v>15</v>
      </c>
      <c r="N706" s="18">
        <f t="shared" ca="1" si="156"/>
        <v>46431</v>
      </c>
      <c r="O706" s="23">
        <f t="shared" ca="1" si="168"/>
        <v>0.74866050549450569</v>
      </c>
      <c r="Q706" t="s">
        <v>16</v>
      </c>
      <c r="R706" s="18">
        <f t="shared" ca="1" si="157"/>
        <v>46431</v>
      </c>
      <c r="S706" s="23">
        <f t="shared" ca="1" si="169"/>
        <v>1.0075144505494493</v>
      </c>
      <c r="U706" t="s">
        <v>17</v>
      </c>
      <c r="V706" s="18">
        <f t="shared" ca="1" si="158"/>
        <v>46431</v>
      </c>
      <c r="W706" s="23">
        <f t="shared" ca="1" si="170"/>
        <v>0.90169909890109945</v>
      </c>
    </row>
    <row r="707" spans="1:23">
      <c r="A707" t="s">
        <v>3</v>
      </c>
      <c r="B707" s="18">
        <f t="shared" ca="1" si="153"/>
        <v>46432</v>
      </c>
      <c r="C707" s="23">
        <f t="shared" ca="1" si="165"/>
        <v>1.2047871978021991</v>
      </c>
      <c r="E707" s="22" t="s">
        <v>13</v>
      </c>
      <c r="F707" s="18">
        <f t="shared" ca="1" si="154"/>
        <v>46432</v>
      </c>
      <c r="G707" s="23">
        <f t="shared" ca="1" si="166"/>
        <v>1.3463229120879123</v>
      </c>
      <c r="I707" t="s">
        <v>14</v>
      </c>
      <c r="J707" s="18">
        <f t="shared" ca="1" si="155"/>
        <v>46432</v>
      </c>
      <c r="K707" s="23">
        <f t="shared" ca="1" si="167"/>
        <v>0.89434356043955965</v>
      </c>
      <c r="M707" t="s">
        <v>15</v>
      </c>
      <c r="N707" s="18">
        <f t="shared" ca="1" si="156"/>
        <v>46432</v>
      </c>
      <c r="O707" s="23">
        <f t="shared" ca="1" si="168"/>
        <v>0.74858841758241779</v>
      </c>
      <c r="Q707" t="s">
        <v>16</v>
      </c>
      <c r="R707" s="18">
        <f t="shared" ca="1" si="157"/>
        <v>46432</v>
      </c>
      <c r="S707" s="23">
        <f t="shared" ca="1" si="169"/>
        <v>1.0074182417582405</v>
      </c>
      <c r="U707" t="s">
        <v>17</v>
      </c>
      <c r="V707" s="18">
        <f t="shared" ca="1" si="158"/>
        <v>46432</v>
      </c>
      <c r="W707" s="23">
        <f t="shared" ca="1" si="170"/>
        <v>0.90164051648351706</v>
      </c>
    </row>
    <row r="708" spans="1:23">
      <c r="A708" t="s">
        <v>3</v>
      </c>
      <c r="B708" s="18">
        <f t="shared" ca="1" si="153"/>
        <v>46433</v>
      </c>
      <c r="C708" s="23">
        <f t="shared" ca="1" si="165"/>
        <v>1.2048192087912102</v>
      </c>
      <c r="E708" s="22" t="s">
        <v>13</v>
      </c>
      <c r="F708" s="18">
        <f t="shared" ca="1" si="154"/>
        <v>46433</v>
      </c>
      <c r="G708" s="23">
        <f t="shared" ca="1" si="166"/>
        <v>1.3463183516483519</v>
      </c>
      <c r="I708" t="s">
        <v>14</v>
      </c>
      <c r="J708" s="18">
        <f t="shared" ca="1" si="155"/>
        <v>46433</v>
      </c>
      <c r="K708" s="23">
        <f t="shared" ca="1" si="167"/>
        <v>0.89437175824175741</v>
      </c>
      <c r="M708" t="s">
        <v>15</v>
      </c>
      <c r="N708" s="18">
        <f t="shared" ca="1" si="156"/>
        <v>46433</v>
      </c>
      <c r="O708" s="23">
        <f t="shared" ca="1" si="168"/>
        <v>0.74851632967032988</v>
      </c>
      <c r="Q708" t="s">
        <v>16</v>
      </c>
      <c r="R708" s="18">
        <f t="shared" ca="1" si="157"/>
        <v>46433</v>
      </c>
      <c r="S708" s="23">
        <f t="shared" ca="1" si="169"/>
        <v>1.0073220329670316</v>
      </c>
      <c r="U708" t="s">
        <v>17</v>
      </c>
      <c r="V708" s="18">
        <f t="shared" ca="1" si="158"/>
        <v>46433</v>
      </c>
      <c r="W708" s="23">
        <f t="shared" ca="1" si="170"/>
        <v>0.90158193406593468</v>
      </c>
    </row>
    <row r="709" spans="1:23">
      <c r="A709" t="s">
        <v>3</v>
      </c>
      <c r="B709" s="18">
        <f t="shared" ca="1" si="153"/>
        <v>46434</v>
      </c>
      <c r="C709" s="23">
        <f t="shared" ca="1" si="165"/>
        <v>1.2048512197802212</v>
      </c>
      <c r="E709" s="22" t="s">
        <v>13</v>
      </c>
      <c r="F709" s="18">
        <f t="shared" ca="1" si="154"/>
        <v>46434</v>
      </c>
      <c r="G709" s="23">
        <f t="shared" ca="1" si="166"/>
        <v>1.3463137912087915</v>
      </c>
      <c r="I709" t="s">
        <v>14</v>
      </c>
      <c r="J709" s="18">
        <f t="shared" ca="1" si="155"/>
        <v>46434</v>
      </c>
      <c r="K709" s="23">
        <f t="shared" ca="1" si="167"/>
        <v>0.89439995604395517</v>
      </c>
      <c r="M709" t="s">
        <v>15</v>
      </c>
      <c r="N709" s="18">
        <f t="shared" ca="1" si="156"/>
        <v>46434</v>
      </c>
      <c r="O709" s="23">
        <f t="shared" ca="1" si="168"/>
        <v>0.74844424175824198</v>
      </c>
      <c r="Q709" t="s">
        <v>16</v>
      </c>
      <c r="R709" s="18">
        <f t="shared" ca="1" si="157"/>
        <v>46434</v>
      </c>
      <c r="S709" s="23">
        <f t="shared" ca="1" si="169"/>
        <v>1.0072258241758227</v>
      </c>
      <c r="U709" t="s">
        <v>17</v>
      </c>
      <c r="V709" s="18">
        <f t="shared" ca="1" si="158"/>
        <v>46434</v>
      </c>
      <c r="W709" s="23">
        <f t="shared" ca="1" si="170"/>
        <v>0.90152335164835229</v>
      </c>
    </row>
    <row r="710" spans="1:23">
      <c r="A710" t="s">
        <v>3</v>
      </c>
      <c r="B710" s="18">
        <f t="shared" ca="1" si="153"/>
        <v>46435</v>
      </c>
      <c r="C710" s="23">
        <f t="shared" ca="1" si="165"/>
        <v>1.2048832307692323</v>
      </c>
      <c r="E710" s="22" t="s">
        <v>13</v>
      </c>
      <c r="F710" s="18">
        <f t="shared" ca="1" si="154"/>
        <v>46435</v>
      </c>
      <c r="G710" s="23">
        <f t="shared" ca="1" si="166"/>
        <v>1.346309230769231</v>
      </c>
      <c r="I710" t="s">
        <v>14</v>
      </c>
      <c r="J710" s="18">
        <f t="shared" ca="1" si="155"/>
        <v>46435</v>
      </c>
      <c r="K710" s="23">
        <f t="shared" ca="1" si="167"/>
        <v>0.89442815384615293</v>
      </c>
      <c r="M710" t="s">
        <v>15</v>
      </c>
      <c r="N710" s="18">
        <f t="shared" ca="1" si="156"/>
        <v>46435</v>
      </c>
      <c r="O710" s="23">
        <f t="shared" ca="1" si="168"/>
        <v>0.74837215384615408</v>
      </c>
      <c r="Q710" t="s">
        <v>16</v>
      </c>
      <c r="R710" s="18">
        <f t="shared" ca="1" si="157"/>
        <v>46435</v>
      </c>
      <c r="S710" s="23">
        <f t="shared" ca="1" si="169"/>
        <v>1.0071296153846139</v>
      </c>
      <c r="U710" t="s">
        <v>17</v>
      </c>
      <c r="V710" s="18">
        <f t="shared" ca="1" si="158"/>
        <v>46435</v>
      </c>
      <c r="W710" s="23">
        <f t="shared" ca="1" si="170"/>
        <v>0.9014647692307699</v>
      </c>
    </row>
    <row r="711" spans="1:23">
      <c r="A711" t="s">
        <v>3</v>
      </c>
      <c r="B711" s="18">
        <f t="shared" ca="1" si="153"/>
        <v>46436</v>
      </c>
      <c r="C711" s="23">
        <f t="shared" ca="1" si="165"/>
        <v>1.2049152417582434</v>
      </c>
      <c r="E711" s="22" t="s">
        <v>13</v>
      </c>
      <c r="F711" s="18">
        <f t="shared" ca="1" si="154"/>
        <v>46436</v>
      </c>
      <c r="G711" s="23">
        <f t="shared" ca="1" si="166"/>
        <v>1.3463046703296706</v>
      </c>
      <c r="I711" t="s">
        <v>14</v>
      </c>
      <c r="J711" s="18">
        <f t="shared" ca="1" si="155"/>
        <v>46436</v>
      </c>
      <c r="K711" s="23">
        <f t="shared" ca="1" si="167"/>
        <v>0.8944563516483508</v>
      </c>
      <c r="M711" t="s">
        <v>15</v>
      </c>
      <c r="N711" s="18">
        <f t="shared" ca="1" si="156"/>
        <v>46436</v>
      </c>
      <c r="O711" s="23">
        <f t="shared" ca="1" si="168"/>
        <v>0.74830006593406617</v>
      </c>
      <c r="Q711" t="s">
        <v>16</v>
      </c>
      <c r="R711" s="18">
        <f t="shared" ca="1" si="157"/>
        <v>46436</v>
      </c>
      <c r="S711" s="23">
        <f t="shared" ca="1" si="169"/>
        <v>1.007033406593405</v>
      </c>
      <c r="U711" t="s">
        <v>17</v>
      </c>
      <c r="V711" s="18">
        <f t="shared" ca="1" si="158"/>
        <v>46436</v>
      </c>
      <c r="W711" s="23">
        <f t="shared" ca="1" si="170"/>
        <v>0.90140618681318752</v>
      </c>
    </row>
    <row r="712" spans="1:23">
      <c r="A712" t="s">
        <v>3</v>
      </c>
      <c r="B712" s="18">
        <f t="shared" ca="1" si="153"/>
        <v>46437</v>
      </c>
      <c r="C712" s="23">
        <f t="shared" ca="1" si="165"/>
        <v>1.2049472527472544</v>
      </c>
      <c r="E712" s="22" t="s">
        <v>13</v>
      </c>
      <c r="F712" s="18">
        <f t="shared" ca="1" si="154"/>
        <v>46437</v>
      </c>
      <c r="G712" s="23">
        <f t="shared" ca="1" si="166"/>
        <v>1.3463001098901102</v>
      </c>
      <c r="I712" t="s">
        <v>14</v>
      </c>
      <c r="J712" s="18">
        <f t="shared" ca="1" si="155"/>
        <v>46437</v>
      </c>
      <c r="K712" s="23">
        <f t="shared" ca="1" si="167"/>
        <v>0.89448454945054856</v>
      </c>
      <c r="M712" t="s">
        <v>15</v>
      </c>
      <c r="N712" s="18">
        <f t="shared" ca="1" si="156"/>
        <v>46437</v>
      </c>
      <c r="O712" s="23">
        <f t="shared" ca="1" si="168"/>
        <v>0.74822797802197827</v>
      </c>
      <c r="Q712" t="s">
        <v>16</v>
      </c>
      <c r="R712" s="18">
        <f t="shared" ca="1" si="157"/>
        <v>46437</v>
      </c>
      <c r="S712" s="23">
        <f t="shared" ca="1" si="169"/>
        <v>1.0069371978021961</v>
      </c>
      <c r="U712" t="s">
        <v>17</v>
      </c>
      <c r="V712" s="18">
        <f t="shared" ca="1" si="158"/>
        <v>46437</v>
      </c>
      <c r="W712" s="23">
        <f t="shared" ca="1" si="170"/>
        <v>0.90134760439560513</v>
      </c>
    </row>
    <row r="713" spans="1:23">
      <c r="A713" t="s">
        <v>3</v>
      </c>
      <c r="B713" s="18">
        <f t="shared" ca="1" si="153"/>
        <v>46438</v>
      </c>
      <c r="C713" s="23">
        <f t="shared" ca="1" si="165"/>
        <v>1.2049792637362655</v>
      </c>
      <c r="E713" s="22" t="s">
        <v>13</v>
      </c>
      <c r="F713" s="18">
        <f t="shared" ca="1" si="154"/>
        <v>46438</v>
      </c>
      <c r="G713" s="23">
        <f t="shared" ca="1" si="166"/>
        <v>1.3462955494505497</v>
      </c>
      <c r="I713" t="s">
        <v>14</v>
      </c>
      <c r="J713" s="18">
        <f t="shared" ca="1" si="155"/>
        <v>46438</v>
      </c>
      <c r="K713" s="23">
        <f t="shared" ca="1" si="167"/>
        <v>0.89451274725274632</v>
      </c>
      <c r="M713" t="s">
        <v>15</v>
      </c>
      <c r="N713" s="18">
        <f t="shared" ca="1" si="156"/>
        <v>46438</v>
      </c>
      <c r="O713" s="23">
        <f t="shared" ca="1" si="168"/>
        <v>0.74815589010989036</v>
      </c>
      <c r="Q713" t="s">
        <v>16</v>
      </c>
      <c r="R713" s="18">
        <f t="shared" ca="1" si="157"/>
        <v>46438</v>
      </c>
      <c r="S713" s="23">
        <f t="shared" ca="1" si="169"/>
        <v>1.0068409890109873</v>
      </c>
      <c r="U713" t="s">
        <v>17</v>
      </c>
      <c r="V713" s="18">
        <f t="shared" ca="1" si="158"/>
        <v>46438</v>
      </c>
      <c r="W713" s="23">
        <f t="shared" ca="1" si="170"/>
        <v>0.90128902197802274</v>
      </c>
    </row>
    <row r="714" spans="1:23">
      <c r="A714" t="s">
        <v>3</v>
      </c>
      <c r="B714" s="18">
        <f t="shared" ca="1" si="153"/>
        <v>46439</v>
      </c>
      <c r="C714" s="23">
        <f t="shared" ca="1" si="165"/>
        <v>1.2050112747252766</v>
      </c>
      <c r="E714" s="22" t="s">
        <v>13</v>
      </c>
      <c r="F714" s="18">
        <f t="shared" ca="1" si="154"/>
        <v>46439</v>
      </c>
      <c r="G714" s="23">
        <f t="shared" ca="1" si="166"/>
        <v>1.3462909890109893</v>
      </c>
      <c r="I714" t="s">
        <v>14</v>
      </c>
      <c r="J714" s="18">
        <f t="shared" ca="1" si="155"/>
        <v>46439</v>
      </c>
      <c r="K714" s="23">
        <f t="shared" ca="1" si="167"/>
        <v>0.89454094505494419</v>
      </c>
      <c r="M714" t="s">
        <v>15</v>
      </c>
      <c r="N714" s="18">
        <f t="shared" ca="1" si="156"/>
        <v>46439</v>
      </c>
      <c r="O714" s="23">
        <f t="shared" ca="1" si="168"/>
        <v>0.74808380219780246</v>
      </c>
      <c r="Q714" t="s">
        <v>16</v>
      </c>
      <c r="R714" s="18">
        <f t="shared" ca="1" si="157"/>
        <v>46439</v>
      </c>
      <c r="S714" s="23">
        <f t="shared" ca="1" si="169"/>
        <v>1.0067447802197784</v>
      </c>
      <c r="U714" t="s">
        <v>17</v>
      </c>
      <c r="V714" s="18">
        <f t="shared" ca="1" si="158"/>
        <v>46439</v>
      </c>
      <c r="W714" s="23">
        <f t="shared" ca="1" si="170"/>
        <v>0.90123043956044036</v>
      </c>
    </row>
    <row r="715" spans="1:23">
      <c r="A715" t="s">
        <v>3</v>
      </c>
      <c r="B715" s="18">
        <f t="shared" ca="1" si="153"/>
        <v>46440</v>
      </c>
      <c r="C715" s="23">
        <f t="shared" ca="1" si="165"/>
        <v>1.2050432857142876</v>
      </c>
      <c r="E715" s="22" t="s">
        <v>13</v>
      </c>
      <c r="F715" s="18">
        <f t="shared" ca="1" si="154"/>
        <v>46440</v>
      </c>
      <c r="G715" s="23">
        <f t="shared" ca="1" si="166"/>
        <v>1.3462864285714289</v>
      </c>
      <c r="I715" t="s">
        <v>14</v>
      </c>
      <c r="J715" s="18">
        <f t="shared" ca="1" si="155"/>
        <v>46440</v>
      </c>
      <c r="K715" s="23">
        <f t="shared" ca="1" si="167"/>
        <v>0.89456914285714206</v>
      </c>
      <c r="M715" t="s">
        <v>15</v>
      </c>
      <c r="N715" s="18">
        <f t="shared" ca="1" si="156"/>
        <v>46440</v>
      </c>
      <c r="O715" s="23">
        <f t="shared" ca="1" si="168"/>
        <v>0.74801171428571456</v>
      </c>
      <c r="Q715" t="s">
        <v>16</v>
      </c>
      <c r="R715" s="18">
        <f t="shared" ca="1" si="157"/>
        <v>46440</v>
      </c>
      <c r="S715" s="23">
        <f t="shared" ca="1" si="169"/>
        <v>1.0066485714285696</v>
      </c>
      <c r="U715" t="s">
        <v>17</v>
      </c>
      <c r="V715" s="18">
        <f t="shared" ca="1" si="158"/>
        <v>46440</v>
      </c>
      <c r="W715" s="23">
        <f t="shared" ca="1" si="170"/>
        <v>0.90117185714285797</v>
      </c>
    </row>
    <row r="716" spans="1:23">
      <c r="A716" t="s">
        <v>3</v>
      </c>
      <c r="B716" s="18">
        <f t="shared" ca="1" si="153"/>
        <v>46441</v>
      </c>
      <c r="C716" s="23">
        <f t="shared" ca="1" si="165"/>
        <v>1.2050752967032987</v>
      </c>
      <c r="E716" s="22" t="s">
        <v>13</v>
      </c>
      <c r="F716" s="18">
        <f t="shared" ca="1" si="154"/>
        <v>46441</v>
      </c>
      <c r="G716" s="23">
        <f t="shared" ca="1" si="166"/>
        <v>1.3462818681318685</v>
      </c>
      <c r="I716" t="s">
        <v>14</v>
      </c>
      <c r="J716" s="18">
        <f t="shared" ca="1" si="155"/>
        <v>46441</v>
      </c>
      <c r="K716" s="23">
        <f t="shared" ca="1" si="167"/>
        <v>0.89459734065933982</v>
      </c>
      <c r="M716" t="s">
        <v>15</v>
      </c>
      <c r="N716" s="18">
        <f t="shared" ca="1" si="156"/>
        <v>46441</v>
      </c>
      <c r="O716" s="23">
        <f t="shared" ca="1" si="168"/>
        <v>0.74793962637362665</v>
      </c>
      <c r="Q716" t="s">
        <v>16</v>
      </c>
      <c r="R716" s="18">
        <f t="shared" ca="1" si="157"/>
        <v>46441</v>
      </c>
      <c r="S716" s="23">
        <f t="shared" ca="1" si="169"/>
        <v>1.0065523626373607</v>
      </c>
      <c r="U716" t="s">
        <v>17</v>
      </c>
      <c r="V716" s="18">
        <f t="shared" ca="1" si="158"/>
        <v>46441</v>
      </c>
      <c r="W716" s="23">
        <f t="shared" ca="1" si="170"/>
        <v>0.90111327472527558</v>
      </c>
    </row>
    <row r="717" spans="1:23">
      <c r="A717" t="s">
        <v>3</v>
      </c>
      <c r="B717" s="18">
        <f t="shared" ca="1" si="153"/>
        <v>46442</v>
      </c>
      <c r="C717" s="23">
        <f t="shared" ca="1" si="165"/>
        <v>1.2051073076923098</v>
      </c>
      <c r="E717" s="22" t="s">
        <v>13</v>
      </c>
      <c r="F717" s="18">
        <f t="shared" ca="1" si="154"/>
        <v>46442</v>
      </c>
      <c r="G717" s="23">
        <f t="shared" ca="1" si="166"/>
        <v>1.346277307692308</v>
      </c>
      <c r="I717" t="s">
        <v>14</v>
      </c>
      <c r="J717" s="18">
        <f t="shared" ca="1" si="155"/>
        <v>46442</v>
      </c>
      <c r="K717" s="23">
        <f t="shared" ca="1" si="167"/>
        <v>0.89462553846153758</v>
      </c>
      <c r="M717" t="s">
        <v>15</v>
      </c>
      <c r="N717" s="18">
        <f t="shared" ca="1" si="156"/>
        <v>46442</v>
      </c>
      <c r="O717" s="23">
        <f t="shared" ca="1" si="168"/>
        <v>0.74786753846153875</v>
      </c>
      <c r="Q717" t="s">
        <v>16</v>
      </c>
      <c r="R717" s="18">
        <f t="shared" ca="1" si="157"/>
        <v>46442</v>
      </c>
      <c r="S717" s="23">
        <f t="shared" ca="1" si="169"/>
        <v>1.0064561538461518</v>
      </c>
      <c r="U717" t="s">
        <v>17</v>
      </c>
      <c r="V717" s="18">
        <f t="shared" ca="1" si="158"/>
        <v>46442</v>
      </c>
      <c r="W717" s="23">
        <f t="shared" ca="1" si="170"/>
        <v>0.90105469230769319</v>
      </c>
    </row>
    <row r="718" spans="1:23">
      <c r="A718" t="s">
        <v>3</v>
      </c>
      <c r="B718" s="18">
        <f t="shared" ref="B718:B781" ca="1" si="171">+B717+1</f>
        <v>46443</v>
      </c>
      <c r="C718" s="23">
        <f t="shared" ca="1" si="165"/>
        <v>1.2051393186813208</v>
      </c>
      <c r="E718" s="22" t="s">
        <v>13</v>
      </c>
      <c r="F718" s="18">
        <f t="shared" ref="F718:F781" ca="1" si="172">+F717+1</f>
        <v>46443</v>
      </c>
      <c r="G718" s="23">
        <f t="shared" ca="1" si="166"/>
        <v>1.3462727472527476</v>
      </c>
      <c r="I718" t="s">
        <v>14</v>
      </c>
      <c r="J718" s="18">
        <f t="shared" ref="J718:J781" ca="1" si="173">+J717+1</f>
        <v>46443</v>
      </c>
      <c r="K718" s="23">
        <f t="shared" ca="1" si="167"/>
        <v>0.89465373626373546</v>
      </c>
      <c r="M718" t="s">
        <v>15</v>
      </c>
      <c r="N718" s="18">
        <f t="shared" ref="N718:N781" ca="1" si="174">+N717+1</f>
        <v>46443</v>
      </c>
      <c r="O718" s="23">
        <f t="shared" ca="1" si="168"/>
        <v>0.74779545054945085</v>
      </c>
      <c r="Q718" t="s">
        <v>16</v>
      </c>
      <c r="R718" s="18">
        <f t="shared" ref="R718:R781" ca="1" si="175">+R717+1</f>
        <v>46443</v>
      </c>
      <c r="S718" s="23">
        <f t="shared" ca="1" si="169"/>
        <v>1.006359945054943</v>
      </c>
      <c r="U718" t="s">
        <v>17</v>
      </c>
      <c r="V718" s="18">
        <f t="shared" ref="V718:V781" ca="1" si="176">+V717+1</f>
        <v>46443</v>
      </c>
      <c r="W718" s="23">
        <f t="shared" ca="1" si="170"/>
        <v>0.90099610989011081</v>
      </c>
    </row>
    <row r="719" spans="1:23">
      <c r="A719" t="s">
        <v>3</v>
      </c>
      <c r="B719" s="18">
        <f t="shared" ca="1" si="171"/>
        <v>46444</v>
      </c>
      <c r="C719" s="23">
        <f t="shared" ca="1" si="165"/>
        <v>1.2051713296703319</v>
      </c>
      <c r="E719" s="22" t="s">
        <v>13</v>
      </c>
      <c r="F719" s="18">
        <f t="shared" ca="1" si="172"/>
        <v>46444</v>
      </c>
      <c r="G719" s="23">
        <f t="shared" ca="1" si="166"/>
        <v>1.3462681868131872</v>
      </c>
      <c r="I719" t="s">
        <v>14</v>
      </c>
      <c r="J719" s="18">
        <f t="shared" ca="1" si="173"/>
        <v>46444</v>
      </c>
      <c r="K719" s="23">
        <f t="shared" ca="1" si="167"/>
        <v>0.89468193406593333</v>
      </c>
      <c r="M719" t="s">
        <v>15</v>
      </c>
      <c r="N719" s="18">
        <f t="shared" ca="1" si="174"/>
        <v>46444</v>
      </c>
      <c r="O719" s="23">
        <f t="shared" ca="1" si="168"/>
        <v>0.74772336263736294</v>
      </c>
      <c r="Q719" t="s">
        <v>16</v>
      </c>
      <c r="R719" s="18">
        <f t="shared" ca="1" si="175"/>
        <v>46444</v>
      </c>
      <c r="S719" s="23">
        <f t="shared" ca="1" si="169"/>
        <v>1.0062637362637341</v>
      </c>
      <c r="U719" t="s">
        <v>17</v>
      </c>
      <c r="V719" s="18">
        <f t="shared" ca="1" si="176"/>
        <v>46444</v>
      </c>
      <c r="W719" s="23">
        <f t="shared" ca="1" si="170"/>
        <v>0.90093752747252842</v>
      </c>
    </row>
    <row r="720" spans="1:23">
      <c r="A720" t="s">
        <v>3</v>
      </c>
      <c r="B720" s="18">
        <f t="shared" ca="1" si="171"/>
        <v>46445</v>
      </c>
      <c r="C720" s="23">
        <f t="shared" ca="1" si="165"/>
        <v>1.2052033406593428</v>
      </c>
      <c r="E720" s="22" t="s">
        <v>13</v>
      </c>
      <c r="F720" s="18">
        <f t="shared" ca="1" si="172"/>
        <v>46445</v>
      </c>
      <c r="G720" s="23">
        <f t="shared" ca="1" si="166"/>
        <v>1.3462636263736267</v>
      </c>
      <c r="I720" t="s">
        <v>14</v>
      </c>
      <c r="J720" s="18">
        <f t="shared" ca="1" si="173"/>
        <v>46445</v>
      </c>
      <c r="K720" s="23">
        <f t="shared" ca="1" si="167"/>
        <v>0.89471013186813109</v>
      </c>
      <c r="M720" t="s">
        <v>15</v>
      </c>
      <c r="N720" s="18">
        <f t="shared" ca="1" si="174"/>
        <v>46445</v>
      </c>
      <c r="O720" s="23">
        <f t="shared" ca="1" si="168"/>
        <v>0.74765127472527504</v>
      </c>
      <c r="Q720" t="s">
        <v>16</v>
      </c>
      <c r="R720" s="18">
        <f t="shared" ca="1" si="175"/>
        <v>46445</v>
      </c>
      <c r="S720" s="23">
        <f t="shared" ca="1" si="169"/>
        <v>1.0061675274725252</v>
      </c>
      <c r="U720" t="s">
        <v>17</v>
      </c>
      <c r="V720" s="18">
        <f t="shared" ca="1" si="176"/>
        <v>46445</v>
      </c>
      <c r="W720" s="23">
        <f t="shared" ca="1" si="170"/>
        <v>0.90087894505494603</v>
      </c>
    </row>
    <row r="721" spans="1:23">
      <c r="A721" t="s">
        <v>3</v>
      </c>
      <c r="B721" s="18">
        <f t="shared" ca="1" si="171"/>
        <v>46446</v>
      </c>
      <c r="C721" s="23">
        <f t="shared" ca="1" si="165"/>
        <v>1.2052353516483536</v>
      </c>
      <c r="E721" s="22" t="s">
        <v>13</v>
      </c>
      <c r="F721" s="18">
        <f t="shared" ca="1" si="172"/>
        <v>46446</v>
      </c>
      <c r="G721" s="23">
        <f t="shared" ca="1" si="166"/>
        <v>1.3462590659340663</v>
      </c>
      <c r="I721" t="s">
        <v>14</v>
      </c>
      <c r="J721" s="18">
        <f t="shared" ca="1" si="173"/>
        <v>46446</v>
      </c>
      <c r="K721" s="23">
        <f t="shared" ca="1" si="167"/>
        <v>0.89473832967032885</v>
      </c>
      <c r="M721" t="s">
        <v>15</v>
      </c>
      <c r="N721" s="18">
        <f t="shared" ca="1" si="174"/>
        <v>46446</v>
      </c>
      <c r="O721" s="23">
        <f t="shared" ca="1" si="168"/>
        <v>0.74757918681318714</v>
      </c>
      <c r="Q721" t="s">
        <v>16</v>
      </c>
      <c r="R721" s="18">
        <f t="shared" ca="1" si="175"/>
        <v>46446</v>
      </c>
      <c r="S721" s="23">
        <f t="shared" ca="1" si="169"/>
        <v>1.0060713186813164</v>
      </c>
      <c r="U721" t="s">
        <v>17</v>
      </c>
      <c r="V721" s="18">
        <f t="shared" ca="1" si="176"/>
        <v>46446</v>
      </c>
      <c r="W721" s="23">
        <f t="shared" ca="1" si="170"/>
        <v>0.90082036263736365</v>
      </c>
    </row>
    <row r="722" spans="1:23">
      <c r="A722" t="s">
        <v>3</v>
      </c>
      <c r="B722" s="18">
        <f t="shared" ca="1" si="171"/>
        <v>46447</v>
      </c>
      <c r="C722" s="23">
        <f t="shared" ca="1" si="165"/>
        <v>1.2052673626373647</v>
      </c>
      <c r="E722" s="22" t="s">
        <v>13</v>
      </c>
      <c r="F722" s="18">
        <f t="shared" ca="1" si="172"/>
        <v>46447</v>
      </c>
      <c r="G722" s="23">
        <f t="shared" ca="1" si="166"/>
        <v>1.3462545054945059</v>
      </c>
      <c r="I722" t="s">
        <v>14</v>
      </c>
      <c r="J722" s="18">
        <f t="shared" ca="1" si="173"/>
        <v>46447</v>
      </c>
      <c r="K722" s="23">
        <f t="shared" ca="1" si="167"/>
        <v>0.89476652747252672</v>
      </c>
      <c r="M722" t="s">
        <v>15</v>
      </c>
      <c r="N722" s="18">
        <f t="shared" ca="1" si="174"/>
        <v>46447</v>
      </c>
      <c r="O722" s="23">
        <f t="shared" ca="1" si="168"/>
        <v>0.74750709890109923</v>
      </c>
      <c r="Q722" t="s">
        <v>16</v>
      </c>
      <c r="R722" s="18">
        <f t="shared" ca="1" si="175"/>
        <v>46447</v>
      </c>
      <c r="S722" s="23">
        <f t="shared" ca="1" si="169"/>
        <v>1.0059751098901075</v>
      </c>
      <c r="U722" t="s">
        <v>17</v>
      </c>
      <c r="V722" s="18">
        <f t="shared" ca="1" si="176"/>
        <v>46447</v>
      </c>
      <c r="W722" s="23">
        <f t="shared" ca="1" si="170"/>
        <v>0.90076178021978126</v>
      </c>
    </row>
    <row r="723" spans="1:23">
      <c r="A723" t="s">
        <v>3</v>
      </c>
      <c r="B723" s="18">
        <f t="shared" ca="1" si="171"/>
        <v>46448</v>
      </c>
      <c r="C723" s="23">
        <f t="shared" ca="1" si="165"/>
        <v>1.2052993736263757</v>
      </c>
      <c r="E723" s="22" t="s">
        <v>13</v>
      </c>
      <c r="F723" s="18">
        <f t="shared" ca="1" si="172"/>
        <v>46448</v>
      </c>
      <c r="G723" s="23">
        <f t="shared" ca="1" si="166"/>
        <v>1.3462499450549454</v>
      </c>
      <c r="I723" t="s">
        <v>14</v>
      </c>
      <c r="J723" s="18">
        <f t="shared" ca="1" si="173"/>
        <v>46448</v>
      </c>
      <c r="K723" s="23">
        <f t="shared" ca="1" si="167"/>
        <v>0.89479472527472459</v>
      </c>
      <c r="M723" t="s">
        <v>15</v>
      </c>
      <c r="N723" s="18">
        <f t="shared" ca="1" si="174"/>
        <v>46448</v>
      </c>
      <c r="O723" s="23">
        <f t="shared" ca="1" si="168"/>
        <v>0.74743501098901133</v>
      </c>
      <c r="Q723" t="s">
        <v>16</v>
      </c>
      <c r="R723" s="18">
        <f t="shared" ca="1" si="175"/>
        <v>46448</v>
      </c>
      <c r="S723" s="23">
        <f t="shared" ca="1" si="169"/>
        <v>1.0058789010988987</v>
      </c>
      <c r="U723" t="s">
        <v>17</v>
      </c>
      <c r="V723" s="18">
        <f t="shared" ca="1" si="176"/>
        <v>46448</v>
      </c>
      <c r="W723" s="23">
        <f t="shared" ca="1" si="170"/>
        <v>0.90070319780219887</v>
      </c>
    </row>
    <row r="724" spans="1:23">
      <c r="A724" t="s">
        <v>3</v>
      </c>
      <c r="B724" s="18">
        <f t="shared" ca="1" si="171"/>
        <v>46449</v>
      </c>
      <c r="C724" s="23">
        <f t="shared" ca="1" si="165"/>
        <v>1.2053313846153866</v>
      </c>
      <c r="E724" s="22" t="s">
        <v>13</v>
      </c>
      <c r="F724" s="18">
        <f t="shared" ca="1" si="172"/>
        <v>46449</v>
      </c>
      <c r="G724" s="23">
        <f t="shared" ca="1" si="166"/>
        <v>1.346245384615385</v>
      </c>
      <c r="I724" t="s">
        <v>14</v>
      </c>
      <c r="J724" s="18">
        <f t="shared" ca="1" si="173"/>
        <v>46449</v>
      </c>
      <c r="K724" s="23">
        <f t="shared" ca="1" si="167"/>
        <v>0.89482292307692235</v>
      </c>
      <c r="M724" t="s">
        <v>15</v>
      </c>
      <c r="N724" s="18">
        <f t="shared" ca="1" si="174"/>
        <v>46449</v>
      </c>
      <c r="O724" s="23">
        <f t="shared" ca="1" si="168"/>
        <v>0.74736292307692342</v>
      </c>
      <c r="Q724" t="s">
        <v>16</v>
      </c>
      <c r="R724" s="18">
        <f t="shared" ca="1" si="175"/>
        <v>46449</v>
      </c>
      <c r="S724" s="23">
        <f t="shared" ca="1" si="169"/>
        <v>1.00578269230769</v>
      </c>
      <c r="U724" t="s">
        <v>17</v>
      </c>
      <c r="V724" s="18">
        <f t="shared" ca="1" si="176"/>
        <v>46449</v>
      </c>
      <c r="W724" s="23">
        <f t="shared" ca="1" si="170"/>
        <v>0.90064461538461649</v>
      </c>
    </row>
    <row r="725" spans="1:23">
      <c r="A725" t="s">
        <v>3</v>
      </c>
      <c r="B725" s="18">
        <f t="shared" ca="1" si="171"/>
        <v>46450</v>
      </c>
      <c r="C725" s="23">
        <f t="shared" ca="1" si="165"/>
        <v>1.2053633956043974</v>
      </c>
      <c r="E725" s="22" t="s">
        <v>13</v>
      </c>
      <c r="F725" s="18">
        <f t="shared" ca="1" si="172"/>
        <v>46450</v>
      </c>
      <c r="G725" s="23">
        <f t="shared" ca="1" si="166"/>
        <v>1.3462408241758246</v>
      </c>
      <c r="I725" t="s">
        <v>14</v>
      </c>
      <c r="J725" s="18">
        <f t="shared" ca="1" si="173"/>
        <v>46450</v>
      </c>
      <c r="K725" s="23">
        <f t="shared" ca="1" si="167"/>
        <v>0.89485112087912011</v>
      </c>
      <c r="M725" t="s">
        <v>15</v>
      </c>
      <c r="N725" s="18">
        <f t="shared" ca="1" si="174"/>
        <v>46450</v>
      </c>
      <c r="O725" s="23">
        <f t="shared" ca="1" si="168"/>
        <v>0.74729083516483552</v>
      </c>
      <c r="Q725" t="s">
        <v>16</v>
      </c>
      <c r="R725" s="18">
        <f t="shared" ca="1" si="175"/>
        <v>46450</v>
      </c>
      <c r="S725" s="23">
        <f t="shared" ca="1" si="169"/>
        <v>1.0056864835164814</v>
      </c>
      <c r="U725" t="s">
        <v>17</v>
      </c>
      <c r="V725" s="18">
        <f t="shared" ca="1" si="176"/>
        <v>46450</v>
      </c>
      <c r="W725" s="23">
        <f t="shared" ca="1" si="170"/>
        <v>0.9005860329670341</v>
      </c>
    </row>
    <row r="726" spans="1:23">
      <c r="A726" t="s">
        <v>3</v>
      </c>
      <c r="B726" s="18">
        <f t="shared" ca="1" si="171"/>
        <v>46451</v>
      </c>
      <c r="C726" s="23">
        <f t="shared" ca="1" si="165"/>
        <v>1.2053954065934085</v>
      </c>
      <c r="E726" s="22" t="s">
        <v>13</v>
      </c>
      <c r="F726" s="18">
        <f t="shared" ca="1" si="172"/>
        <v>46451</v>
      </c>
      <c r="G726" s="23">
        <f t="shared" ca="1" si="166"/>
        <v>1.3462362637362641</v>
      </c>
      <c r="I726" t="s">
        <v>14</v>
      </c>
      <c r="J726" s="18">
        <f t="shared" ca="1" si="173"/>
        <v>46451</v>
      </c>
      <c r="K726" s="23">
        <f t="shared" ca="1" si="167"/>
        <v>0.89487931868131798</v>
      </c>
      <c r="M726" t="s">
        <v>15</v>
      </c>
      <c r="N726" s="18">
        <f t="shared" ca="1" si="174"/>
        <v>46451</v>
      </c>
      <c r="O726" s="23">
        <f t="shared" ca="1" si="168"/>
        <v>0.74721874725274762</v>
      </c>
      <c r="Q726" t="s">
        <v>16</v>
      </c>
      <c r="R726" s="18">
        <f t="shared" ca="1" si="175"/>
        <v>46451</v>
      </c>
      <c r="S726" s="23">
        <f t="shared" ca="1" si="169"/>
        <v>1.0055902747252725</v>
      </c>
      <c r="U726" t="s">
        <v>17</v>
      </c>
      <c r="V726" s="18">
        <f t="shared" ca="1" si="176"/>
        <v>46451</v>
      </c>
      <c r="W726" s="23">
        <f t="shared" ca="1" si="170"/>
        <v>0.90052745054945171</v>
      </c>
    </row>
    <row r="727" spans="1:23">
      <c r="A727" t="s">
        <v>3</v>
      </c>
      <c r="B727" s="18">
        <f t="shared" ca="1" si="171"/>
        <v>46452</v>
      </c>
      <c r="C727" s="23">
        <f t="shared" ca="1" si="165"/>
        <v>1.2054274175824196</v>
      </c>
      <c r="E727" s="22" t="s">
        <v>13</v>
      </c>
      <c r="F727" s="18">
        <f t="shared" ca="1" si="172"/>
        <v>46452</v>
      </c>
      <c r="G727" s="23">
        <f t="shared" ca="1" si="166"/>
        <v>1.3462317032967037</v>
      </c>
      <c r="I727" t="s">
        <v>14</v>
      </c>
      <c r="J727" s="18">
        <f t="shared" ca="1" si="173"/>
        <v>46452</v>
      </c>
      <c r="K727" s="23">
        <f t="shared" ca="1" si="167"/>
        <v>0.89490751648351585</v>
      </c>
      <c r="M727" t="s">
        <v>15</v>
      </c>
      <c r="N727" s="18">
        <f t="shared" ca="1" si="174"/>
        <v>46452</v>
      </c>
      <c r="O727" s="23">
        <f t="shared" ca="1" si="168"/>
        <v>0.74714665934065971</v>
      </c>
      <c r="Q727" t="s">
        <v>16</v>
      </c>
      <c r="R727" s="18">
        <f t="shared" ca="1" si="175"/>
        <v>46452</v>
      </c>
      <c r="S727" s="23">
        <f t="shared" ca="1" si="169"/>
        <v>1.0054940659340637</v>
      </c>
      <c r="U727" t="s">
        <v>17</v>
      </c>
      <c r="V727" s="18">
        <f t="shared" ca="1" si="176"/>
        <v>46452</v>
      </c>
      <c r="W727" s="23">
        <f t="shared" ca="1" si="170"/>
        <v>0.90046886813186933</v>
      </c>
    </row>
    <row r="728" spans="1:23">
      <c r="A728" t="s">
        <v>3</v>
      </c>
      <c r="B728" s="18">
        <f t="shared" ca="1" si="171"/>
        <v>46453</v>
      </c>
      <c r="C728" s="23">
        <f t="shared" ca="1" si="165"/>
        <v>1.2054594285714304</v>
      </c>
      <c r="E728" s="22" t="s">
        <v>13</v>
      </c>
      <c r="F728" s="18">
        <f t="shared" ca="1" si="172"/>
        <v>46453</v>
      </c>
      <c r="G728" s="23">
        <f t="shared" ca="1" si="166"/>
        <v>1.3462271428571433</v>
      </c>
      <c r="I728" t="s">
        <v>14</v>
      </c>
      <c r="J728" s="18">
        <f t="shared" ca="1" si="173"/>
        <v>46453</v>
      </c>
      <c r="K728" s="23">
        <f t="shared" ca="1" si="167"/>
        <v>0.89493571428571361</v>
      </c>
      <c r="M728" t="s">
        <v>15</v>
      </c>
      <c r="N728" s="18">
        <f t="shared" ca="1" si="174"/>
        <v>46453</v>
      </c>
      <c r="O728" s="23">
        <f t="shared" ca="1" si="168"/>
        <v>0.74707457142857181</v>
      </c>
      <c r="Q728" t="s">
        <v>16</v>
      </c>
      <c r="R728" s="18">
        <f t="shared" ca="1" si="175"/>
        <v>46453</v>
      </c>
      <c r="S728" s="23">
        <f t="shared" ca="1" si="169"/>
        <v>1.005397857142855</v>
      </c>
      <c r="U728" t="s">
        <v>17</v>
      </c>
      <c r="V728" s="18">
        <f t="shared" ca="1" si="176"/>
        <v>46453</v>
      </c>
      <c r="W728" s="23">
        <f t="shared" ca="1" si="170"/>
        <v>0.90041028571428694</v>
      </c>
    </row>
    <row r="729" spans="1:23">
      <c r="A729" t="s">
        <v>3</v>
      </c>
      <c r="B729" s="18">
        <f t="shared" ca="1" si="171"/>
        <v>46454</v>
      </c>
      <c r="C729" s="23">
        <f t="shared" ca="1" si="165"/>
        <v>1.2054914395604412</v>
      </c>
      <c r="E729" s="22" t="s">
        <v>13</v>
      </c>
      <c r="F729" s="18">
        <f t="shared" ca="1" si="172"/>
        <v>46454</v>
      </c>
      <c r="G729" s="23">
        <f t="shared" ca="1" si="166"/>
        <v>1.3462225824175829</v>
      </c>
      <c r="I729" t="s">
        <v>14</v>
      </c>
      <c r="J729" s="18">
        <f t="shared" ca="1" si="173"/>
        <v>46454</v>
      </c>
      <c r="K729" s="23">
        <f t="shared" ca="1" si="167"/>
        <v>0.89496391208791137</v>
      </c>
      <c r="M729" t="s">
        <v>15</v>
      </c>
      <c r="N729" s="18">
        <f t="shared" ca="1" si="174"/>
        <v>46454</v>
      </c>
      <c r="O729" s="23">
        <f t="shared" ca="1" si="168"/>
        <v>0.74700248351648391</v>
      </c>
      <c r="Q729" t="s">
        <v>16</v>
      </c>
      <c r="R729" s="18">
        <f t="shared" ca="1" si="175"/>
        <v>46454</v>
      </c>
      <c r="S729" s="23">
        <f t="shared" ca="1" si="169"/>
        <v>1.0053016483516464</v>
      </c>
      <c r="U729" t="s">
        <v>17</v>
      </c>
      <c r="V729" s="18">
        <f t="shared" ca="1" si="176"/>
        <v>46454</v>
      </c>
      <c r="W729" s="23">
        <f t="shared" ca="1" si="170"/>
        <v>0.90035170329670455</v>
      </c>
    </row>
    <row r="730" spans="1:23">
      <c r="A730" t="s">
        <v>3</v>
      </c>
      <c r="B730" s="18">
        <f t="shared" ca="1" si="171"/>
        <v>46455</v>
      </c>
      <c r="C730" s="23">
        <f t="shared" ca="1" si="165"/>
        <v>1.2055234505494523</v>
      </c>
      <c r="E730" s="22" t="s">
        <v>13</v>
      </c>
      <c r="F730" s="18">
        <f t="shared" ca="1" si="172"/>
        <v>46455</v>
      </c>
      <c r="G730" s="23">
        <f t="shared" ca="1" si="166"/>
        <v>1.3462180219780224</v>
      </c>
      <c r="I730" t="s">
        <v>14</v>
      </c>
      <c r="J730" s="18">
        <f t="shared" ca="1" si="173"/>
        <v>46455</v>
      </c>
      <c r="K730" s="23">
        <f t="shared" ca="1" si="167"/>
        <v>0.89499210989010924</v>
      </c>
      <c r="M730" t="s">
        <v>15</v>
      </c>
      <c r="N730" s="18">
        <f t="shared" ca="1" si="174"/>
        <v>46455</v>
      </c>
      <c r="O730" s="23">
        <f t="shared" ca="1" si="168"/>
        <v>0.746930395604396</v>
      </c>
      <c r="Q730" t="s">
        <v>16</v>
      </c>
      <c r="R730" s="18">
        <f t="shared" ca="1" si="175"/>
        <v>46455</v>
      </c>
      <c r="S730" s="23">
        <f t="shared" ca="1" si="169"/>
        <v>1.0052054395604375</v>
      </c>
      <c r="U730" t="s">
        <v>17</v>
      </c>
      <c r="V730" s="18">
        <f t="shared" ca="1" si="176"/>
        <v>46455</v>
      </c>
      <c r="W730" s="23">
        <f t="shared" ca="1" si="170"/>
        <v>0.90029312087912217</v>
      </c>
    </row>
    <row r="731" spans="1:23">
      <c r="A731" t="s">
        <v>3</v>
      </c>
      <c r="B731" s="18">
        <f t="shared" ca="1" si="171"/>
        <v>46456</v>
      </c>
      <c r="C731" s="23">
        <f t="shared" ca="1" si="165"/>
        <v>1.2055554615384634</v>
      </c>
      <c r="E731" s="22" t="s">
        <v>13</v>
      </c>
      <c r="F731" s="18">
        <f t="shared" ca="1" si="172"/>
        <v>46456</v>
      </c>
      <c r="G731" s="23">
        <f t="shared" ca="1" si="166"/>
        <v>1.346213461538462</v>
      </c>
      <c r="I731" t="s">
        <v>14</v>
      </c>
      <c r="J731" s="18">
        <f t="shared" ca="1" si="173"/>
        <v>46456</v>
      </c>
      <c r="K731" s="23">
        <f t="shared" ca="1" si="167"/>
        <v>0.89502030769230712</v>
      </c>
      <c r="M731" t="s">
        <v>15</v>
      </c>
      <c r="N731" s="18">
        <f t="shared" ca="1" si="174"/>
        <v>46456</v>
      </c>
      <c r="O731" s="23">
        <f t="shared" ca="1" si="168"/>
        <v>0.7468583076923081</v>
      </c>
      <c r="Q731" t="s">
        <v>16</v>
      </c>
      <c r="R731" s="18">
        <f t="shared" ca="1" si="175"/>
        <v>46456</v>
      </c>
      <c r="S731" s="23">
        <f t="shared" ca="1" si="169"/>
        <v>1.0051092307692286</v>
      </c>
      <c r="U731" t="s">
        <v>17</v>
      </c>
      <c r="V731" s="18">
        <f t="shared" ca="1" si="176"/>
        <v>46456</v>
      </c>
      <c r="W731" s="23">
        <f t="shared" ca="1" si="170"/>
        <v>0.90023453846153978</v>
      </c>
    </row>
    <row r="732" spans="1:23">
      <c r="A732" t="s">
        <v>3</v>
      </c>
      <c r="B732" s="18">
        <f t="shared" ca="1" si="171"/>
        <v>46457</v>
      </c>
      <c r="C732" s="23">
        <f t="shared" ca="1" si="165"/>
        <v>1.2055874725274742</v>
      </c>
      <c r="E732" s="22" t="s">
        <v>13</v>
      </c>
      <c r="F732" s="18">
        <f t="shared" ca="1" si="172"/>
        <v>46457</v>
      </c>
      <c r="G732" s="23">
        <f t="shared" ca="1" si="166"/>
        <v>1.3462089010989016</v>
      </c>
      <c r="I732" t="s">
        <v>14</v>
      </c>
      <c r="J732" s="18">
        <f t="shared" ca="1" si="173"/>
        <v>46457</v>
      </c>
      <c r="K732" s="23">
        <f t="shared" ca="1" si="167"/>
        <v>0.89504850549450488</v>
      </c>
      <c r="M732" t="s">
        <v>15</v>
      </c>
      <c r="N732" s="18">
        <f t="shared" ca="1" si="174"/>
        <v>46457</v>
      </c>
      <c r="O732" s="23">
        <f t="shared" ca="1" si="168"/>
        <v>0.7467862197802202</v>
      </c>
      <c r="Q732" t="s">
        <v>16</v>
      </c>
      <c r="R732" s="18">
        <f t="shared" ca="1" si="175"/>
        <v>46457</v>
      </c>
      <c r="S732" s="23">
        <f t="shared" ca="1" si="169"/>
        <v>1.00501302197802</v>
      </c>
      <c r="U732" t="s">
        <v>17</v>
      </c>
      <c r="V732" s="18">
        <f t="shared" ca="1" si="176"/>
        <v>46457</v>
      </c>
      <c r="W732" s="23">
        <f t="shared" ca="1" si="170"/>
        <v>0.90017595604395728</v>
      </c>
    </row>
    <row r="733" spans="1:23">
      <c r="A733" t="s">
        <v>3</v>
      </c>
      <c r="B733" s="18">
        <f t="shared" ca="1" si="171"/>
        <v>46458</v>
      </c>
      <c r="C733" s="23">
        <f t="shared" ca="1" si="165"/>
        <v>1.2056194835164851</v>
      </c>
      <c r="E733" s="22" t="s">
        <v>13</v>
      </c>
      <c r="F733" s="18">
        <f t="shared" ca="1" si="172"/>
        <v>46458</v>
      </c>
      <c r="G733" s="23">
        <f t="shared" ca="1" si="166"/>
        <v>1.3462043406593411</v>
      </c>
      <c r="I733" t="s">
        <v>14</v>
      </c>
      <c r="J733" s="18">
        <f t="shared" ca="1" si="173"/>
        <v>46458</v>
      </c>
      <c r="K733" s="23">
        <f t="shared" ca="1" si="167"/>
        <v>0.89507670329670264</v>
      </c>
      <c r="M733" t="s">
        <v>15</v>
      </c>
      <c r="N733" s="18">
        <f t="shared" ca="1" si="174"/>
        <v>46458</v>
      </c>
      <c r="O733" s="23">
        <f t="shared" ca="1" si="168"/>
        <v>0.74671413186813229</v>
      </c>
      <c r="Q733" t="s">
        <v>16</v>
      </c>
      <c r="R733" s="18">
        <f t="shared" ca="1" si="175"/>
        <v>46458</v>
      </c>
      <c r="S733" s="23">
        <f t="shared" ca="1" si="169"/>
        <v>1.0049168131868114</v>
      </c>
      <c r="U733" t="s">
        <v>17</v>
      </c>
      <c r="V733" s="18">
        <f t="shared" ca="1" si="176"/>
        <v>46458</v>
      </c>
      <c r="W733" s="23">
        <f t="shared" ca="1" si="170"/>
        <v>0.90011737362637478</v>
      </c>
    </row>
    <row r="734" spans="1:23">
      <c r="A734" t="s">
        <v>3</v>
      </c>
      <c r="B734" s="18">
        <f t="shared" ca="1" si="171"/>
        <v>46459</v>
      </c>
      <c r="C734" s="23">
        <f t="shared" ca="1" si="165"/>
        <v>1.2056514945054961</v>
      </c>
      <c r="E734" s="22" t="s">
        <v>13</v>
      </c>
      <c r="F734" s="18">
        <f t="shared" ca="1" si="172"/>
        <v>46459</v>
      </c>
      <c r="G734" s="23">
        <f t="shared" ca="1" si="166"/>
        <v>1.3461997802197807</v>
      </c>
      <c r="I734" t="s">
        <v>14</v>
      </c>
      <c r="J734" s="18">
        <f t="shared" ca="1" si="173"/>
        <v>46459</v>
      </c>
      <c r="K734" s="23">
        <f t="shared" ca="1" si="167"/>
        <v>0.89510490109890051</v>
      </c>
      <c r="M734" t="s">
        <v>15</v>
      </c>
      <c r="N734" s="18">
        <f t="shared" ca="1" si="174"/>
        <v>46459</v>
      </c>
      <c r="O734" s="23">
        <f t="shared" ca="1" si="168"/>
        <v>0.74664204395604439</v>
      </c>
      <c r="Q734" t="s">
        <v>16</v>
      </c>
      <c r="R734" s="18">
        <f t="shared" ca="1" si="175"/>
        <v>46459</v>
      </c>
      <c r="S734" s="23">
        <f t="shared" ca="1" si="169"/>
        <v>1.0048206043956025</v>
      </c>
      <c r="U734" t="s">
        <v>17</v>
      </c>
      <c r="V734" s="18">
        <f t="shared" ca="1" si="176"/>
        <v>46459</v>
      </c>
      <c r="W734" s="23">
        <f t="shared" ca="1" si="170"/>
        <v>0.9000587912087924</v>
      </c>
    </row>
    <row r="735" spans="1:23">
      <c r="A735" t="s">
        <v>3</v>
      </c>
      <c r="B735" s="18">
        <f t="shared" ca="1" si="171"/>
        <v>46460</v>
      </c>
      <c r="C735" s="23">
        <f t="shared" ca="1" si="165"/>
        <v>1.2056835054945072</v>
      </c>
      <c r="E735" s="22" t="s">
        <v>13</v>
      </c>
      <c r="F735" s="18">
        <f t="shared" ca="1" si="172"/>
        <v>46460</v>
      </c>
      <c r="G735" s="23">
        <f t="shared" ca="1" si="166"/>
        <v>1.3461952197802203</v>
      </c>
      <c r="I735" t="s">
        <v>14</v>
      </c>
      <c r="J735" s="18">
        <f t="shared" ca="1" si="173"/>
        <v>46460</v>
      </c>
      <c r="K735" s="23">
        <f t="shared" ca="1" si="167"/>
        <v>0.89513309890109838</v>
      </c>
      <c r="M735" t="s">
        <v>15</v>
      </c>
      <c r="N735" s="18">
        <f t="shared" ca="1" si="174"/>
        <v>46460</v>
      </c>
      <c r="O735" s="23">
        <f t="shared" ca="1" si="168"/>
        <v>0.74656995604395648</v>
      </c>
      <c r="Q735" t="s">
        <v>16</v>
      </c>
      <c r="R735" s="18">
        <f t="shared" ca="1" si="175"/>
        <v>46460</v>
      </c>
      <c r="S735" s="23">
        <f t="shared" ca="1" si="169"/>
        <v>1.0047243956043936</v>
      </c>
      <c r="U735" t="s">
        <v>17</v>
      </c>
      <c r="V735" s="18">
        <f t="shared" ca="1" si="176"/>
        <v>46460</v>
      </c>
      <c r="W735" s="23">
        <f t="shared" ca="1" si="170"/>
        <v>0.90000020879121001</v>
      </c>
    </row>
    <row r="736" spans="1:23">
      <c r="A736" t="s">
        <v>3</v>
      </c>
      <c r="B736" s="18">
        <f t="shared" ca="1" si="171"/>
        <v>46461</v>
      </c>
      <c r="C736" s="23">
        <f t="shared" ca="1" si="165"/>
        <v>1.205715516483518</v>
      </c>
      <c r="E736" s="22" t="s">
        <v>13</v>
      </c>
      <c r="F736" s="18">
        <f t="shared" ca="1" si="172"/>
        <v>46461</v>
      </c>
      <c r="G736" s="23">
        <f t="shared" ca="1" si="166"/>
        <v>1.3461906593406598</v>
      </c>
      <c r="I736" t="s">
        <v>14</v>
      </c>
      <c r="J736" s="18">
        <f t="shared" ca="1" si="173"/>
        <v>46461</v>
      </c>
      <c r="K736" s="23">
        <f t="shared" ca="1" si="167"/>
        <v>0.89516129670329614</v>
      </c>
      <c r="M736" t="s">
        <v>15</v>
      </c>
      <c r="N736" s="18">
        <f t="shared" ca="1" si="174"/>
        <v>46461</v>
      </c>
      <c r="O736" s="23">
        <f t="shared" ca="1" si="168"/>
        <v>0.74649786813186858</v>
      </c>
      <c r="Q736" t="s">
        <v>16</v>
      </c>
      <c r="R736" s="18">
        <f t="shared" ca="1" si="175"/>
        <v>46461</v>
      </c>
      <c r="S736" s="23">
        <f t="shared" ca="1" si="169"/>
        <v>1.004628186813185</v>
      </c>
      <c r="U736" t="s">
        <v>17</v>
      </c>
      <c r="V736" s="18">
        <f t="shared" ca="1" si="176"/>
        <v>46461</v>
      </c>
      <c r="W736" s="23">
        <f t="shared" ca="1" si="170"/>
        <v>0.89994162637362751</v>
      </c>
    </row>
    <row r="737" spans="1:23">
      <c r="A737" t="s">
        <v>3</v>
      </c>
      <c r="B737" s="18">
        <f t="shared" ca="1" si="171"/>
        <v>46462</v>
      </c>
      <c r="C737" s="23">
        <f t="shared" ca="1" si="165"/>
        <v>1.2057475274725289</v>
      </c>
      <c r="E737" s="22" t="s">
        <v>13</v>
      </c>
      <c r="F737" s="18">
        <f t="shared" ca="1" si="172"/>
        <v>46462</v>
      </c>
      <c r="G737" s="23">
        <f t="shared" ca="1" si="166"/>
        <v>1.3461860989010994</v>
      </c>
      <c r="I737" t="s">
        <v>14</v>
      </c>
      <c r="J737" s="18">
        <f t="shared" ca="1" si="173"/>
        <v>46462</v>
      </c>
      <c r="K737" s="23">
        <f t="shared" ca="1" si="167"/>
        <v>0.8951894945054939</v>
      </c>
      <c r="M737" t="s">
        <v>15</v>
      </c>
      <c r="N737" s="18">
        <f t="shared" ca="1" si="174"/>
        <v>46462</v>
      </c>
      <c r="O737" s="23">
        <f t="shared" ca="1" si="168"/>
        <v>0.74642578021978068</v>
      </c>
      <c r="Q737" t="s">
        <v>16</v>
      </c>
      <c r="R737" s="18">
        <f t="shared" ca="1" si="175"/>
        <v>46462</v>
      </c>
      <c r="S737" s="23">
        <f t="shared" ca="1" si="169"/>
        <v>1.0045319780219764</v>
      </c>
      <c r="U737" t="s">
        <v>17</v>
      </c>
      <c r="V737" s="18">
        <f t="shared" ca="1" si="176"/>
        <v>46462</v>
      </c>
      <c r="W737" s="23">
        <f t="shared" ca="1" si="170"/>
        <v>0.89988304395604501</v>
      </c>
    </row>
    <row r="738" spans="1:23">
      <c r="A738" t="s">
        <v>3</v>
      </c>
      <c r="B738" s="18">
        <f t="shared" ca="1" si="171"/>
        <v>46463</v>
      </c>
      <c r="C738" s="23">
        <f t="shared" ca="1" si="165"/>
        <v>1.20577953846154</v>
      </c>
      <c r="E738" s="22" t="s">
        <v>13</v>
      </c>
      <c r="F738" s="18">
        <f t="shared" ca="1" si="172"/>
        <v>46463</v>
      </c>
      <c r="G738" s="23">
        <f t="shared" ca="1" si="166"/>
        <v>1.346181538461539</v>
      </c>
      <c r="I738" t="s">
        <v>14</v>
      </c>
      <c r="J738" s="18">
        <f t="shared" ca="1" si="173"/>
        <v>46463</v>
      </c>
      <c r="K738" s="23">
        <f t="shared" ca="1" si="167"/>
        <v>0.89521769230769177</v>
      </c>
      <c r="M738" t="s">
        <v>15</v>
      </c>
      <c r="N738" s="18">
        <f t="shared" ca="1" si="174"/>
        <v>46463</v>
      </c>
      <c r="O738" s="23">
        <f t="shared" ca="1" si="168"/>
        <v>0.74635369230769277</v>
      </c>
      <c r="Q738" t="s">
        <v>16</v>
      </c>
      <c r="R738" s="18">
        <f t="shared" ca="1" si="175"/>
        <v>46463</v>
      </c>
      <c r="S738" s="23">
        <f t="shared" ca="1" si="169"/>
        <v>1.0044357692307675</v>
      </c>
      <c r="U738" t="s">
        <v>17</v>
      </c>
      <c r="V738" s="18">
        <f t="shared" ca="1" si="176"/>
        <v>46463</v>
      </c>
      <c r="W738" s="23">
        <f t="shared" ca="1" si="170"/>
        <v>0.89982446153846263</v>
      </c>
    </row>
    <row r="739" spans="1:23">
      <c r="A739" t="s">
        <v>3</v>
      </c>
      <c r="B739" s="18">
        <f t="shared" ca="1" si="171"/>
        <v>46464</v>
      </c>
      <c r="C739" s="23">
        <f t="shared" ca="1" si="165"/>
        <v>1.205811549450551</v>
      </c>
      <c r="E739" s="22" t="s">
        <v>13</v>
      </c>
      <c r="F739" s="18">
        <f t="shared" ca="1" si="172"/>
        <v>46464</v>
      </c>
      <c r="G739" s="23">
        <f t="shared" ca="1" si="166"/>
        <v>1.3461769780219786</v>
      </c>
      <c r="I739" t="s">
        <v>14</v>
      </c>
      <c r="J739" s="18">
        <f t="shared" ca="1" si="173"/>
        <v>46464</v>
      </c>
      <c r="K739" s="23">
        <f t="shared" ca="1" si="167"/>
        <v>0.89524589010988964</v>
      </c>
      <c r="M739" t="s">
        <v>15</v>
      </c>
      <c r="N739" s="18">
        <f t="shared" ca="1" si="174"/>
        <v>46464</v>
      </c>
      <c r="O739" s="23">
        <f t="shared" ca="1" si="168"/>
        <v>0.74628160439560487</v>
      </c>
      <c r="Q739" t="s">
        <v>16</v>
      </c>
      <c r="R739" s="18">
        <f t="shared" ca="1" si="175"/>
        <v>46464</v>
      </c>
      <c r="S739" s="23">
        <f t="shared" ca="1" si="169"/>
        <v>1.0043395604395586</v>
      </c>
      <c r="U739" t="s">
        <v>17</v>
      </c>
      <c r="V739" s="18">
        <f t="shared" ca="1" si="176"/>
        <v>46464</v>
      </c>
      <c r="W739" s="23">
        <f t="shared" ca="1" si="170"/>
        <v>0.89976587912088024</v>
      </c>
    </row>
    <row r="740" spans="1:23">
      <c r="A740" t="s">
        <v>3</v>
      </c>
      <c r="B740" s="18">
        <f t="shared" ca="1" si="171"/>
        <v>46465</v>
      </c>
      <c r="C740" s="23">
        <f t="shared" ca="1" si="165"/>
        <v>1.2058435604395619</v>
      </c>
      <c r="E740" s="22" t="s">
        <v>13</v>
      </c>
      <c r="F740" s="18">
        <f t="shared" ca="1" si="172"/>
        <v>46465</v>
      </c>
      <c r="G740" s="23">
        <f t="shared" ca="1" si="166"/>
        <v>1.3461724175824181</v>
      </c>
      <c r="I740" t="s">
        <v>14</v>
      </c>
      <c r="J740" s="18">
        <f t="shared" ca="1" si="173"/>
        <v>46465</v>
      </c>
      <c r="K740" s="23">
        <f t="shared" ca="1" si="167"/>
        <v>0.8952740879120874</v>
      </c>
      <c r="M740" t="s">
        <v>15</v>
      </c>
      <c r="N740" s="18">
        <f t="shared" ca="1" si="174"/>
        <v>46465</v>
      </c>
      <c r="O740" s="23">
        <f t="shared" ca="1" si="168"/>
        <v>0.74620951648351697</v>
      </c>
      <c r="Q740" t="s">
        <v>16</v>
      </c>
      <c r="R740" s="18">
        <f t="shared" ca="1" si="175"/>
        <v>46465</v>
      </c>
      <c r="S740" s="23">
        <f t="shared" ca="1" si="169"/>
        <v>1.00424335164835</v>
      </c>
      <c r="U740" t="s">
        <v>17</v>
      </c>
      <c r="V740" s="18">
        <f t="shared" ca="1" si="176"/>
        <v>46465</v>
      </c>
      <c r="W740" s="23">
        <f t="shared" ca="1" si="170"/>
        <v>0.89970729670329774</v>
      </c>
    </row>
    <row r="741" spans="1:23">
      <c r="A741" t="s">
        <v>3</v>
      </c>
      <c r="B741" s="18">
        <f t="shared" ca="1" si="171"/>
        <v>46466</v>
      </c>
      <c r="C741" s="23">
        <f t="shared" ca="1" si="165"/>
        <v>1.2058755714285727</v>
      </c>
      <c r="E741" s="22" t="s">
        <v>13</v>
      </c>
      <c r="F741" s="18">
        <f t="shared" ca="1" si="172"/>
        <v>46466</v>
      </c>
      <c r="G741" s="23">
        <f t="shared" ca="1" si="166"/>
        <v>1.3461678571428577</v>
      </c>
      <c r="I741" t="s">
        <v>14</v>
      </c>
      <c r="J741" s="18">
        <f t="shared" ca="1" si="173"/>
        <v>46466</v>
      </c>
      <c r="K741" s="23">
        <f t="shared" ca="1" si="167"/>
        <v>0.89530228571428516</v>
      </c>
      <c r="M741" t="s">
        <v>15</v>
      </c>
      <c r="N741" s="18">
        <f t="shared" ca="1" si="174"/>
        <v>46466</v>
      </c>
      <c r="O741" s="23">
        <f t="shared" ca="1" si="168"/>
        <v>0.74613742857142906</v>
      </c>
      <c r="Q741" t="s">
        <v>16</v>
      </c>
      <c r="R741" s="18">
        <f t="shared" ca="1" si="175"/>
        <v>46466</v>
      </c>
      <c r="S741" s="23">
        <f t="shared" ca="1" si="169"/>
        <v>1.0041471428571414</v>
      </c>
      <c r="U741" t="s">
        <v>17</v>
      </c>
      <c r="V741" s="18">
        <f t="shared" ca="1" si="176"/>
        <v>46466</v>
      </c>
      <c r="W741" s="23">
        <f t="shared" ca="1" si="170"/>
        <v>0.89964871428571525</v>
      </c>
    </row>
    <row r="742" spans="1:23">
      <c r="A742" t="s">
        <v>3</v>
      </c>
      <c r="B742" s="18">
        <f t="shared" ca="1" si="171"/>
        <v>46467</v>
      </c>
      <c r="C742" s="23">
        <f t="shared" ca="1" si="165"/>
        <v>1.2059075824175838</v>
      </c>
      <c r="E742" s="22" t="s">
        <v>13</v>
      </c>
      <c r="F742" s="18">
        <f t="shared" ca="1" si="172"/>
        <v>46467</v>
      </c>
      <c r="G742" s="23">
        <f t="shared" ca="1" si="166"/>
        <v>1.3461632967032973</v>
      </c>
      <c r="I742" t="s">
        <v>14</v>
      </c>
      <c r="J742" s="18">
        <f t="shared" ca="1" si="173"/>
        <v>46467</v>
      </c>
      <c r="K742" s="23">
        <f t="shared" ca="1" si="167"/>
        <v>0.89533048351648303</v>
      </c>
      <c r="M742" t="s">
        <v>15</v>
      </c>
      <c r="N742" s="18">
        <f t="shared" ca="1" si="174"/>
        <v>46467</v>
      </c>
      <c r="O742" s="23">
        <f t="shared" ca="1" si="168"/>
        <v>0.74606534065934116</v>
      </c>
      <c r="Q742" t="s">
        <v>16</v>
      </c>
      <c r="R742" s="18">
        <f t="shared" ca="1" si="175"/>
        <v>46467</v>
      </c>
      <c r="S742" s="23">
        <f t="shared" ca="1" si="169"/>
        <v>1.0040509340659325</v>
      </c>
      <c r="U742" t="s">
        <v>17</v>
      </c>
      <c r="V742" s="18">
        <f t="shared" ca="1" si="176"/>
        <v>46467</v>
      </c>
      <c r="W742" s="23">
        <f t="shared" ca="1" si="170"/>
        <v>0.89959013186813286</v>
      </c>
    </row>
    <row r="743" spans="1:23">
      <c r="A743" t="s">
        <v>3</v>
      </c>
      <c r="B743" s="18">
        <f t="shared" ca="1" si="171"/>
        <v>46468</v>
      </c>
      <c r="C743" s="23">
        <f t="shared" ca="1" si="165"/>
        <v>1.2059395934065948</v>
      </c>
      <c r="E743" s="22" t="s">
        <v>13</v>
      </c>
      <c r="F743" s="18">
        <f t="shared" ca="1" si="172"/>
        <v>46468</v>
      </c>
      <c r="G743" s="23">
        <f t="shared" ca="1" si="166"/>
        <v>1.3461587362637368</v>
      </c>
      <c r="I743" t="s">
        <v>14</v>
      </c>
      <c r="J743" s="18">
        <f t="shared" ca="1" si="173"/>
        <v>46468</v>
      </c>
      <c r="K743" s="23">
        <f t="shared" ca="1" si="167"/>
        <v>0.8953586813186809</v>
      </c>
      <c r="M743" t="s">
        <v>15</v>
      </c>
      <c r="N743" s="18">
        <f t="shared" ca="1" si="174"/>
        <v>46468</v>
      </c>
      <c r="O743" s="23">
        <f t="shared" ca="1" si="168"/>
        <v>0.74599325274725325</v>
      </c>
      <c r="Q743" t="s">
        <v>16</v>
      </c>
      <c r="R743" s="18">
        <f t="shared" ca="1" si="175"/>
        <v>46468</v>
      </c>
      <c r="S743" s="23">
        <f t="shared" ca="1" si="169"/>
        <v>1.0039547252747236</v>
      </c>
      <c r="U743" t="s">
        <v>17</v>
      </c>
      <c r="V743" s="18">
        <f t="shared" ca="1" si="176"/>
        <v>46468</v>
      </c>
      <c r="W743" s="23">
        <f t="shared" ca="1" si="170"/>
        <v>0.89953154945055047</v>
      </c>
    </row>
    <row r="744" spans="1:23">
      <c r="A744" t="s">
        <v>3</v>
      </c>
      <c r="B744" s="18">
        <f t="shared" ca="1" si="171"/>
        <v>46469</v>
      </c>
      <c r="C744" s="23">
        <f t="shared" ca="1" si="165"/>
        <v>1.2059716043956057</v>
      </c>
      <c r="E744" s="22" t="s">
        <v>13</v>
      </c>
      <c r="F744" s="18">
        <f t="shared" ca="1" si="172"/>
        <v>46469</v>
      </c>
      <c r="G744" s="23">
        <f t="shared" ca="1" si="166"/>
        <v>1.3461541758241764</v>
      </c>
      <c r="I744" t="s">
        <v>14</v>
      </c>
      <c r="J744" s="18">
        <f t="shared" ca="1" si="173"/>
        <v>46469</v>
      </c>
      <c r="K744" s="23">
        <f t="shared" ca="1" si="167"/>
        <v>0.89538687912087866</v>
      </c>
      <c r="M744" t="s">
        <v>15</v>
      </c>
      <c r="N744" s="18">
        <f t="shared" ca="1" si="174"/>
        <v>46469</v>
      </c>
      <c r="O744" s="23">
        <f t="shared" ca="1" si="168"/>
        <v>0.74592116483516535</v>
      </c>
      <c r="Q744" t="s">
        <v>16</v>
      </c>
      <c r="R744" s="18">
        <f t="shared" ca="1" si="175"/>
        <v>46469</v>
      </c>
      <c r="S744" s="23">
        <f t="shared" ca="1" si="169"/>
        <v>1.003858516483515</v>
      </c>
      <c r="U744" t="s">
        <v>17</v>
      </c>
      <c r="V744" s="18">
        <f t="shared" ca="1" si="176"/>
        <v>46469</v>
      </c>
      <c r="W744" s="23">
        <f t="shared" ca="1" si="170"/>
        <v>0.89947296703296797</v>
      </c>
    </row>
    <row r="745" spans="1:23">
      <c r="A745" t="s">
        <v>3</v>
      </c>
      <c r="B745" s="18">
        <f t="shared" ca="1" si="171"/>
        <v>46470</v>
      </c>
      <c r="C745" s="23">
        <f t="shared" ca="1" si="165"/>
        <v>1.2060036153846165</v>
      </c>
      <c r="E745" s="22" t="s">
        <v>13</v>
      </c>
      <c r="F745" s="18">
        <f t="shared" ca="1" si="172"/>
        <v>46470</v>
      </c>
      <c r="G745" s="23">
        <f t="shared" ca="1" si="166"/>
        <v>1.346149615384616</v>
      </c>
      <c r="I745" t="s">
        <v>14</v>
      </c>
      <c r="J745" s="18">
        <f t="shared" ca="1" si="173"/>
        <v>46470</v>
      </c>
      <c r="K745" s="23">
        <f t="shared" ca="1" si="167"/>
        <v>0.89541507692307643</v>
      </c>
      <c r="M745" t="s">
        <v>15</v>
      </c>
      <c r="N745" s="18">
        <f t="shared" ca="1" si="174"/>
        <v>46470</v>
      </c>
      <c r="O745" s="23">
        <f t="shared" ca="1" si="168"/>
        <v>0.74584907692307745</v>
      </c>
      <c r="Q745" t="s">
        <v>16</v>
      </c>
      <c r="R745" s="18">
        <f t="shared" ca="1" si="175"/>
        <v>46470</v>
      </c>
      <c r="S745" s="23">
        <f t="shared" ca="1" si="169"/>
        <v>1.0037623076923063</v>
      </c>
      <c r="U745" t="s">
        <v>17</v>
      </c>
      <c r="V745" s="18">
        <f t="shared" ca="1" si="176"/>
        <v>46470</v>
      </c>
      <c r="W745" s="23">
        <f t="shared" ca="1" si="170"/>
        <v>0.89941438461538548</v>
      </c>
    </row>
    <row r="746" spans="1:23">
      <c r="A746" t="s">
        <v>3</v>
      </c>
      <c r="B746" s="18">
        <f t="shared" ca="1" si="171"/>
        <v>46471</v>
      </c>
      <c r="C746" s="23">
        <f t="shared" ca="1" si="165"/>
        <v>1.2060356263736276</v>
      </c>
      <c r="E746" s="22" t="s">
        <v>13</v>
      </c>
      <c r="F746" s="18">
        <f t="shared" ca="1" si="172"/>
        <v>46471</v>
      </c>
      <c r="G746" s="23">
        <f t="shared" ca="1" si="166"/>
        <v>1.3461450549450555</v>
      </c>
      <c r="I746" t="s">
        <v>14</v>
      </c>
      <c r="J746" s="18">
        <f t="shared" ca="1" si="173"/>
        <v>46471</v>
      </c>
      <c r="K746" s="23">
        <f t="shared" ca="1" si="167"/>
        <v>0.8954432747252743</v>
      </c>
      <c r="M746" t="s">
        <v>15</v>
      </c>
      <c r="N746" s="18">
        <f t="shared" ca="1" si="174"/>
        <v>46471</v>
      </c>
      <c r="O746" s="23">
        <f t="shared" ca="1" si="168"/>
        <v>0.74577698901098954</v>
      </c>
      <c r="Q746" t="s">
        <v>16</v>
      </c>
      <c r="R746" s="18">
        <f t="shared" ca="1" si="175"/>
        <v>46471</v>
      </c>
      <c r="S746" s="23">
        <f t="shared" ca="1" si="169"/>
        <v>1.0036660989010975</v>
      </c>
      <c r="U746" t="s">
        <v>17</v>
      </c>
      <c r="V746" s="18">
        <f t="shared" ca="1" si="176"/>
        <v>46471</v>
      </c>
      <c r="W746" s="23">
        <f t="shared" ca="1" si="170"/>
        <v>0.89935580219780309</v>
      </c>
    </row>
    <row r="747" spans="1:23">
      <c r="A747" t="s">
        <v>3</v>
      </c>
      <c r="B747" s="18">
        <f t="shared" ca="1" si="171"/>
        <v>46472</v>
      </c>
      <c r="C747" s="23">
        <f t="shared" ca="1" si="165"/>
        <v>1.2060676373626387</v>
      </c>
      <c r="E747" s="22" t="s">
        <v>13</v>
      </c>
      <c r="F747" s="18">
        <f t="shared" ca="1" si="172"/>
        <v>46472</v>
      </c>
      <c r="G747" s="23">
        <f t="shared" ca="1" si="166"/>
        <v>1.3461404945054951</v>
      </c>
      <c r="I747" t="s">
        <v>14</v>
      </c>
      <c r="J747" s="18">
        <f t="shared" ca="1" si="173"/>
        <v>46472</v>
      </c>
      <c r="K747" s="23">
        <f t="shared" ca="1" si="167"/>
        <v>0.89547147252747217</v>
      </c>
      <c r="M747" t="s">
        <v>15</v>
      </c>
      <c r="N747" s="18">
        <f t="shared" ca="1" si="174"/>
        <v>46472</v>
      </c>
      <c r="O747" s="23">
        <f t="shared" ca="1" si="168"/>
        <v>0.74570490109890164</v>
      </c>
      <c r="Q747" t="s">
        <v>16</v>
      </c>
      <c r="R747" s="18">
        <f t="shared" ca="1" si="175"/>
        <v>46472</v>
      </c>
      <c r="S747" s="23">
        <f t="shared" ca="1" si="169"/>
        <v>1.0035698901098886</v>
      </c>
      <c r="U747" t="s">
        <v>17</v>
      </c>
      <c r="V747" s="18">
        <f t="shared" ca="1" si="176"/>
        <v>46472</v>
      </c>
      <c r="W747" s="23">
        <f t="shared" ca="1" si="170"/>
        <v>0.8992972197802207</v>
      </c>
    </row>
    <row r="748" spans="1:23">
      <c r="A748" t="s">
        <v>3</v>
      </c>
      <c r="B748" s="18">
        <f t="shared" ca="1" si="171"/>
        <v>46473</v>
      </c>
      <c r="C748" s="23">
        <f t="shared" ca="1" si="165"/>
        <v>1.2060996483516495</v>
      </c>
      <c r="E748" s="22" t="s">
        <v>13</v>
      </c>
      <c r="F748" s="18">
        <f t="shared" ca="1" si="172"/>
        <v>46473</v>
      </c>
      <c r="G748" s="23">
        <f t="shared" ca="1" si="166"/>
        <v>1.3461359340659347</v>
      </c>
      <c r="I748" t="s">
        <v>14</v>
      </c>
      <c r="J748" s="18">
        <f t="shared" ca="1" si="173"/>
        <v>46473</v>
      </c>
      <c r="K748" s="23">
        <f t="shared" ca="1" si="167"/>
        <v>0.89549967032966993</v>
      </c>
      <c r="M748" t="s">
        <v>15</v>
      </c>
      <c r="N748" s="18">
        <f t="shared" ca="1" si="174"/>
        <v>46473</v>
      </c>
      <c r="O748" s="23">
        <f t="shared" ca="1" si="168"/>
        <v>0.74563281318681374</v>
      </c>
      <c r="Q748" t="s">
        <v>16</v>
      </c>
      <c r="R748" s="18">
        <f t="shared" ca="1" si="175"/>
        <v>46473</v>
      </c>
      <c r="S748" s="23">
        <f t="shared" ca="1" si="169"/>
        <v>1.00347368131868</v>
      </c>
      <c r="U748" t="s">
        <v>17</v>
      </c>
      <c r="V748" s="18">
        <f t="shared" ca="1" si="176"/>
        <v>46473</v>
      </c>
      <c r="W748" s="23">
        <f t="shared" ca="1" si="170"/>
        <v>0.8992386373626382</v>
      </c>
    </row>
    <row r="749" spans="1:23">
      <c r="A749" t="s">
        <v>3</v>
      </c>
      <c r="B749" s="18">
        <f t="shared" ca="1" si="171"/>
        <v>46474</v>
      </c>
      <c r="C749" s="23">
        <f t="shared" ca="1" si="165"/>
        <v>1.2061316593406604</v>
      </c>
      <c r="E749" s="22" t="s">
        <v>13</v>
      </c>
      <c r="F749" s="18">
        <f t="shared" ca="1" si="172"/>
        <v>46474</v>
      </c>
      <c r="G749" s="23">
        <f t="shared" ca="1" si="166"/>
        <v>1.3461313736263743</v>
      </c>
      <c r="I749" t="s">
        <v>14</v>
      </c>
      <c r="J749" s="18">
        <f t="shared" ca="1" si="173"/>
        <v>46474</v>
      </c>
      <c r="K749" s="23">
        <f t="shared" ca="1" si="167"/>
        <v>0.89552786813186769</v>
      </c>
      <c r="M749" t="s">
        <v>15</v>
      </c>
      <c r="N749" s="18">
        <f t="shared" ca="1" si="174"/>
        <v>46474</v>
      </c>
      <c r="O749" s="23">
        <f t="shared" ca="1" si="168"/>
        <v>0.74556072527472583</v>
      </c>
      <c r="Q749" t="s">
        <v>16</v>
      </c>
      <c r="R749" s="18">
        <f t="shared" ca="1" si="175"/>
        <v>46474</v>
      </c>
      <c r="S749" s="23">
        <f t="shared" ca="1" si="169"/>
        <v>1.0033774725274713</v>
      </c>
      <c r="U749" t="s">
        <v>17</v>
      </c>
      <c r="V749" s="18">
        <f t="shared" ca="1" si="176"/>
        <v>46474</v>
      </c>
      <c r="W749" s="23">
        <f t="shared" ca="1" si="170"/>
        <v>0.89918005494505571</v>
      </c>
    </row>
    <row r="750" spans="1:23">
      <c r="A750" t="s">
        <v>3</v>
      </c>
      <c r="B750" s="18">
        <f t="shared" ca="1" si="171"/>
        <v>46475</v>
      </c>
      <c r="C750" s="23">
        <f t="shared" ca="1" si="165"/>
        <v>1.2061636703296714</v>
      </c>
      <c r="E750" s="22" t="s">
        <v>13</v>
      </c>
      <c r="F750" s="18">
        <f t="shared" ca="1" si="172"/>
        <v>46475</v>
      </c>
      <c r="G750" s="23">
        <f t="shared" ca="1" si="166"/>
        <v>1.3461268131868138</v>
      </c>
      <c r="I750" t="s">
        <v>14</v>
      </c>
      <c r="J750" s="18">
        <f t="shared" ca="1" si="173"/>
        <v>46475</v>
      </c>
      <c r="K750" s="23">
        <f t="shared" ca="1" si="167"/>
        <v>0.89555606593406556</v>
      </c>
      <c r="M750" t="s">
        <v>15</v>
      </c>
      <c r="N750" s="18">
        <f t="shared" ca="1" si="174"/>
        <v>46475</v>
      </c>
      <c r="O750" s="23">
        <f t="shared" ca="1" si="168"/>
        <v>0.74548863736263793</v>
      </c>
      <c r="Q750" t="s">
        <v>16</v>
      </c>
      <c r="R750" s="18">
        <f t="shared" ca="1" si="175"/>
        <v>46475</v>
      </c>
      <c r="S750" s="23">
        <f t="shared" ca="1" si="169"/>
        <v>1.0032812637362625</v>
      </c>
      <c r="U750" t="s">
        <v>17</v>
      </c>
      <c r="V750" s="18">
        <f t="shared" ca="1" si="176"/>
        <v>46475</v>
      </c>
      <c r="W750" s="23">
        <f t="shared" ca="1" si="170"/>
        <v>0.89912147252747332</v>
      </c>
    </row>
    <row r="751" spans="1:23">
      <c r="A751" t="s">
        <v>3</v>
      </c>
      <c r="B751" s="18">
        <f t="shared" ca="1" si="171"/>
        <v>46476</v>
      </c>
      <c r="C751" s="23">
        <f t="shared" ca="1" si="165"/>
        <v>1.2061956813186825</v>
      </c>
      <c r="E751" s="22" t="s">
        <v>13</v>
      </c>
      <c r="F751" s="18">
        <f t="shared" ca="1" si="172"/>
        <v>46476</v>
      </c>
      <c r="G751" s="23">
        <f t="shared" ca="1" si="166"/>
        <v>1.3461222527472534</v>
      </c>
      <c r="I751" t="s">
        <v>14</v>
      </c>
      <c r="J751" s="18">
        <f t="shared" ca="1" si="173"/>
        <v>46476</v>
      </c>
      <c r="K751" s="23">
        <f t="shared" ca="1" si="167"/>
        <v>0.89558426373626343</v>
      </c>
      <c r="M751" t="s">
        <v>15</v>
      </c>
      <c r="N751" s="18">
        <f t="shared" ca="1" si="174"/>
        <v>46476</v>
      </c>
      <c r="O751" s="23">
        <f t="shared" ca="1" si="168"/>
        <v>0.74541654945055003</v>
      </c>
      <c r="Q751" t="s">
        <v>16</v>
      </c>
      <c r="R751" s="18">
        <f t="shared" ca="1" si="175"/>
        <v>46476</v>
      </c>
      <c r="S751" s="23">
        <f t="shared" ca="1" si="169"/>
        <v>1.0031850549450536</v>
      </c>
      <c r="U751" t="s">
        <v>17</v>
      </c>
      <c r="V751" s="18">
        <f t="shared" ca="1" si="176"/>
        <v>46476</v>
      </c>
      <c r="W751" s="23">
        <f t="shared" ca="1" si="170"/>
        <v>0.89906289010989093</v>
      </c>
    </row>
    <row r="752" spans="1:23">
      <c r="A752" t="s">
        <v>3</v>
      </c>
      <c r="B752" s="18">
        <f t="shared" ca="1" si="171"/>
        <v>46477</v>
      </c>
      <c r="C752" s="23">
        <f t="shared" ca="1" si="165"/>
        <v>1.2062276923076933</v>
      </c>
      <c r="E752" s="22" t="s">
        <v>13</v>
      </c>
      <c r="F752" s="18">
        <f t="shared" ca="1" si="172"/>
        <v>46477</v>
      </c>
      <c r="G752" s="23">
        <f t="shared" ca="1" si="166"/>
        <v>1.346117692307693</v>
      </c>
      <c r="I752" t="s">
        <v>14</v>
      </c>
      <c r="J752" s="18">
        <f t="shared" ca="1" si="173"/>
        <v>46477</v>
      </c>
      <c r="K752" s="23">
        <f t="shared" ca="1" si="167"/>
        <v>0.89561246153846119</v>
      </c>
      <c r="M752" t="s">
        <v>15</v>
      </c>
      <c r="N752" s="18">
        <f t="shared" ca="1" si="174"/>
        <v>46477</v>
      </c>
      <c r="O752" s="23">
        <f t="shared" ca="1" si="168"/>
        <v>0.74534446153846212</v>
      </c>
      <c r="Q752" t="s">
        <v>16</v>
      </c>
      <c r="R752" s="18">
        <f t="shared" ca="1" si="175"/>
        <v>46477</v>
      </c>
      <c r="S752" s="23">
        <f t="shared" ca="1" si="169"/>
        <v>1.003088846153845</v>
      </c>
      <c r="U752" t="s">
        <v>17</v>
      </c>
      <c r="V752" s="18">
        <f t="shared" ca="1" si="176"/>
        <v>46477</v>
      </c>
      <c r="W752" s="23">
        <f t="shared" ca="1" si="170"/>
        <v>0.89900430769230844</v>
      </c>
    </row>
    <row r="753" spans="1:23">
      <c r="A753" t="s">
        <v>3</v>
      </c>
      <c r="B753" s="18">
        <f t="shared" ca="1" si="171"/>
        <v>46478</v>
      </c>
      <c r="C753" s="23">
        <f t="shared" ca="1" si="165"/>
        <v>1.2062597032967042</v>
      </c>
      <c r="E753" s="22" t="s">
        <v>13</v>
      </c>
      <c r="F753" s="18">
        <f t="shared" ca="1" si="172"/>
        <v>46478</v>
      </c>
      <c r="G753" s="23">
        <f t="shared" ca="1" si="166"/>
        <v>1.3461131318681325</v>
      </c>
      <c r="I753" t="s">
        <v>14</v>
      </c>
      <c r="J753" s="18">
        <f t="shared" ca="1" si="173"/>
        <v>46478</v>
      </c>
      <c r="K753" s="23">
        <f t="shared" ca="1" si="167"/>
        <v>0.89564065934065895</v>
      </c>
      <c r="M753" t="s">
        <v>15</v>
      </c>
      <c r="N753" s="18">
        <f t="shared" ca="1" si="174"/>
        <v>46478</v>
      </c>
      <c r="O753" s="23">
        <f t="shared" ca="1" si="168"/>
        <v>0.74527237362637422</v>
      </c>
      <c r="Q753" t="s">
        <v>16</v>
      </c>
      <c r="R753" s="18">
        <f t="shared" ca="1" si="175"/>
        <v>46478</v>
      </c>
      <c r="S753" s="23">
        <f t="shared" ca="1" si="169"/>
        <v>1.0029926373626363</v>
      </c>
      <c r="U753" t="s">
        <v>17</v>
      </c>
      <c r="V753" s="18">
        <f t="shared" ca="1" si="176"/>
        <v>46478</v>
      </c>
      <c r="W753" s="23">
        <f t="shared" ca="1" si="170"/>
        <v>0.89894572527472594</v>
      </c>
    </row>
    <row r="754" spans="1:23">
      <c r="A754" t="s">
        <v>3</v>
      </c>
      <c r="B754" s="18">
        <f t="shared" ca="1" si="171"/>
        <v>46479</v>
      </c>
      <c r="C754" s="23">
        <f t="shared" ref="C754:C780" ca="1" si="177">C753+(C$781-C753)/(B$781-B754)</f>
        <v>1.2062917142857152</v>
      </c>
      <c r="E754" s="22" t="s">
        <v>13</v>
      </c>
      <c r="F754" s="18">
        <f t="shared" ca="1" si="172"/>
        <v>46479</v>
      </c>
      <c r="G754" s="23">
        <f t="shared" ref="G754:G780" ca="1" si="178">G753+(G$781-G753)/(F$781-F754)</f>
        <v>1.3461085714285721</v>
      </c>
      <c r="I754" t="s">
        <v>14</v>
      </c>
      <c r="J754" s="18">
        <f t="shared" ca="1" si="173"/>
        <v>46479</v>
      </c>
      <c r="K754" s="23">
        <f t="shared" ref="K754:K780" ca="1" si="179">K753+(K$781-K753)/(J$781-J754)</f>
        <v>0.89566885714285682</v>
      </c>
      <c r="M754" t="s">
        <v>15</v>
      </c>
      <c r="N754" s="18">
        <f t="shared" ca="1" si="174"/>
        <v>46479</v>
      </c>
      <c r="O754" s="23">
        <f t="shared" ref="O754:O780" ca="1" si="180">O753+(O$781-O753)/(N$781-N754)</f>
        <v>0.74520028571428631</v>
      </c>
      <c r="Q754" t="s">
        <v>16</v>
      </c>
      <c r="R754" s="18">
        <f t="shared" ca="1" si="175"/>
        <v>46479</v>
      </c>
      <c r="S754" s="23">
        <f t="shared" ref="S754:S780" ca="1" si="181">S753+(S$781-S753)/(R$781-R754)</f>
        <v>1.0028964285714275</v>
      </c>
      <c r="U754" t="s">
        <v>17</v>
      </c>
      <c r="V754" s="18">
        <f t="shared" ca="1" si="176"/>
        <v>46479</v>
      </c>
      <c r="W754" s="23">
        <f t="shared" ref="W754:W780" ca="1" si="182">W753+(W$781-W753)/(V$781-V754)</f>
        <v>0.89888714285714355</v>
      </c>
    </row>
    <row r="755" spans="1:23">
      <c r="A755" t="s">
        <v>3</v>
      </c>
      <c r="B755" s="18">
        <f t="shared" ca="1" si="171"/>
        <v>46480</v>
      </c>
      <c r="C755" s="23">
        <f t="shared" ca="1" si="177"/>
        <v>1.2063237252747263</v>
      </c>
      <c r="E755" s="22" t="s">
        <v>13</v>
      </c>
      <c r="F755" s="18">
        <f t="shared" ca="1" si="172"/>
        <v>46480</v>
      </c>
      <c r="G755" s="23">
        <f t="shared" ca="1" si="178"/>
        <v>1.3461040109890117</v>
      </c>
      <c r="I755" t="s">
        <v>14</v>
      </c>
      <c r="J755" s="18">
        <f t="shared" ca="1" si="173"/>
        <v>46480</v>
      </c>
      <c r="K755" s="23">
        <f t="shared" ca="1" si="179"/>
        <v>0.89569705494505469</v>
      </c>
      <c r="M755" t="s">
        <v>15</v>
      </c>
      <c r="N755" s="18">
        <f t="shared" ca="1" si="174"/>
        <v>46480</v>
      </c>
      <c r="O755" s="23">
        <f t="shared" ca="1" si="180"/>
        <v>0.74512819780219841</v>
      </c>
      <c r="Q755" t="s">
        <v>16</v>
      </c>
      <c r="R755" s="18">
        <f t="shared" ca="1" si="175"/>
        <v>46480</v>
      </c>
      <c r="S755" s="23">
        <f t="shared" ca="1" si="181"/>
        <v>1.0028002197802186</v>
      </c>
      <c r="U755" t="s">
        <v>17</v>
      </c>
      <c r="V755" s="18">
        <f t="shared" ca="1" si="176"/>
        <v>46480</v>
      </c>
      <c r="W755" s="23">
        <f t="shared" ca="1" si="182"/>
        <v>0.89882856043956116</v>
      </c>
    </row>
    <row r="756" spans="1:23">
      <c r="A756" t="s">
        <v>3</v>
      </c>
      <c r="B756" s="18">
        <f t="shared" ca="1" si="171"/>
        <v>46481</v>
      </c>
      <c r="C756" s="23">
        <f t="shared" ca="1" si="177"/>
        <v>1.2063557362637372</v>
      </c>
      <c r="E756" s="22" t="s">
        <v>13</v>
      </c>
      <c r="F756" s="18">
        <f t="shared" ca="1" si="172"/>
        <v>46481</v>
      </c>
      <c r="G756" s="23">
        <f t="shared" ca="1" si="178"/>
        <v>1.3460994505494512</v>
      </c>
      <c r="I756" t="s">
        <v>14</v>
      </c>
      <c r="J756" s="18">
        <f t="shared" ca="1" si="173"/>
        <v>46481</v>
      </c>
      <c r="K756" s="23">
        <f t="shared" ca="1" si="179"/>
        <v>0.89572525274725245</v>
      </c>
      <c r="M756" t="s">
        <v>15</v>
      </c>
      <c r="N756" s="18">
        <f t="shared" ca="1" si="174"/>
        <v>46481</v>
      </c>
      <c r="O756" s="23">
        <f t="shared" ca="1" si="180"/>
        <v>0.74505610989011051</v>
      </c>
      <c r="Q756" t="s">
        <v>16</v>
      </c>
      <c r="R756" s="18">
        <f t="shared" ca="1" si="175"/>
        <v>46481</v>
      </c>
      <c r="S756" s="23">
        <f t="shared" ca="1" si="181"/>
        <v>1.00270401098901</v>
      </c>
      <c r="U756" t="s">
        <v>17</v>
      </c>
      <c r="V756" s="18">
        <f t="shared" ca="1" si="176"/>
        <v>46481</v>
      </c>
      <c r="W756" s="23">
        <f t="shared" ca="1" si="182"/>
        <v>0.89876997802197867</v>
      </c>
    </row>
    <row r="757" spans="1:23">
      <c r="A757" t="s">
        <v>3</v>
      </c>
      <c r="B757" s="18">
        <f t="shared" ca="1" si="171"/>
        <v>46482</v>
      </c>
      <c r="C757" s="23">
        <f t="shared" ca="1" si="177"/>
        <v>1.206387747252748</v>
      </c>
      <c r="E757" s="22" t="s">
        <v>13</v>
      </c>
      <c r="F757" s="18">
        <f t="shared" ca="1" si="172"/>
        <v>46482</v>
      </c>
      <c r="G757" s="23">
        <f t="shared" ca="1" si="178"/>
        <v>1.3460948901098908</v>
      </c>
      <c r="I757" t="s">
        <v>14</v>
      </c>
      <c r="J757" s="18">
        <f t="shared" ca="1" si="173"/>
        <v>46482</v>
      </c>
      <c r="K757" s="23">
        <f t="shared" ca="1" si="179"/>
        <v>0.89575345054945021</v>
      </c>
      <c r="M757" t="s">
        <v>15</v>
      </c>
      <c r="N757" s="18">
        <f t="shared" ca="1" si="174"/>
        <v>46482</v>
      </c>
      <c r="O757" s="23">
        <f t="shared" ca="1" si="180"/>
        <v>0.7449840219780226</v>
      </c>
      <c r="Q757" t="s">
        <v>16</v>
      </c>
      <c r="R757" s="18">
        <f t="shared" ca="1" si="175"/>
        <v>46482</v>
      </c>
      <c r="S757" s="23">
        <f t="shared" ca="1" si="181"/>
        <v>1.0026078021978013</v>
      </c>
      <c r="U757" t="s">
        <v>17</v>
      </c>
      <c r="V757" s="18">
        <f t="shared" ca="1" si="176"/>
        <v>46482</v>
      </c>
      <c r="W757" s="23">
        <f t="shared" ca="1" si="182"/>
        <v>0.89871139560439617</v>
      </c>
    </row>
    <row r="758" spans="1:23">
      <c r="A758" t="s">
        <v>3</v>
      </c>
      <c r="B758" s="18">
        <f t="shared" ca="1" si="171"/>
        <v>46483</v>
      </c>
      <c r="C758" s="23">
        <f t="shared" ca="1" si="177"/>
        <v>1.2064197582417591</v>
      </c>
      <c r="E758" s="22" t="s">
        <v>13</v>
      </c>
      <c r="F758" s="18">
        <f t="shared" ca="1" si="172"/>
        <v>46483</v>
      </c>
      <c r="G758" s="23">
        <f t="shared" ca="1" si="178"/>
        <v>1.3460903296703304</v>
      </c>
      <c r="I758" t="s">
        <v>14</v>
      </c>
      <c r="J758" s="18">
        <f t="shared" ca="1" si="173"/>
        <v>46483</v>
      </c>
      <c r="K758" s="23">
        <f t="shared" ca="1" si="179"/>
        <v>0.89578164835164809</v>
      </c>
      <c r="M758" t="s">
        <v>15</v>
      </c>
      <c r="N758" s="18">
        <f t="shared" ca="1" si="174"/>
        <v>46483</v>
      </c>
      <c r="O758" s="23">
        <f t="shared" ca="1" si="180"/>
        <v>0.7449119340659347</v>
      </c>
      <c r="Q758" t="s">
        <v>16</v>
      </c>
      <c r="R758" s="18">
        <f t="shared" ca="1" si="175"/>
        <v>46483</v>
      </c>
      <c r="S758" s="23">
        <f t="shared" ca="1" si="181"/>
        <v>1.0025115934065925</v>
      </c>
      <c r="U758" t="s">
        <v>17</v>
      </c>
      <c r="V758" s="18">
        <f t="shared" ca="1" si="176"/>
        <v>46483</v>
      </c>
      <c r="W758" s="23">
        <f t="shared" ca="1" si="182"/>
        <v>0.89865281318681378</v>
      </c>
    </row>
    <row r="759" spans="1:23">
      <c r="A759" t="s">
        <v>3</v>
      </c>
      <c r="B759" s="18">
        <f t="shared" ca="1" si="171"/>
        <v>46484</v>
      </c>
      <c r="C759" s="23">
        <f t="shared" ca="1" si="177"/>
        <v>1.2064517692307701</v>
      </c>
      <c r="E759" s="22" t="s">
        <v>13</v>
      </c>
      <c r="F759" s="18">
        <f t="shared" ca="1" si="172"/>
        <v>46484</v>
      </c>
      <c r="G759" s="23">
        <f t="shared" ca="1" si="178"/>
        <v>1.3460857692307699</v>
      </c>
      <c r="I759" t="s">
        <v>14</v>
      </c>
      <c r="J759" s="18">
        <f t="shared" ca="1" si="173"/>
        <v>46484</v>
      </c>
      <c r="K759" s="23">
        <f t="shared" ca="1" si="179"/>
        <v>0.89580984615384596</v>
      </c>
      <c r="M759" t="s">
        <v>15</v>
      </c>
      <c r="N759" s="18">
        <f t="shared" ca="1" si="174"/>
        <v>46484</v>
      </c>
      <c r="O759" s="23">
        <f t="shared" ca="1" si="180"/>
        <v>0.7448398461538468</v>
      </c>
      <c r="Q759" t="s">
        <v>16</v>
      </c>
      <c r="R759" s="18">
        <f t="shared" ca="1" si="175"/>
        <v>46484</v>
      </c>
      <c r="S759" s="23">
        <f t="shared" ca="1" si="181"/>
        <v>1.0024153846153836</v>
      </c>
      <c r="U759" t="s">
        <v>17</v>
      </c>
      <c r="V759" s="18">
        <f t="shared" ca="1" si="176"/>
        <v>46484</v>
      </c>
      <c r="W759" s="23">
        <f t="shared" ca="1" si="182"/>
        <v>0.89859423076923139</v>
      </c>
    </row>
    <row r="760" spans="1:23">
      <c r="A760" t="s">
        <v>3</v>
      </c>
      <c r="B760" s="18">
        <f t="shared" ca="1" si="171"/>
        <v>46485</v>
      </c>
      <c r="C760" s="23">
        <f t="shared" ca="1" si="177"/>
        <v>1.206483780219781</v>
      </c>
      <c r="E760" s="22" t="s">
        <v>13</v>
      </c>
      <c r="F760" s="18">
        <f t="shared" ca="1" si="172"/>
        <v>46485</v>
      </c>
      <c r="G760" s="23">
        <f t="shared" ca="1" si="178"/>
        <v>1.3460812087912095</v>
      </c>
      <c r="I760" t="s">
        <v>14</v>
      </c>
      <c r="J760" s="18">
        <f t="shared" ca="1" si="173"/>
        <v>46485</v>
      </c>
      <c r="K760" s="23">
        <f t="shared" ca="1" si="179"/>
        <v>0.89583804395604372</v>
      </c>
      <c r="M760" t="s">
        <v>15</v>
      </c>
      <c r="N760" s="18">
        <f t="shared" ca="1" si="174"/>
        <v>46485</v>
      </c>
      <c r="O760" s="23">
        <f t="shared" ca="1" si="180"/>
        <v>0.74476775824175889</v>
      </c>
      <c r="Q760" t="s">
        <v>16</v>
      </c>
      <c r="R760" s="18">
        <f t="shared" ca="1" si="175"/>
        <v>46485</v>
      </c>
      <c r="S760" s="23">
        <f t="shared" ca="1" si="181"/>
        <v>1.002319175824175</v>
      </c>
      <c r="U760" t="s">
        <v>17</v>
      </c>
      <c r="V760" s="18">
        <f t="shared" ca="1" si="176"/>
        <v>46485</v>
      </c>
      <c r="W760" s="23">
        <f t="shared" ca="1" si="182"/>
        <v>0.8985356483516489</v>
      </c>
    </row>
    <row r="761" spans="1:23">
      <c r="A761" t="s">
        <v>3</v>
      </c>
      <c r="B761" s="18">
        <f t="shared" ca="1" si="171"/>
        <v>46486</v>
      </c>
      <c r="C761" s="23">
        <f t="shared" ca="1" si="177"/>
        <v>1.2065157912087918</v>
      </c>
      <c r="E761" s="22" t="s">
        <v>13</v>
      </c>
      <c r="F761" s="18">
        <f t="shared" ca="1" si="172"/>
        <v>46486</v>
      </c>
      <c r="G761" s="23">
        <f t="shared" ca="1" si="178"/>
        <v>1.3460766483516491</v>
      </c>
      <c r="I761" t="s">
        <v>14</v>
      </c>
      <c r="J761" s="18">
        <f t="shared" ca="1" si="173"/>
        <v>46486</v>
      </c>
      <c r="K761" s="23">
        <f t="shared" ca="1" si="179"/>
        <v>0.89586624175824148</v>
      </c>
      <c r="M761" t="s">
        <v>15</v>
      </c>
      <c r="N761" s="18">
        <f t="shared" ca="1" si="174"/>
        <v>46486</v>
      </c>
      <c r="O761" s="23">
        <f t="shared" ca="1" si="180"/>
        <v>0.74469567032967099</v>
      </c>
      <c r="Q761" t="s">
        <v>16</v>
      </c>
      <c r="R761" s="18">
        <f t="shared" ca="1" si="175"/>
        <v>46486</v>
      </c>
      <c r="S761" s="23">
        <f t="shared" ca="1" si="181"/>
        <v>1.0022229670329663</v>
      </c>
      <c r="U761" t="s">
        <v>17</v>
      </c>
      <c r="V761" s="18">
        <f t="shared" ca="1" si="176"/>
        <v>46486</v>
      </c>
      <c r="W761" s="23">
        <f t="shared" ca="1" si="182"/>
        <v>0.8984770659340664</v>
      </c>
    </row>
    <row r="762" spans="1:23">
      <c r="A762" t="s">
        <v>3</v>
      </c>
      <c r="B762" s="18">
        <f t="shared" ca="1" si="171"/>
        <v>46487</v>
      </c>
      <c r="C762" s="23">
        <f t="shared" ca="1" si="177"/>
        <v>1.2065478021978029</v>
      </c>
      <c r="E762" s="22" t="s">
        <v>13</v>
      </c>
      <c r="F762" s="18">
        <f t="shared" ca="1" si="172"/>
        <v>46487</v>
      </c>
      <c r="G762" s="23">
        <f t="shared" ca="1" si="178"/>
        <v>1.3460720879120887</v>
      </c>
      <c r="I762" t="s">
        <v>14</v>
      </c>
      <c r="J762" s="18">
        <f t="shared" ca="1" si="173"/>
        <v>46487</v>
      </c>
      <c r="K762" s="23">
        <f t="shared" ca="1" si="179"/>
        <v>0.89589443956043935</v>
      </c>
      <c r="M762" t="s">
        <v>15</v>
      </c>
      <c r="N762" s="18">
        <f t="shared" ca="1" si="174"/>
        <v>46487</v>
      </c>
      <c r="O762" s="23">
        <f t="shared" ca="1" si="180"/>
        <v>0.74462358241758309</v>
      </c>
      <c r="Q762" t="s">
        <v>16</v>
      </c>
      <c r="R762" s="18">
        <f t="shared" ca="1" si="175"/>
        <v>46487</v>
      </c>
      <c r="S762" s="23">
        <f t="shared" ca="1" si="181"/>
        <v>1.0021267582417575</v>
      </c>
      <c r="U762" t="s">
        <v>17</v>
      </c>
      <c r="V762" s="18">
        <f t="shared" ca="1" si="176"/>
        <v>46487</v>
      </c>
      <c r="W762" s="23">
        <f t="shared" ca="1" si="182"/>
        <v>0.89841848351648401</v>
      </c>
    </row>
    <row r="763" spans="1:23">
      <c r="A763" t="s">
        <v>3</v>
      </c>
      <c r="B763" s="18">
        <f t="shared" ca="1" si="171"/>
        <v>46488</v>
      </c>
      <c r="C763" s="23">
        <f t="shared" ca="1" si="177"/>
        <v>1.206579813186814</v>
      </c>
      <c r="E763" s="22" t="s">
        <v>13</v>
      </c>
      <c r="F763" s="18">
        <f t="shared" ca="1" si="172"/>
        <v>46488</v>
      </c>
      <c r="G763" s="23">
        <f t="shared" ca="1" si="178"/>
        <v>1.3460675274725282</v>
      </c>
      <c r="I763" t="s">
        <v>14</v>
      </c>
      <c r="J763" s="18">
        <f t="shared" ca="1" si="173"/>
        <v>46488</v>
      </c>
      <c r="K763" s="23">
        <f t="shared" ca="1" si="179"/>
        <v>0.89592263736263722</v>
      </c>
      <c r="M763" t="s">
        <v>15</v>
      </c>
      <c r="N763" s="18">
        <f t="shared" ca="1" si="174"/>
        <v>46488</v>
      </c>
      <c r="O763" s="23">
        <f t="shared" ca="1" si="180"/>
        <v>0.74455149450549518</v>
      </c>
      <c r="Q763" t="s">
        <v>16</v>
      </c>
      <c r="R763" s="18">
        <f t="shared" ca="1" si="175"/>
        <v>46488</v>
      </c>
      <c r="S763" s="23">
        <f t="shared" ca="1" si="181"/>
        <v>1.0020305494505486</v>
      </c>
      <c r="U763" t="s">
        <v>17</v>
      </c>
      <c r="V763" s="18">
        <f t="shared" ca="1" si="176"/>
        <v>46488</v>
      </c>
      <c r="W763" s="23">
        <f t="shared" ca="1" si="182"/>
        <v>0.89835990109890163</v>
      </c>
    </row>
    <row r="764" spans="1:23">
      <c r="A764" t="s">
        <v>3</v>
      </c>
      <c r="B764" s="18">
        <f t="shared" ca="1" si="171"/>
        <v>46489</v>
      </c>
      <c r="C764" s="23">
        <f t="shared" ca="1" si="177"/>
        <v>1.2066118241758248</v>
      </c>
      <c r="E764" s="22" t="s">
        <v>13</v>
      </c>
      <c r="F764" s="18">
        <f t="shared" ca="1" si="172"/>
        <v>46489</v>
      </c>
      <c r="G764" s="23">
        <f t="shared" ca="1" si="178"/>
        <v>1.3460629670329678</v>
      </c>
      <c r="I764" t="s">
        <v>14</v>
      </c>
      <c r="J764" s="18">
        <f t="shared" ca="1" si="173"/>
        <v>46489</v>
      </c>
      <c r="K764" s="23">
        <f t="shared" ca="1" si="179"/>
        <v>0.89595083516483498</v>
      </c>
      <c r="M764" t="s">
        <v>15</v>
      </c>
      <c r="N764" s="18">
        <f t="shared" ca="1" si="174"/>
        <v>46489</v>
      </c>
      <c r="O764" s="23">
        <f t="shared" ca="1" si="180"/>
        <v>0.74447940659340728</v>
      </c>
      <c r="Q764" t="s">
        <v>16</v>
      </c>
      <c r="R764" s="18">
        <f t="shared" ca="1" si="175"/>
        <v>46489</v>
      </c>
      <c r="S764" s="23">
        <f t="shared" ca="1" si="181"/>
        <v>1.00193434065934</v>
      </c>
      <c r="U764" t="s">
        <v>17</v>
      </c>
      <c r="V764" s="18">
        <f t="shared" ca="1" si="176"/>
        <v>46489</v>
      </c>
      <c r="W764" s="23">
        <f t="shared" ca="1" si="182"/>
        <v>0.89830131868131913</v>
      </c>
    </row>
    <row r="765" spans="1:23">
      <c r="A765" t="s">
        <v>3</v>
      </c>
      <c r="B765" s="18">
        <f t="shared" ca="1" si="171"/>
        <v>46490</v>
      </c>
      <c r="C765" s="23">
        <f t="shared" ca="1" si="177"/>
        <v>1.2066438351648356</v>
      </c>
      <c r="E765" s="22" t="s">
        <v>13</v>
      </c>
      <c r="F765" s="18">
        <f t="shared" ca="1" si="172"/>
        <v>46490</v>
      </c>
      <c r="G765" s="23">
        <f t="shared" ca="1" si="178"/>
        <v>1.3460584065934074</v>
      </c>
      <c r="I765" t="s">
        <v>14</v>
      </c>
      <c r="J765" s="18">
        <f t="shared" ca="1" si="173"/>
        <v>46490</v>
      </c>
      <c r="K765" s="23">
        <f t="shared" ca="1" si="179"/>
        <v>0.89597903296703274</v>
      </c>
      <c r="M765" t="s">
        <v>15</v>
      </c>
      <c r="N765" s="18">
        <f t="shared" ca="1" si="174"/>
        <v>46490</v>
      </c>
      <c r="O765" s="23">
        <f t="shared" ca="1" si="180"/>
        <v>0.74440731868131937</v>
      </c>
      <c r="Q765" t="s">
        <v>16</v>
      </c>
      <c r="R765" s="18">
        <f t="shared" ca="1" si="175"/>
        <v>46490</v>
      </c>
      <c r="S765" s="23">
        <f t="shared" ca="1" si="181"/>
        <v>1.0018381318681313</v>
      </c>
      <c r="U765" t="s">
        <v>17</v>
      </c>
      <c r="V765" s="18">
        <f t="shared" ca="1" si="176"/>
        <v>46490</v>
      </c>
      <c r="W765" s="23">
        <f t="shared" ca="1" si="182"/>
        <v>0.89824273626373663</v>
      </c>
    </row>
    <row r="766" spans="1:23">
      <c r="A766" t="s">
        <v>3</v>
      </c>
      <c r="B766" s="18">
        <f t="shared" ca="1" si="171"/>
        <v>46491</v>
      </c>
      <c r="C766" s="23">
        <f t="shared" ca="1" si="177"/>
        <v>1.2066758461538467</v>
      </c>
      <c r="E766" s="22" t="s">
        <v>13</v>
      </c>
      <c r="F766" s="18">
        <f t="shared" ca="1" si="172"/>
        <v>46491</v>
      </c>
      <c r="G766" s="23">
        <f t="shared" ca="1" si="178"/>
        <v>1.3460538461538469</v>
      </c>
      <c r="I766" t="s">
        <v>14</v>
      </c>
      <c r="J766" s="18">
        <f t="shared" ca="1" si="173"/>
        <v>46491</v>
      </c>
      <c r="K766" s="23">
        <f t="shared" ca="1" si="179"/>
        <v>0.89600723076923061</v>
      </c>
      <c r="M766" t="s">
        <v>15</v>
      </c>
      <c r="N766" s="18">
        <f t="shared" ca="1" si="174"/>
        <v>46491</v>
      </c>
      <c r="O766" s="23">
        <f t="shared" ca="1" si="180"/>
        <v>0.74433523076923147</v>
      </c>
      <c r="Q766" t="s">
        <v>16</v>
      </c>
      <c r="R766" s="18">
        <f t="shared" ca="1" si="175"/>
        <v>46491</v>
      </c>
      <c r="S766" s="23">
        <f t="shared" ca="1" si="181"/>
        <v>1.0017419230769224</v>
      </c>
      <c r="U766" t="s">
        <v>17</v>
      </c>
      <c r="V766" s="18">
        <f t="shared" ca="1" si="176"/>
        <v>46491</v>
      </c>
      <c r="W766" s="23">
        <f t="shared" ca="1" si="182"/>
        <v>0.89818415384615424</v>
      </c>
    </row>
    <row r="767" spans="1:23">
      <c r="A767" t="s">
        <v>3</v>
      </c>
      <c r="B767" s="18">
        <f t="shared" ca="1" si="171"/>
        <v>46492</v>
      </c>
      <c r="C767" s="23">
        <f t="shared" ca="1" si="177"/>
        <v>1.2067078571428578</v>
      </c>
      <c r="E767" s="22" t="s">
        <v>13</v>
      </c>
      <c r="F767" s="18">
        <f t="shared" ca="1" si="172"/>
        <v>46492</v>
      </c>
      <c r="G767" s="23">
        <f t="shared" ca="1" si="178"/>
        <v>1.3460492857142865</v>
      </c>
      <c r="I767" t="s">
        <v>14</v>
      </c>
      <c r="J767" s="18">
        <f t="shared" ca="1" si="173"/>
        <v>46492</v>
      </c>
      <c r="K767" s="23">
        <f t="shared" ca="1" si="179"/>
        <v>0.89603542857142848</v>
      </c>
      <c r="M767" t="s">
        <v>15</v>
      </c>
      <c r="N767" s="18">
        <f t="shared" ca="1" si="174"/>
        <v>46492</v>
      </c>
      <c r="O767" s="23">
        <f t="shared" ca="1" si="180"/>
        <v>0.74426314285714357</v>
      </c>
      <c r="Q767" t="s">
        <v>16</v>
      </c>
      <c r="R767" s="18">
        <f t="shared" ca="1" si="175"/>
        <v>46492</v>
      </c>
      <c r="S767" s="23">
        <f t="shared" ca="1" si="181"/>
        <v>1.0016457142857136</v>
      </c>
      <c r="U767" t="s">
        <v>17</v>
      </c>
      <c r="V767" s="18">
        <f t="shared" ca="1" si="176"/>
        <v>46492</v>
      </c>
      <c r="W767" s="23">
        <f t="shared" ca="1" si="182"/>
        <v>0.89812557142857186</v>
      </c>
    </row>
    <row r="768" spans="1:23">
      <c r="A768" t="s">
        <v>3</v>
      </c>
      <c r="B768" s="18">
        <f t="shared" ca="1" si="171"/>
        <v>46493</v>
      </c>
      <c r="C768" s="23">
        <f t="shared" ca="1" si="177"/>
        <v>1.2067398681318686</v>
      </c>
      <c r="E768" s="22" t="s">
        <v>13</v>
      </c>
      <c r="F768" s="18">
        <f t="shared" ca="1" si="172"/>
        <v>46493</v>
      </c>
      <c r="G768" s="23">
        <f t="shared" ca="1" si="178"/>
        <v>1.3460447252747261</v>
      </c>
      <c r="I768" t="s">
        <v>14</v>
      </c>
      <c r="J768" s="18">
        <f t="shared" ca="1" si="173"/>
        <v>46493</v>
      </c>
      <c r="K768" s="23">
        <f t="shared" ca="1" si="179"/>
        <v>0.89606362637362624</v>
      </c>
      <c r="M768" t="s">
        <v>15</v>
      </c>
      <c r="N768" s="18">
        <f t="shared" ca="1" si="174"/>
        <v>46493</v>
      </c>
      <c r="O768" s="23">
        <f t="shared" ca="1" si="180"/>
        <v>0.74419105494505555</v>
      </c>
      <c r="Q768" t="s">
        <v>16</v>
      </c>
      <c r="R768" s="18">
        <f t="shared" ca="1" si="175"/>
        <v>46493</v>
      </c>
      <c r="S768" s="23">
        <f t="shared" ca="1" si="181"/>
        <v>1.0015495054945049</v>
      </c>
      <c r="U768" t="s">
        <v>17</v>
      </c>
      <c r="V768" s="18">
        <f t="shared" ca="1" si="176"/>
        <v>46493</v>
      </c>
      <c r="W768" s="23">
        <f t="shared" ca="1" si="182"/>
        <v>0.89806698901098936</v>
      </c>
    </row>
    <row r="769" spans="1:23">
      <c r="A769" t="s">
        <v>3</v>
      </c>
      <c r="B769" s="18">
        <f t="shared" ca="1" si="171"/>
        <v>46494</v>
      </c>
      <c r="C769" s="23">
        <f t="shared" ca="1" si="177"/>
        <v>1.2067718791208795</v>
      </c>
      <c r="E769" s="22" t="s">
        <v>13</v>
      </c>
      <c r="F769" s="18">
        <f t="shared" ca="1" si="172"/>
        <v>46494</v>
      </c>
      <c r="G769" s="23">
        <f t="shared" ca="1" si="178"/>
        <v>1.3460401648351656</v>
      </c>
      <c r="I769" t="s">
        <v>14</v>
      </c>
      <c r="J769" s="18">
        <f t="shared" ca="1" si="173"/>
        <v>46494</v>
      </c>
      <c r="K769" s="23">
        <f t="shared" ca="1" si="179"/>
        <v>0.896091824175824</v>
      </c>
      <c r="M769" t="s">
        <v>15</v>
      </c>
      <c r="N769" s="18">
        <f t="shared" ca="1" si="174"/>
        <v>46494</v>
      </c>
      <c r="O769" s="23">
        <f t="shared" ca="1" si="180"/>
        <v>0.74411896703296754</v>
      </c>
      <c r="Q769" t="s">
        <v>16</v>
      </c>
      <c r="R769" s="18">
        <f t="shared" ca="1" si="175"/>
        <v>46494</v>
      </c>
      <c r="S769" s="23">
        <f t="shared" ca="1" si="181"/>
        <v>1.0014532967032963</v>
      </c>
      <c r="U769" t="s">
        <v>17</v>
      </c>
      <c r="V769" s="18">
        <f t="shared" ca="1" si="176"/>
        <v>46494</v>
      </c>
      <c r="W769" s="23">
        <f t="shared" ca="1" si="182"/>
        <v>0.89800840659340686</v>
      </c>
    </row>
    <row r="770" spans="1:23">
      <c r="A770" t="s">
        <v>3</v>
      </c>
      <c r="B770" s="18">
        <f t="shared" ca="1" si="171"/>
        <v>46495</v>
      </c>
      <c r="C770" s="23">
        <f t="shared" ca="1" si="177"/>
        <v>1.2068038901098905</v>
      </c>
      <c r="E770" s="22" t="s">
        <v>13</v>
      </c>
      <c r="F770" s="18">
        <f t="shared" ca="1" si="172"/>
        <v>46495</v>
      </c>
      <c r="G770" s="23">
        <f t="shared" ca="1" si="178"/>
        <v>1.3460356043956052</v>
      </c>
      <c r="I770" t="s">
        <v>14</v>
      </c>
      <c r="J770" s="18">
        <f t="shared" ca="1" si="173"/>
        <v>46495</v>
      </c>
      <c r="K770" s="23">
        <f t="shared" ca="1" si="179"/>
        <v>0.89612002197802187</v>
      </c>
      <c r="M770" t="s">
        <v>15</v>
      </c>
      <c r="N770" s="18">
        <f t="shared" ca="1" si="174"/>
        <v>46495</v>
      </c>
      <c r="O770" s="23">
        <f t="shared" ca="1" si="180"/>
        <v>0.74404687912087963</v>
      </c>
      <c r="Q770" t="s">
        <v>16</v>
      </c>
      <c r="R770" s="18">
        <f t="shared" ca="1" si="175"/>
        <v>46495</v>
      </c>
      <c r="S770" s="23">
        <f t="shared" ca="1" si="181"/>
        <v>1.0013570879120874</v>
      </c>
      <c r="U770" t="s">
        <v>17</v>
      </c>
      <c r="V770" s="18">
        <f t="shared" ca="1" si="176"/>
        <v>46495</v>
      </c>
      <c r="W770" s="23">
        <f t="shared" ca="1" si="182"/>
        <v>0.89794982417582447</v>
      </c>
    </row>
    <row r="771" spans="1:23">
      <c r="A771" t="s">
        <v>3</v>
      </c>
      <c r="B771" s="18">
        <f t="shared" ca="1" si="171"/>
        <v>46496</v>
      </c>
      <c r="C771" s="23">
        <f t="shared" ca="1" si="177"/>
        <v>1.2068359010989016</v>
      </c>
      <c r="E771" s="22" t="s">
        <v>13</v>
      </c>
      <c r="F771" s="18">
        <f t="shared" ca="1" si="172"/>
        <v>46496</v>
      </c>
      <c r="G771" s="23">
        <f t="shared" ca="1" si="178"/>
        <v>1.3460310439560448</v>
      </c>
      <c r="I771" t="s">
        <v>14</v>
      </c>
      <c r="J771" s="18">
        <f t="shared" ca="1" si="173"/>
        <v>46496</v>
      </c>
      <c r="K771" s="23">
        <f t="shared" ca="1" si="179"/>
        <v>0.89614821978021975</v>
      </c>
      <c r="M771" t="s">
        <v>15</v>
      </c>
      <c r="N771" s="18">
        <f t="shared" ca="1" si="174"/>
        <v>46496</v>
      </c>
      <c r="O771" s="23">
        <f t="shared" ca="1" si="180"/>
        <v>0.74397479120879173</v>
      </c>
      <c r="Q771" t="s">
        <v>16</v>
      </c>
      <c r="R771" s="18">
        <f t="shared" ca="1" si="175"/>
        <v>46496</v>
      </c>
      <c r="S771" s="23">
        <f t="shared" ca="1" si="181"/>
        <v>1.0012608791208786</v>
      </c>
      <c r="U771" t="s">
        <v>17</v>
      </c>
      <c r="V771" s="18">
        <f t="shared" ca="1" si="176"/>
        <v>46496</v>
      </c>
      <c r="W771" s="23">
        <f t="shared" ca="1" si="182"/>
        <v>0.89789124175824209</v>
      </c>
    </row>
    <row r="772" spans="1:23">
      <c r="A772" t="s">
        <v>3</v>
      </c>
      <c r="B772" s="18">
        <f t="shared" ca="1" si="171"/>
        <v>46497</v>
      </c>
      <c r="C772" s="23">
        <f t="shared" ca="1" si="177"/>
        <v>1.2068679120879124</v>
      </c>
      <c r="E772" s="22" t="s">
        <v>13</v>
      </c>
      <c r="F772" s="18">
        <f t="shared" ca="1" si="172"/>
        <v>46497</v>
      </c>
      <c r="G772" s="23">
        <f t="shared" ca="1" si="178"/>
        <v>1.3460264835164844</v>
      </c>
      <c r="I772" t="s">
        <v>14</v>
      </c>
      <c r="J772" s="18">
        <f t="shared" ca="1" si="173"/>
        <v>46497</v>
      </c>
      <c r="K772" s="23">
        <f t="shared" ca="1" si="179"/>
        <v>0.89617641758241751</v>
      </c>
      <c r="M772" t="s">
        <v>15</v>
      </c>
      <c r="N772" s="18">
        <f t="shared" ca="1" si="174"/>
        <v>46497</v>
      </c>
      <c r="O772" s="23">
        <f t="shared" ca="1" si="180"/>
        <v>0.74390270329670372</v>
      </c>
      <c r="Q772" t="s">
        <v>16</v>
      </c>
      <c r="R772" s="18">
        <f t="shared" ca="1" si="175"/>
        <v>46497</v>
      </c>
      <c r="S772" s="23">
        <f t="shared" ca="1" si="181"/>
        <v>1.0011646703296699</v>
      </c>
      <c r="U772" t="s">
        <v>17</v>
      </c>
      <c r="V772" s="18">
        <f t="shared" ca="1" si="176"/>
        <v>46497</v>
      </c>
      <c r="W772" s="23">
        <f t="shared" ca="1" si="182"/>
        <v>0.89783265934065959</v>
      </c>
    </row>
    <row r="773" spans="1:23">
      <c r="A773" t="s">
        <v>3</v>
      </c>
      <c r="B773" s="18">
        <f t="shared" ca="1" si="171"/>
        <v>46498</v>
      </c>
      <c r="C773" s="23">
        <f t="shared" ca="1" si="177"/>
        <v>1.2068999230769233</v>
      </c>
      <c r="E773" s="22" t="s">
        <v>13</v>
      </c>
      <c r="F773" s="18">
        <f t="shared" ca="1" si="172"/>
        <v>46498</v>
      </c>
      <c r="G773" s="23">
        <f t="shared" ca="1" si="178"/>
        <v>1.3460219230769237</v>
      </c>
      <c r="I773" t="s">
        <v>14</v>
      </c>
      <c r="J773" s="18">
        <f t="shared" ca="1" si="173"/>
        <v>46498</v>
      </c>
      <c r="K773" s="23">
        <f t="shared" ca="1" si="179"/>
        <v>0.89620461538461527</v>
      </c>
      <c r="M773" t="s">
        <v>15</v>
      </c>
      <c r="N773" s="18">
        <f t="shared" ca="1" si="174"/>
        <v>46498</v>
      </c>
      <c r="O773" s="23">
        <f t="shared" ca="1" si="180"/>
        <v>0.7438306153846157</v>
      </c>
      <c r="Q773" t="s">
        <v>16</v>
      </c>
      <c r="R773" s="18">
        <f t="shared" ca="1" si="175"/>
        <v>46498</v>
      </c>
      <c r="S773" s="23">
        <f t="shared" ca="1" si="181"/>
        <v>1.0010684615384613</v>
      </c>
      <c r="U773" t="s">
        <v>17</v>
      </c>
      <c r="V773" s="18">
        <f t="shared" ca="1" si="176"/>
        <v>46498</v>
      </c>
      <c r="W773" s="23">
        <f t="shared" ca="1" si="182"/>
        <v>0.89777407692307709</v>
      </c>
    </row>
    <row r="774" spans="1:23">
      <c r="A774" t="s">
        <v>3</v>
      </c>
      <c r="B774" s="18">
        <f t="shared" ca="1" si="171"/>
        <v>46499</v>
      </c>
      <c r="C774" s="23">
        <f t="shared" ca="1" si="177"/>
        <v>1.2069319340659344</v>
      </c>
      <c r="E774" s="22" t="s">
        <v>13</v>
      </c>
      <c r="F774" s="18">
        <f t="shared" ca="1" si="172"/>
        <v>46499</v>
      </c>
      <c r="G774" s="23">
        <f t="shared" ca="1" si="178"/>
        <v>1.3460173626373633</v>
      </c>
      <c r="I774" t="s">
        <v>14</v>
      </c>
      <c r="J774" s="18">
        <f t="shared" ca="1" si="173"/>
        <v>46499</v>
      </c>
      <c r="K774" s="23">
        <f t="shared" ca="1" si="179"/>
        <v>0.89623281318681314</v>
      </c>
      <c r="M774" t="s">
        <v>15</v>
      </c>
      <c r="N774" s="18">
        <f t="shared" ca="1" si="174"/>
        <v>46499</v>
      </c>
      <c r="O774" s="23">
        <f t="shared" ca="1" si="180"/>
        <v>0.7437585274725278</v>
      </c>
      <c r="Q774" t="s">
        <v>16</v>
      </c>
      <c r="R774" s="18">
        <f t="shared" ca="1" si="175"/>
        <v>46499</v>
      </c>
      <c r="S774" s="23">
        <f t="shared" ca="1" si="181"/>
        <v>1.0009722527472524</v>
      </c>
      <c r="U774" t="s">
        <v>17</v>
      </c>
      <c r="V774" s="18">
        <f t="shared" ca="1" si="176"/>
        <v>46499</v>
      </c>
      <c r="W774" s="23">
        <f t="shared" ca="1" si="182"/>
        <v>0.8977154945054947</v>
      </c>
    </row>
    <row r="775" spans="1:23">
      <c r="A775" t="s">
        <v>3</v>
      </c>
      <c r="B775" s="18">
        <f t="shared" ca="1" si="171"/>
        <v>46500</v>
      </c>
      <c r="C775" s="23">
        <f t="shared" ca="1" si="177"/>
        <v>1.2069639450549454</v>
      </c>
      <c r="E775" s="22" t="s">
        <v>13</v>
      </c>
      <c r="F775" s="18">
        <f t="shared" ca="1" si="172"/>
        <v>46500</v>
      </c>
      <c r="G775" s="23">
        <f t="shared" ca="1" si="178"/>
        <v>1.3460128021978028</v>
      </c>
      <c r="I775" t="s">
        <v>14</v>
      </c>
      <c r="J775" s="18">
        <f t="shared" ca="1" si="173"/>
        <v>46500</v>
      </c>
      <c r="K775" s="23">
        <f t="shared" ca="1" si="179"/>
        <v>0.89626101098901101</v>
      </c>
      <c r="M775" t="s">
        <v>15</v>
      </c>
      <c r="N775" s="18">
        <f t="shared" ca="1" si="174"/>
        <v>46500</v>
      </c>
      <c r="O775" s="23">
        <f t="shared" ca="1" si="180"/>
        <v>0.74368643956043989</v>
      </c>
      <c r="Q775" t="s">
        <v>16</v>
      </c>
      <c r="R775" s="18">
        <f t="shared" ca="1" si="175"/>
        <v>46500</v>
      </c>
      <c r="S775" s="23">
        <f t="shared" ca="1" si="181"/>
        <v>1.0008760439560436</v>
      </c>
      <c r="U775" t="s">
        <v>17</v>
      </c>
      <c r="V775" s="18">
        <f t="shared" ca="1" si="176"/>
        <v>46500</v>
      </c>
      <c r="W775" s="23">
        <f t="shared" ca="1" si="182"/>
        <v>0.89765691208791232</v>
      </c>
    </row>
    <row r="776" spans="1:23">
      <c r="A776" t="s">
        <v>3</v>
      </c>
      <c r="B776" s="18">
        <f t="shared" ca="1" si="171"/>
        <v>46501</v>
      </c>
      <c r="C776" s="23">
        <f t="shared" ca="1" si="177"/>
        <v>1.2069959560439563</v>
      </c>
      <c r="E776" s="22" t="s">
        <v>13</v>
      </c>
      <c r="F776" s="18">
        <f t="shared" ca="1" si="172"/>
        <v>46501</v>
      </c>
      <c r="G776" s="23">
        <f t="shared" ca="1" si="178"/>
        <v>1.3460082417582422</v>
      </c>
      <c r="I776" t="s">
        <v>14</v>
      </c>
      <c r="J776" s="18">
        <f t="shared" ca="1" si="173"/>
        <v>46501</v>
      </c>
      <c r="K776" s="23">
        <f t="shared" ca="1" si="179"/>
        <v>0.89628920879120877</v>
      </c>
      <c r="M776" t="s">
        <v>15</v>
      </c>
      <c r="N776" s="18">
        <f t="shared" ca="1" si="174"/>
        <v>46501</v>
      </c>
      <c r="O776" s="23">
        <f t="shared" ca="1" si="180"/>
        <v>0.74361435164835188</v>
      </c>
      <c r="Q776" t="s">
        <v>16</v>
      </c>
      <c r="R776" s="18">
        <f t="shared" ca="1" si="175"/>
        <v>46501</v>
      </c>
      <c r="S776" s="23">
        <f t="shared" ca="1" si="181"/>
        <v>1.0007798351648349</v>
      </c>
      <c r="U776" t="s">
        <v>17</v>
      </c>
      <c r="V776" s="18">
        <f t="shared" ca="1" si="176"/>
        <v>46501</v>
      </c>
      <c r="W776" s="23">
        <f t="shared" ca="1" si="182"/>
        <v>0.89759832967032982</v>
      </c>
    </row>
    <row r="777" spans="1:23">
      <c r="A777" t="s">
        <v>3</v>
      </c>
      <c r="B777" s="18">
        <f t="shared" ca="1" si="171"/>
        <v>46502</v>
      </c>
      <c r="C777" s="23">
        <f t="shared" ca="1" si="177"/>
        <v>1.2070279670329671</v>
      </c>
      <c r="E777" s="22" t="s">
        <v>13</v>
      </c>
      <c r="F777" s="18">
        <f t="shared" ca="1" si="172"/>
        <v>46502</v>
      </c>
      <c r="G777" s="23">
        <f t="shared" ca="1" si="178"/>
        <v>1.3460036813186815</v>
      </c>
      <c r="I777" t="s">
        <v>14</v>
      </c>
      <c r="J777" s="18">
        <f t="shared" ca="1" si="173"/>
        <v>46502</v>
      </c>
      <c r="K777" s="23">
        <f t="shared" ca="1" si="179"/>
        <v>0.89631740659340653</v>
      </c>
      <c r="M777" t="s">
        <v>15</v>
      </c>
      <c r="N777" s="18">
        <f t="shared" ca="1" si="174"/>
        <v>46502</v>
      </c>
      <c r="O777" s="23">
        <f t="shared" ca="1" si="180"/>
        <v>0.74354226373626386</v>
      </c>
      <c r="Q777" t="s">
        <v>16</v>
      </c>
      <c r="R777" s="18">
        <f t="shared" ca="1" si="175"/>
        <v>46502</v>
      </c>
      <c r="S777" s="23">
        <f t="shared" ca="1" si="181"/>
        <v>1.0006836263736263</v>
      </c>
      <c r="U777" t="s">
        <v>17</v>
      </c>
      <c r="V777" s="18">
        <f t="shared" ca="1" si="176"/>
        <v>46502</v>
      </c>
      <c r="W777" s="23">
        <f t="shared" ca="1" si="182"/>
        <v>0.89753974725274732</v>
      </c>
    </row>
    <row r="778" spans="1:23">
      <c r="A778" t="s">
        <v>3</v>
      </c>
      <c r="B778" s="18">
        <f t="shared" ca="1" si="171"/>
        <v>46503</v>
      </c>
      <c r="C778" s="23">
        <f t="shared" ca="1" si="177"/>
        <v>1.2070599780219782</v>
      </c>
      <c r="E778" s="22" t="s">
        <v>13</v>
      </c>
      <c r="F778" s="18">
        <f t="shared" ca="1" si="172"/>
        <v>46503</v>
      </c>
      <c r="G778" s="23">
        <f t="shared" ca="1" si="178"/>
        <v>1.3459991208791211</v>
      </c>
      <c r="I778" t="s">
        <v>14</v>
      </c>
      <c r="J778" s="18">
        <f t="shared" ca="1" si="173"/>
        <v>46503</v>
      </c>
      <c r="K778" s="23">
        <f t="shared" ca="1" si="179"/>
        <v>0.8963456043956044</v>
      </c>
      <c r="M778" t="s">
        <v>15</v>
      </c>
      <c r="N778" s="18">
        <f t="shared" ca="1" si="174"/>
        <v>46503</v>
      </c>
      <c r="O778" s="23">
        <f t="shared" ca="1" si="180"/>
        <v>0.74347017582417596</v>
      </c>
      <c r="Q778" t="s">
        <v>16</v>
      </c>
      <c r="R778" s="18">
        <f t="shared" ca="1" si="175"/>
        <v>46503</v>
      </c>
      <c r="S778" s="23">
        <f t="shared" ca="1" si="181"/>
        <v>1.0005874175824174</v>
      </c>
      <c r="U778" t="s">
        <v>17</v>
      </c>
      <c r="V778" s="18">
        <f t="shared" ca="1" si="176"/>
        <v>46503</v>
      </c>
      <c r="W778" s="23">
        <f t="shared" ca="1" si="182"/>
        <v>0.89748116483516494</v>
      </c>
    </row>
    <row r="779" spans="1:23">
      <c r="A779" t="s">
        <v>3</v>
      </c>
      <c r="B779" s="18">
        <f t="shared" ca="1" si="171"/>
        <v>46504</v>
      </c>
      <c r="C779" s="23">
        <f t="shared" ca="1" si="177"/>
        <v>1.2070919890109892</v>
      </c>
      <c r="E779" s="22" t="s">
        <v>13</v>
      </c>
      <c r="F779" s="18">
        <f t="shared" ca="1" si="172"/>
        <v>46504</v>
      </c>
      <c r="G779" s="23">
        <f t="shared" ca="1" si="178"/>
        <v>1.3459945604395607</v>
      </c>
      <c r="I779" t="s">
        <v>14</v>
      </c>
      <c r="J779" s="18">
        <f t="shared" ca="1" si="173"/>
        <v>46504</v>
      </c>
      <c r="K779" s="23">
        <f t="shared" ca="1" si="179"/>
        <v>0.89637380219780227</v>
      </c>
      <c r="M779" t="s">
        <v>15</v>
      </c>
      <c r="N779" s="18">
        <f t="shared" ca="1" si="174"/>
        <v>46504</v>
      </c>
      <c r="O779" s="23">
        <f t="shared" ca="1" si="180"/>
        <v>0.74339808791208806</v>
      </c>
      <c r="Q779" t="s">
        <v>16</v>
      </c>
      <c r="R779" s="18">
        <f t="shared" ca="1" si="175"/>
        <v>46504</v>
      </c>
      <c r="S779" s="23">
        <f t="shared" ca="1" si="181"/>
        <v>1.0004912087912086</v>
      </c>
      <c r="U779" t="s">
        <v>17</v>
      </c>
      <c r="V779" s="18">
        <f t="shared" ca="1" si="176"/>
        <v>46504</v>
      </c>
      <c r="W779" s="23">
        <f t="shared" ca="1" si="182"/>
        <v>0.89742258241758255</v>
      </c>
    </row>
    <row r="780" spans="1:23">
      <c r="A780" t="s">
        <v>3</v>
      </c>
      <c r="B780" s="18">
        <f t="shared" ca="1" si="171"/>
        <v>46505</v>
      </c>
      <c r="C780" s="23">
        <f t="shared" ca="1" si="177"/>
        <v>1.2071240000000001</v>
      </c>
      <c r="E780" s="22" t="s">
        <v>13</v>
      </c>
      <c r="F780" s="18">
        <f t="shared" ca="1" si="172"/>
        <v>46505</v>
      </c>
      <c r="G780" s="23">
        <f t="shared" ca="1" si="178"/>
        <v>1.34599</v>
      </c>
      <c r="I780" t="s">
        <v>14</v>
      </c>
      <c r="J780" s="18">
        <f t="shared" ca="1" si="173"/>
        <v>46505</v>
      </c>
      <c r="K780" s="23">
        <f t="shared" ca="1" si="179"/>
        <v>0.89640200000000003</v>
      </c>
      <c r="M780" t="s">
        <v>15</v>
      </c>
      <c r="N780" s="18">
        <f t="shared" ca="1" si="174"/>
        <v>46505</v>
      </c>
      <c r="O780" s="23">
        <f t="shared" ca="1" si="180"/>
        <v>0.74332600000000004</v>
      </c>
      <c r="Q780" t="s">
        <v>16</v>
      </c>
      <c r="R780" s="18">
        <f t="shared" ca="1" si="175"/>
        <v>46505</v>
      </c>
      <c r="S780" s="23">
        <f t="shared" ca="1" si="181"/>
        <v>1.0003949999999999</v>
      </c>
      <c r="U780" t="s">
        <v>17</v>
      </c>
      <c r="V780" s="18">
        <f t="shared" ca="1" si="176"/>
        <v>46505</v>
      </c>
      <c r="W780" s="23">
        <f t="shared" ca="1" si="182"/>
        <v>0.89736400000000005</v>
      </c>
    </row>
    <row r="781" spans="1:23">
      <c r="A781" t="s">
        <v>3</v>
      </c>
      <c r="B781" s="24">
        <f t="shared" ca="1" si="171"/>
        <v>46506</v>
      </c>
      <c r="C781" s="21">
        <f>C132</f>
        <v>1.2071240000000001</v>
      </c>
      <c r="E781" s="22" t="s">
        <v>13</v>
      </c>
      <c r="F781" s="24">
        <f t="shared" ca="1" si="172"/>
        <v>46506</v>
      </c>
      <c r="G781" s="21">
        <f>G132</f>
        <v>1.34599</v>
      </c>
      <c r="I781" t="s">
        <v>14</v>
      </c>
      <c r="J781" s="24">
        <f t="shared" ca="1" si="173"/>
        <v>46506</v>
      </c>
      <c r="K781" s="21">
        <f>K132</f>
        <v>0.89640200000000003</v>
      </c>
      <c r="M781" t="s">
        <v>15</v>
      </c>
      <c r="N781" s="24">
        <f t="shared" ca="1" si="174"/>
        <v>46506</v>
      </c>
      <c r="O781" s="21">
        <f>O132</f>
        <v>0.74332600000000004</v>
      </c>
      <c r="Q781" t="s">
        <v>16</v>
      </c>
      <c r="R781" s="24">
        <f t="shared" ca="1" si="175"/>
        <v>46506</v>
      </c>
      <c r="S781" s="21">
        <f>S132</f>
        <v>1.0003949999999999</v>
      </c>
      <c r="U781" t="s">
        <v>17</v>
      </c>
      <c r="V781" s="24">
        <f t="shared" ca="1" si="176"/>
        <v>46506</v>
      </c>
      <c r="W781" s="21">
        <f>W132</f>
        <v>0.89736400000000005</v>
      </c>
    </row>
    <row r="782" spans="1:23">
      <c r="A782" t="s">
        <v>3</v>
      </c>
      <c r="B782" s="18">
        <f t="shared" ref="B782:B845" ca="1" si="183">+B781+1</f>
        <v>46507</v>
      </c>
      <c r="C782" s="23">
        <f t="shared" ref="C782:C845" ca="1" si="184">C781+(C$872-C781)/(B$872-B782)</f>
        <v>1.2071811777777779</v>
      </c>
      <c r="E782" s="22" t="s">
        <v>13</v>
      </c>
      <c r="F782" s="18">
        <f t="shared" ref="F782:F845" ca="1" si="185">+F781+1</f>
        <v>46507</v>
      </c>
      <c r="G782" s="23">
        <f t="shared" ref="G782:G845" ca="1" si="186">G781+(G$872-G781)/(F$872-F782)</f>
        <v>1.3459855555555555</v>
      </c>
      <c r="I782" t="s">
        <v>14</v>
      </c>
      <c r="J782" s="18">
        <f t="shared" ref="J782:J845" ca="1" si="187">+J781+1</f>
        <v>46507</v>
      </c>
      <c r="K782" s="23">
        <f t="shared" ref="K782:K845" ca="1" si="188">K781+(K$872-K781)/(J$872-J782)</f>
        <v>0.89644977777777779</v>
      </c>
      <c r="M782" t="s">
        <v>15</v>
      </c>
      <c r="N782" s="18">
        <f t="shared" ref="N782:N845" ca="1" si="189">+N781+1</f>
        <v>46507</v>
      </c>
      <c r="O782" s="23">
        <f t="shared" ref="O782:O845" ca="1" si="190">O781+(O$872-O781)/(N$872-N782)</f>
        <v>0.74326164444444454</v>
      </c>
      <c r="Q782" t="s">
        <v>16</v>
      </c>
      <c r="R782" s="18">
        <f t="shared" ref="R782:R845" ca="1" si="191">+R781+1</f>
        <v>46507</v>
      </c>
      <c r="S782" s="23">
        <f t="shared" ref="S782:S845" ca="1" si="192">S781+(S$872-S781)/(R$872-R782)</f>
        <v>1.0002944</v>
      </c>
      <c r="U782" t="s">
        <v>17</v>
      </c>
      <c r="V782" s="18">
        <f t="shared" ref="V782:V845" ca="1" si="193">+V781+1</f>
        <v>46507</v>
      </c>
      <c r="W782" s="23">
        <f t="shared" ref="W782:W845" ca="1" si="194">W781+(W$872-W781)/(V$872-V782)</f>
        <v>0.89733108888888891</v>
      </c>
    </row>
    <row r="783" spans="1:23">
      <c r="A783" t="s">
        <v>3</v>
      </c>
      <c r="B783" s="18">
        <f t="shared" ca="1" si="183"/>
        <v>46508</v>
      </c>
      <c r="C783" s="23">
        <f t="shared" ca="1" si="184"/>
        <v>1.2072383555555557</v>
      </c>
      <c r="E783" s="22" t="s">
        <v>13</v>
      </c>
      <c r="F783" s="18">
        <f t="shared" ca="1" si="185"/>
        <v>46508</v>
      </c>
      <c r="G783" s="23">
        <f t="shared" ca="1" si="186"/>
        <v>1.3459811111111111</v>
      </c>
      <c r="I783" t="s">
        <v>14</v>
      </c>
      <c r="J783" s="18">
        <f t="shared" ca="1" si="187"/>
        <v>46508</v>
      </c>
      <c r="K783" s="23">
        <f t="shared" ca="1" si="188"/>
        <v>0.89649755555555555</v>
      </c>
      <c r="M783" t="s">
        <v>15</v>
      </c>
      <c r="N783" s="18">
        <f t="shared" ca="1" si="189"/>
        <v>46508</v>
      </c>
      <c r="O783" s="23">
        <f t="shared" ca="1" si="190"/>
        <v>0.74319728888888903</v>
      </c>
      <c r="Q783" t="s">
        <v>16</v>
      </c>
      <c r="R783" s="18">
        <f t="shared" ca="1" si="191"/>
        <v>46508</v>
      </c>
      <c r="S783" s="23">
        <f t="shared" ca="1" si="192"/>
        <v>1.0001938000000001</v>
      </c>
      <c r="U783" t="s">
        <v>17</v>
      </c>
      <c r="V783" s="18">
        <f t="shared" ca="1" si="193"/>
        <v>46508</v>
      </c>
      <c r="W783" s="23">
        <f t="shared" ca="1" si="194"/>
        <v>0.89729817777777776</v>
      </c>
    </row>
    <row r="784" spans="1:23">
      <c r="A784" t="s">
        <v>3</v>
      </c>
      <c r="B784" s="18">
        <f t="shared" ca="1" si="183"/>
        <v>46509</v>
      </c>
      <c r="C784" s="23">
        <f t="shared" ca="1" si="184"/>
        <v>1.2072955333333335</v>
      </c>
      <c r="E784" s="22" t="s">
        <v>13</v>
      </c>
      <c r="F784" s="18">
        <f t="shared" ca="1" si="185"/>
        <v>46509</v>
      </c>
      <c r="G784" s="23">
        <f t="shared" ca="1" si="186"/>
        <v>1.3459766666666666</v>
      </c>
      <c r="I784" t="s">
        <v>14</v>
      </c>
      <c r="J784" s="18">
        <f t="shared" ca="1" si="187"/>
        <v>46509</v>
      </c>
      <c r="K784" s="23">
        <f t="shared" ca="1" si="188"/>
        <v>0.89654533333333331</v>
      </c>
      <c r="M784" t="s">
        <v>15</v>
      </c>
      <c r="N784" s="18">
        <f t="shared" ca="1" si="189"/>
        <v>46509</v>
      </c>
      <c r="O784" s="23">
        <f t="shared" ca="1" si="190"/>
        <v>0.74313293333333352</v>
      </c>
      <c r="Q784" t="s">
        <v>16</v>
      </c>
      <c r="R784" s="18">
        <f t="shared" ca="1" si="191"/>
        <v>46509</v>
      </c>
      <c r="S784" s="23">
        <f t="shared" ca="1" si="192"/>
        <v>1.0000932000000002</v>
      </c>
      <c r="U784" t="s">
        <v>17</v>
      </c>
      <c r="V784" s="18">
        <f t="shared" ca="1" si="193"/>
        <v>46509</v>
      </c>
      <c r="W784" s="23">
        <f t="shared" ca="1" si="194"/>
        <v>0.89726526666666662</v>
      </c>
    </row>
    <row r="785" spans="1:23">
      <c r="A785" t="s">
        <v>3</v>
      </c>
      <c r="B785" s="18">
        <f t="shared" ca="1" si="183"/>
        <v>46510</v>
      </c>
      <c r="C785" s="23">
        <f t="shared" ca="1" si="184"/>
        <v>1.2073527111111113</v>
      </c>
      <c r="E785" s="22" t="s">
        <v>13</v>
      </c>
      <c r="F785" s="18">
        <f t="shared" ca="1" si="185"/>
        <v>46510</v>
      </c>
      <c r="G785" s="23">
        <f t="shared" ca="1" si="186"/>
        <v>1.3459722222222221</v>
      </c>
      <c r="I785" t="s">
        <v>14</v>
      </c>
      <c r="J785" s="18">
        <f t="shared" ca="1" si="187"/>
        <v>46510</v>
      </c>
      <c r="K785" s="23">
        <f t="shared" ca="1" si="188"/>
        <v>0.89659311111111106</v>
      </c>
      <c r="M785" t="s">
        <v>15</v>
      </c>
      <c r="N785" s="18">
        <f t="shared" ca="1" si="189"/>
        <v>46510</v>
      </c>
      <c r="O785" s="23">
        <f t="shared" ca="1" si="190"/>
        <v>0.74306857777777802</v>
      </c>
      <c r="Q785" t="s">
        <v>16</v>
      </c>
      <c r="R785" s="18">
        <f t="shared" ca="1" si="191"/>
        <v>46510</v>
      </c>
      <c r="S785" s="23">
        <f t="shared" ca="1" si="192"/>
        <v>0.99999260000000023</v>
      </c>
      <c r="U785" t="s">
        <v>17</v>
      </c>
      <c r="V785" s="18">
        <f t="shared" ca="1" si="193"/>
        <v>46510</v>
      </c>
      <c r="W785" s="23">
        <f t="shared" ca="1" si="194"/>
        <v>0.89723235555555547</v>
      </c>
    </row>
    <row r="786" spans="1:23">
      <c r="A786" t="s">
        <v>3</v>
      </c>
      <c r="B786" s="18">
        <f t="shared" ca="1" si="183"/>
        <v>46511</v>
      </c>
      <c r="C786" s="23">
        <f t="shared" ca="1" si="184"/>
        <v>1.2074098888888891</v>
      </c>
      <c r="E786" s="22" t="s">
        <v>13</v>
      </c>
      <c r="F786" s="18">
        <f t="shared" ca="1" si="185"/>
        <v>46511</v>
      </c>
      <c r="G786" s="23">
        <f t="shared" ca="1" si="186"/>
        <v>1.3459677777777777</v>
      </c>
      <c r="I786" t="s">
        <v>14</v>
      </c>
      <c r="J786" s="18">
        <f t="shared" ca="1" si="187"/>
        <v>46511</v>
      </c>
      <c r="K786" s="23">
        <f t="shared" ca="1" si="188"/>
        <v>0.89664088888888882</v>
      </c>
      <c r="M786" t="s">
        <v>15</v>
      </c>
      <c r="N786" s="18">
        <f t="shared" ca="1" si="189"/>
        <v>46511</v>
      </c>
      <c r="O786" s="23">
        <f t="shared" ca="1" si="190"/>
        <v>0.74300422222222251</v>
      </c>
      <c r="Q786" t="s">
        <v>16</v>
      </c>
      <c r="R786" s="18">
        <f t="shared" ca="1" si="191"/>
        <v>46511</v>
      </c>
      <c r="S786" s="23">
        <f t="shared" ca="1" si="192"/>
        <v>0.99989200000000023</v>
      </c>
      <c r="U786" t="s">
        <v>17</v>
      </c>
      <c r="V786" s="18">
        <f t="shared" ca="1" si="193"/>
        <v>46511</v>
      </c>
      <c r="W786" s="23">
        <f t="shared" ca="1" si="194"/>
        <v>0.89719944444444433</v>
      </c>
    </row>
    <row r="787" spans="1:23">
      <c r="A787" t="s">
        <v>3</v>
      </c>
      <c r="B787" s="18">
        <f t="shared" ca="1" si="183"/>
        <v>46512</v>
      </c>
      <c r="C787" s="23">
        <f t="shared" ca="1" si="184"/>
        <v>1.2074670666666669</v>
      </c>
      <c r="E787" s="22" t="s">
        <v>13</v>
      </c>
      <c r="F787" s="18">
        <f t="shared" ca="1" si="185"/>
        <v>46512</v>
      </c>
      <c r="G787" s="23">
        <f t="shared" ca="1" si="186"/>
        <v>1.3459633333333332</v>
      </c>
      <c r="I787" t="s">
        <v>14</v>
      </c>
      <c r="J787" s="18">
        <f t="shared" ca="1" si="187"/>
        <v>46512</v>
      </c>
      <c r="K787" s="23">
        <f t="shared" ca="1" si="188"/>
        <v>0.89668866666666658</v>
      </c>
      <c r="M787" t="s">
        <v>15</v>
      </c>
      <c r="N787" s="18">
        <f t="shared" ca="1" si="189"/>
        <v>46512</v>
      </c>
      <c r="O787" s="23">
        <f t="shared" ca="1" si="190"/>
        <v>0.742939866666667</v>
      </c>
      <c r="Q787" t="s">
        <v>16</v>
      </c>
      <c r="R787" s="18">
        <f t="shared" ca="1" si="191"/>
        <v>46512</v>
      </c>
      <c r="S787" s="23">
        <f t="shared" ca="1" si="192"/>
        <v>0.99979140000000022</v>
      </c>
      <c r="U787" t="s">
        <v>17</v>
      </c>
      <c r="V787" s="18">
        <f t="shared" ca="1" si="193"/>
        <v>46512</v>
      </c>
      <c r="W787" s="23">
        <f t="shared" ca="1" si="194"/>
        <v>0.89716653333333318</v>
      </c>
    </row>
    <row r="788" spans="1:23">
      <c r="A788" t="s">
        <v>3</v>
      </c>
      <c r="B788" s="18">
        <f t="shared" ca="1" si="183"/>
        <v>46513</v>
      </c>
      <c r="C788" s="23">
        <f t="shared" ca="1" si="184"/>
        <v>1.2075242444444447</v>
      </c>
      <c r="E788" s="22" t="s">
        <v>13</v>
      </c>
      <c r="F788" s="18">
        <f t="shared" ca="1" si="185"/>
        <v>46513</v>
      </c>
      <c r="G788" s="23">
        <f t="shared" ca="1" si="186"/>
        <v>1.3459588888888887</v>
      </c>
      <c r="I788" t="s">
        <v>14</v>
      </c>
      <c r="J788" s="18">
        <f t="shared" ca="1" si="187"/>
        <v>46513</v>
      </c>
      <c r="K788" s="23">
        <f t="shared" ca="1" si="188"/>
        <v>0.89673644444444434</v>
      </c>
      <c r="M788" t="s">
        <v>15</v>
      </c>
      <c r="N788" s="18">
        <f t="shared" ca="1" si="189"/>
        <v>46513</v>
      </c>
      <c r="O788" s="23">
        <f t="shared" ca="1" si="190"/>
        <v>0.7428755111111115</v>
      </c>
      <c r="Q788" t="s">
        <v>16</v>
      </c>
      <c r="R788" s="18">
        <f t="shared" ca="1" si="191"/>
        <v>46513</v>
      </c>
      <c r="S788" s="23">
        <f t="shared" ca="1" si="192"/>
        <v>0.99969080000000021</v>
      </c>
      <c r="U788" t="s">
        <v>17</v>
      </c>
      <c r="V788" s="18">
        <f t="shared" ca="1" si="193"/>
        <v>46513</v>
      </c>
      <c r="W788" s="23">
        <f t="shared" ca="1" si="194"/>
        <v>0.89713362222222204</v>
      </c>
    </row>
    <row r="789" spans="1:23">
      <c r="A789" t="s">
        <v>3</v>
      </c>
      <c r="B789" s="18">
        <f t="shared" ca="1" si="183"/>
        <v>46514</v>
      </c>
      <c r="C789" s="23">
        <f t="shared" ca="1" si="184"/>
        <v>1.2075814222222225</v>
      </c>
      <c r="E789" s="22" t="s">
        <v>13</v>
      </c>
      <c r="F789" s="18">
        <f t="shared" ca="1" si="185"/>
        <v>46514</v>
      </c>
      <c r="G789" s="23">
        <f t="shared" ca="1" si="186"/>
        <v>1.3459544444444442</v>
      </c>
      <c r="I789" t="s">
        <v>14</v>
      </c>
      <c r="J789" s="18">
        <f t="shared" ca="1" si="187"/>
        <v>46514</v>
      </c>
      <c r="K789" s="23">
        <f t="shared" ca="1" si="188"/>
        <v>0.89678422222222209</v>
      </c>
      <c r="M789" t="s">
        <v>15</v>
      </c>
      <c r="N789" s="18">
        <f t="shared" ca="1" si="189"/>
        <v>46514</v>
      </c>
      <c r="O789" s="23">
        <f t="shared" ca="1" si="190"/>
        <v>0.74281115555555599</v>
      </c>
      <c r="Q789" t="s">
        <v>16</v>
      </c>
      <c r="R789" s="18">
        <f t="shared" ca="1" si="191"/>
        <v>46514</v>
      </c>
      <c r="S789" s="23">
        <f t="shared" ca="1" si="192"/>
        <v>0.99959020000000021</v>
      </c>
      <c r="U789" t="s">
        <v>17</v>
      </c>
      <c r="V789" s="18">
        <f t="shared" ca="1" si="193"/>
        <v>46514</v>
      </c>
      <c r="W789" s="23">
        <f t="shared" ca="1" si="194"/>
        <v>0.89710071111111089</v>
      </c>
    </row>
    <row r="790" spans="1:23">
      <c r="A790" t="s">
        <v>3</v>
      </c>
      <c r="B790" s="18">
        <f t="shared" ca="1" si="183"/>
        <v>46515</v>
      </c>
      <c r="C790" s="23">
        <f t="shared" ca="1" si="184"/>
        <v>1.2076386000000003</v>
      </c>
      <c r="E790" s="22" t="s">
        <v>13</v>
      </c>
      <c r="F790" s="18">
        <f t="shared" ca="1" si="185"/>
        <v>46515</v>
      </c>
      <c r="G790" s="23">
        <f t="shared" ca="1" si="186"/>
        <v>1.3459499999999998</v>
      </c>
      <c r="I790" t="s">
        <v>14</v>
      </c>
      <c r="J790" s="18">
        <f t="shared" ca="1" si="187"/>
        <v>46515</v>
      </c>
      <c r="K790" s="23">
        <f t="shared" ca="1" si="188"/>
        <v>0.89683199999999985</v>
      </c>
      <c r="M790" t="s">
        <v>15</v>
      </c>
      <c r="N790" s="18">
        <f t="shared" ca="1" si="189"/>
        <v>46515</v>
      </c>
      <c r="O790" s="23">
        <f t="shared" ca="1" si="190"/>
        <v>0.74274680000000048</v>
      </c>
      <c r="Q790" t="s">
        <v>16</v>
      </c>
      <c r="R790" s="18">
        <f t="shared" ca="1" si="191"/>
        <v>46515</v>
      </c>
      <c r="S790" s="23">
        <f t="shared" ca="1" si="192"/>
        <v>0.9994896000000002</v>
      </c>
      <c r="U790" t="s">
        <v>17</v>
      </c>
      <c r="V790" s="18">
        <f t="shared" ca="1" si="193"/>
        <v>46515</v>
      </c>
      <c r="W790" s="23">
        <f t="shared" ca="1" si="194"/>
        <v>0.89706779999999975</v>
      </c>
    </row>
    <row r="791" spans="1:23">
      <c r="A791" t="s">
        <v>3</v>
      </c>
      <c r="B791" s="18">
        <f t="shared" ca="1" si="183"/>
        <v>46516</v>
      </c>
      <c r="C791" s="23">
        <f t="shared" ca="1" si="184"/>
        <v>1.2076957777777781</v>
      </c>
      <c r="E791" s="22" t="s">
        <v>13</v>
      </c>
      <c r="F791" s="18">
        <f t="shared" ca="1" si="185"/>
        <v>46516</v>
      </c>
      <c r="G791" s="23">
        <f t="shared" ca="1" si="186"/>
        <v>1.3459455555555553</v>
      </c>
      <c r="I791" t="s">
        <v>14</v>
      </c>
      <c r="J791" s="18">
        <f t="shared" ca="1" si="187"/>
        <v>46516</v>
      </c>
      <c r="K791" s="23">
        <f t="shared" ca="1" si="188"/>
        <v>0.89687977777777761</v>
      </c>
      <c r="M791" t="s">
        <v>15</v>
      </c>
      <c r="N791" s="18">
        <f t="shared" ca="1" si="189"/>
        <v>46516</v>
      </c>
      <c r="O791" s="23">
        <f t="shared" ca="1" si="190"/>
        <v>0.74268244444444498</v>
      </c>
      <c r="Q791" t="s">
        <v>16</v>
      </c>
      <c r="R791" s="18">
        <f t="shared" ca="1" si="191"/>
        <v>46516</v>
      </c>
      <c r="S791" s="23">
        <f t="shared" ca="1" si="192"/>
        <v>0.99938900000000019</v>
      </c>
      <c r="U791" t="s">
        <v>17</v>
      </c>
      <c r="V791" s="18">
        <f t="shared" ca="1" si="193"/>
        <v>46516</v>
      </c>
      <c r="W791" s="23">
        <f t="shared" ca="1" si="194"/>
        <v>0.8970348888888886</v>
      </c>
    </row>
    <row r="792" spans="1:23">
      <c r="A792" t="s">
        <v>3</v>
      </c>
      <c r="B792" s="18">
        <f t="shared" ca="1" si="183"/>
        <v>46517</v>
      </c>
      <c r="C792" s="23">
        <f t="shared" ca="1" si="184"/>
        <v>1.207752955555556</v>
      </c>
      <c r="E792" s="22" t="s">
        <v>13</v>
      </c>
      <c r="F792" s="18">
        <f t="shared" ca="1" si="185"/>
        <v>46517</v>
      </c>
      <c r="G792" s="23">
        <f t="shared" ca="1" si="186"/>
        <v>1.3459411111111108</v>
      </c>
      <c r="I792" t="s">
        <v>14</v>
      </c>
      <c r="J792" s="18">
        <f t="shared" ca="1" si="187"/>
        <v>46517</v>
      </c>
      <c r="K792" s="23">
        <f t="shared" ca="1" si="188"/>
        <v>0.89692755555555537</v>
      </c>
      <c r="M792" t="s">
        <v>15</v>
      </c>
      <c r="N792" s="18">
        <f t="shared" ca="1" si="189"/>
        <v>46517</v>
      </c>
      <c r="O792" s="23">
        <f t="shared" ca="1" si="190"/>
        <v>0.74261808888888936</v>
      </c>
      <c r="Q792" t="s">
        <v>16</v>
      </c>
      <c r="R792" s="18">
        <f t="shared" ca="1" si="191"/>
        <v>46517</v>
      </c>
      <c r="S792" s="23">
        <f t="shared" ca="1" si="192"/>
        <v>0.99928840000000019</v>
      </c>
      <c r="U792" t="s">
        <v>17</v>
      </c>
      <c r="V792" s="18">
        <f t="shared" ca="1" si="193"/>
        <v>46517</v>
      </c>
      <c r="W792" s="23">
        <f t="shared" ca="1" si="194"/>
        <v>0.89700197777777746</v>
      </c>
    </row>
    <row r="793" spans="1:23">
      <c r="A793" t="s">
        <v>3</v>
      </c>
      <c r="B793" s="18">
        <f t="shared" ca="1" si="183"/>
        <v>46518</v>
      </c>
      <c r="C793" s="23">
        <f t="shared" ca="1" si="184"/>
        <v>1.2078101333333338</v>
      </c>
      <c r="E793" s="22" t="s">
        <v>13</v>
      </c>
      <c r="F793" s="18">
        <f t="shared" ca="1" si="185"/>
        <v>46518</v>
      </c>
      <c r="G793" s="23">
        <f t="shared" ca="1" si="186"/>
        <v>1.3459366666666663</v>
      </c>
      <c r="I793" t="s">
        <v>14</v>
      </c>
      <c r="J793" s="18">
        <f t="shared" ca="1" si="187"/>
        <v>46518</v>
      </c>
      <c r="K793" s="23">
        <f t="shared" ca="1" si="188"/>
        <v>0.89697533333333312</v>
      </c>
      <c r="M793" t="s">
        <v>15</v>
      </c>
      <c r="N793" s="18">
        <f t="shared" ca="1" si="189"/>
        <v>46518</v>
      </c>
      <c r="O793" s="23">
        <f t="shared" ca="1" si="190"/>
        <v>0.74255373333333385</v>
      </c>
      <c r="Q793" t="s">
        <v>16</v>
      </c>
      <c r="R793" s="18">
        <f t="shared" ca="1" si="191"/>
        <v>46518</v>
      </c>
      <c r="S793" s="23">
        <f t="shared" ca="1" si="192"/>
        <v>0.99918780000000018</v>
      </c>
      <c r="U793" t="s">
        <v>17</v>
      </c>
      <c r="V793" s="18">
        <f t="shared" ca="1" si="193"/>
        <v>46518</v>
      </c>
      <c r="W793" s="23">
        <f t="shared" ca="1" si="194"/>
        <v>0.89696906666666631</v>
      </c>
    </row>
    <row r="794" spans="1:23">
      <c r="A794" t="s">
        <v>3</v>
      </c>
      <c r="B794" s="18">
        <f t="shared" ca="1" si="183"/>
        <v>46519</v>
      </c>
      <c r="C794" s="23">
        <f t="shared" ca="1" si="184"/>
        <v>1.2078673111111116</v>
      </c>
      <c r="E794" s="22" t="s">
        <v>13</v>
      </c>
      <c r="F794" s="18">
        <f t="shared" ca="1" si="185"/>
        <v>46519</v>
      </c>
      <c r="G794" s="23">
        <f t="shared" ca="1" si="186"/>
        <v>1.3459322222222219</v>
      </c>
      <c r="I794" t="s">
        <v>14</v>
      </c>
      <c r="J794" s="18">
        <f t="shared" ca="1" si="187"/>
        <v>46519</v>
      </c>
      <c r="K794" s="23">
        <f t="shared" ca="1" si="188"/>
        <v>0.89702311111111088</v>
      </c>
      <c r="M794" t="s">
        <v>15</v>
      </c>
      <c r="N794" s="18">
        <f t="shared" ca="1" si="189"/>
        <v>46519</v>
      </c>
      <c r="O794" s="23">
        <f t="shared" ca="1" si="190"/>
        <v>0.74248937777777835</v>
      </c>
      <c r="Q794" t="s">
        <v>16</v>
      </c>
      <c r="R794" s="18">
        <f t="shared" ca="1" si="191"/>
        <v>46519</v>
      </c>
      <c r="S794" s="23">
        <f t="shared" ca="1" si="192"/>
        <v>0.99908720000000018</v>
      </c>
      <c r="U794" t="s">
        <v>17</v>
      </c>
      <c r="V794" s="18">
        <f t="shared" ca="1" si="193"/>
        <v>46519</v>
      </c>
      <c r="W794" s="23">
        <f t="shared" ca="1" si="194"/>
        <v>0.89693615555555517</v>
      </c>
    </row>
    <row r="795" spans="1:23">
      <c r="A795" t="s">
        <v>3</v>
      </c>
      <c r="B795" s="18">
        <f t="shared" ca="1" si="183"/>
        <v>46520</v>
      </c>
      <c r="C795" s="23">
        <f t="shared" ca="1" si="184"/>
        <v>1.2079244888888894</v>
      </c>
      <c r="E795" s="22" t="s">
        <v>13</v>
      </c>
      <c r="F795" s="18">
        <f t="shared" ca="1" si="185"/>
        <v>46520</v>
      </c>
      <c r="G795" s="23">
        <f t="shared" ca="1" si="186"/>
        <v>1.3459277777777774</v>
      </c>
      <c r="I795" t="s">
        <v>14</v>
      </c>
      <c r="J795" s="18">
        <f t="shared" ca="1" si="187"/>
        <v>46520</v>
      </c>
      <c r="K795" s="23">
        <f t="shared" ca="1" si="188"/>
        <v>0.89707088888888864</v>
      </c>
      <c r="M795" t="s">
        <v>15</v>
      </c>
      <c r="N795" s="18">
        <f t="shared" ca="1" si="189"/>
        <v>46520</v>
      </c>
      <c r="O795" s="23">
        <f t="shared" ca="1" si="190"/>
        <v>0.74242502222222273</v>
      </c>
      <c r="Q795" t="s">
        <v>16</v>
      </c>
      <c r="R795" s="18">
        <f t="shared" ca="1" si="191"/>
        <v>46520</v>
      </c>
      <c r="S795" s="23">
        <f t="shared" ca="1" si="192"/>
        <v>0.99898660000000017</v>
      </c>
      <c r="U795" t="s">
        <v>17</v>
      </c>
      <c r="V795" s="18">
        <f t="shared" ca="1" si="193"/>
        <v>46520</v>
      </c>
      <c r="W795" s="23">
        <f t="shared" ca="1" si="194"/>
        <v>0.89690324444444403</v>
      </c>
    </row>
    <row r="796" spans="1:23">
      <c r="A796" t="s">
        <v>3</v>
      </c>
      <c r="B796" s="18">
        <f t="shared" ca="1" si="183"/>
        <v>46521</v>
      </c>
      <c r="C796" s="23">
        <f t="shared" ca="1" si="184"/>
        <v>1.2079816666666672</v>
      </c>
      <c r="E796" s="22" t="s">
        <v>13</v>
      </c>
      <c r="F796" s="18">
        <f t="shared" ca="1" si="185"/>
        <v>46521</v>
      </c>
      <c r="G796" s="23">
        <f t="shared" ca="1" si="186"/>
        <v>1.3459233333333329</v>
      </c>
      <c r="I796" t="s">
        <v>14</v>
      </c>
      <c r="J796" s="18">
        <f t="shared" ca="1" si="187"/>
        <v>46521</v>
      </c>
      <c r="K796" s="23">
        <f t="shared" ca="1" si="188"/>
        <v>0.8971186666666664</v>
      </c>
      <c r="M796" t="s">
        <v>15</v>
      </c>
      <c r="N796" s="18">
        <f t="shared" ca="1" si="189"/>
        <v>46521</v>
      </c>
      <c r="O796" s="23">
        <f t="shared" ca="1" si="190"/>
        <v>0.74236066666666711</v>
      </c>
      <c r="Q796" t="s">
        <v>16</v>
      </c>
      <c r="R796" s="18">
        <f t="shared" ca="1" si="191"/>
        <v>46521</v>
      </c>
      <c r="S796" s="23">
        <f t="shared" ca="1" si="192"/>
        <v>0.99888600000000016</v>
      </c>
      <c r="U796" t="s">
        <v>17</v>
      </c>
      <c r="V796" s="18">
        <f t="shared" ca="1" si="193"/>
        <v>46521</v>
      </c>
      <c r="W796" s="23">
        <f t="shared" ca="1" si="194"/>
        <v>0.89687033333333288</v>
      </c>
    </row>
    <row r="797" spans="1:23">
      <c r="A797" t="s">
        <v>3</v>
      </c>
      <c r="B797" s="18">
        <f t="shared" ca="1" si="183"/>
        <v>46522</v>
      </c>
      <c r="C797" s="23">
        <f t="shared" ca="1" si="184"/>
        <v>1.208038844444445</v>
      </c>
      <c r="E797" s="22" t="s">
        <v>13</v>
      </c>
      <c r="F797" s="18">
        <f t="shared" ca="1" si="185"/>
        <v>46522</v>
      </c>
      <c r="G797" s="23">
        <f t="shared" ca="1" si="186"/>
        <v>1.3459188888888884</v>
      </c>
      <c r="I797" t="s">
        <v>14</v>
      </c>
      <c r="J797" s="18">
        <f t="shared" ca="1" si="187"/>
        <v>46522</v>
      </c>
      <c r="K797" s="23">
        <f t="shared" ca="1" si="188"/>
        <v>0.89716644444444416</v>
      </c>
      <c r="M797" t="s">
        <v>15</v>
      </c>
      <c r="N797" s="18">
        <f t="shared" ca="1" si="189"/>
        <v>46522</v>
      </c>
      <c r="O797" s="23">
        <f t="shared" ca="1" si="190"/>
        <v>0.74229631111111161</v>
      </c>
      <c r="Q797" t="s">
        <v>16</v>
      </c>
      <c r="R797" s="18">
        <f t="shared" ca="1" si="191"/>
        <v>46522</v>
      </c>
      <c r="S797" s="23">
        <f t="shared" ca="1" si="192"/>
        <v>0.99878540000000016</v>
      </c>
      <c r="U797" t="s">
        <v>17</v>
      </c>
      <c r="V797" s="18">
        <f t="shared" ca="1" si="193"/>
        <v>46522</v>
      </c>
      <c r="W797" s="23">
        <f t="shared" ca="1" si="194"/>
        <v>0.89683742222222174</v>
      </c>
    </row>
    <row r="798" spans="1:23">
      <c r="A798" t="s">
        <v>3</v>
      </c>
      <c r="B798" s="18">
        <f t="shared" ca="1" si="183"/>
        <v>46523</v>
      </c>
      <c r="C798" s="23">
        <f t="shared" ca="1" si="184"/>
        <v>1.2080960222222228</v>
      </c>
      <c r="E798" s="22" t="s">
        <v>13</v>
      </c>
      <c r="F798" s="18">
        <f t="shared" ca="1" si="185"/>
        <v>46523</v>
      </c>
      <c r="G798" s="23">
        <f t="shared" ca="1" si="186"/>
        <v>1.345914444444444</v>
      </c>
      <c r="I798" t="s">
        <v>14</v>
      </c>
      <c r="J798" s="18">
        <f t="shared" ca="1" si="187"/>
        <v>46523</v>
      </c>
      <c r="K798" s="23">
        <f t="shared" ca="1" si="188"/>
        <v>0.89721422222222191</v>
      </c>
      <c r="M798" t="s">
        <v>15</v>
      </c>
      <c r="N798" s="18">
        <f t="shared" ca="1" si="189"/>
        <v>46523</v>
      </c>
      <c r="O798" s="23">
        <f t="shared" ca="1" si="190"/>
        <v>0.7422319555555561</v>
      </c>
      <c r="Q798" t="s">
        <v>16</v>
      </c>
      <c r="R798" s="18">
        <f t="shared" ca="1" si="191"/>
        <v>46523</v>
      </c>
      <c r="S798" s="23">
        <f t="shared" ca="1" si="192"/>
        <v>0.99868480000000015</v>
      </c>
      <c r="U798" t="s">
        <v>17</v>
      </c>
      <c r="V798" s="18">
        <f t="shared" ca="1" si="193"/>
        <v>46523</v>
      </c>
      <c r="W798" s="23">
        <f t="shared" ca="1" si="194"/>
        <v>0.89680451111111059</v>
      </c>
    </row>
    <row r="799" spans="1:23">
      <c r="A799" t="s">
        <v>3</v>
      </c>
      <c r="B799" s="18">
        <f t="shared" ca="1" si="183"/>
        <v>46524</v>
      </c>
      <c r="C799" s="23">
        <f t="shared" ca="1" si="184"/>
        <v>1.2081532000000006</v>
      </c>
      <c r="E799" s="22" t="s">
        <v>13</v>
      </c>
      <c r="F799" s="18">
        <f t="shared" ca="1" si="185"/>
        <v>46524</v>
      </c>
      <c r="G799" s="23">
        <f t="shared" ca="1" si="186"/>
        <v>1.3459099999999995</v>
      </c>
      <c r="I799" t="s">
        <v>14</v>
      </c>
      <c r="J799" s="18">
        <f t="shared" ca="1" si="187"/>
        <v>46524</v>
      </c>
      <c r="K799" s="23">
        <f t="shared" ca="1" si="188"/>
        <v>0.89726199999999967</v>
      </c>
      <c r="M799" t="s">
        <v>15</v>
      </c>
      <c r="N799" s="18">
        <f t="shared" ca="1" si="189"/>
        <v>46524</v>
      </c>
      <c r="O799" s="23">
        <f t="shared" ca="1" si="190"/>
        <v>0.74216760000000048</v>
      </c>
      <c r="Q799" t="s">
        <v>16</v>
      </c>
      <c r="R799" s="18">
        <f t="shared" ca="1" si="191"/>
        <v>46524</v>
      </c>
      <c r="S799" s="23">
        <f t="shared" ca="1" si="192"/>
        <v>0.99858420000000014</v>
      </c>
      <c r="U799" t="s">
        <v>17</v>
      </c>
      <c r="V799" s="18">
        <f t="shared" ca="1" si="193"/>
        <v>46524</v>
      </c>
      <c r="W799" s="23">
        <f t="shared" ca="1" si="194"/>
        <v>0.89677159999999945</v>
      </c>
    </row>
    <row r="800" spans="1:23">
      <c r="A800" t="s">
        <v>3</v>
      </c>
      <c r="B800" s="18">
        <f t="shared" ca="1" si="183"/>
        <v>46525</v>
      </c>
      <c r="C800" s="23">
        <f t="shared" ca="1" si="184"/>
        <v>1.2082103777777784</v>
      </c>
      <c r="E800" s="22" t="s">
        <v>13</v>
      </c>
      <c r="F800" s="18">
        <f t="shared" ca="1" si="185"/>
        <v>46525</v>
      </c>
      <c r="G800" s="23">
        <f t="shared" ca="1" si="186"/>
        <v>1.345905555555555</v>
      </c>
      <c r="I800" t="s">
        <v>14</v>
      </c>
      <c r="J800" s="18">
        <f t="shared" ca="1" si="187"/>
        <v>46525</v>
      </c>
      <c r="K800" s="23">
        <f t="shared" ca="1" si="188"/>
        <v>0.89730977777777743</v>
      </c>
      <c r="M800" t="s">
        <v>15</v>
      </c>
      <c r="N800" s="18">
        <f t="shared" ca="1" si="189"/>
        <v>46525</v>
      </c>
      <c r="O800" s="23">
        <f t="shared" ca="1" si="190"/>
        <v>0.74210324444444487</v>
      </c>
      <c r="Q800" t="s">
        <v>16</v>
      </c>
      <c r="R800" s="18">
        <f t="shared" ca="1" si="191"/>
        <v>46525</v>
      </c>
      <c r="S800" s="23">
        <f t="shared" ca="1" si="192"/>
        <v>0.99848360000000014</v>
      </c>
      <c r="U800" t="s">
        <v>17</v>
      </c>
      <c r="V800" s="18">
        <f t="shared" ca="1" si="193"/>
        <v>46525</v>
      </c>
      <c r="W800" s="23">
        <f t="shared" ca="1" si="194"/>
        <v>0.8967386888888883</v>
      </c>
    </row>
    <row r="801" spans="1:23">
      <c r="A801" t="s">
        <v>3</v>
      </c>
      <c r="B801" s="18">
        <f t="shared" ca="1" si="183"/>
        <v>46526</v>
      </c>
      <c r="C801" s="23">
        <f t="shared" ca="1" si="184"/>
        <v>1.2082675555555562</v>
      </c>
      <c r="E801" s="22" t="s">
        <v>13</v>
      </c>
      <c r="F801" s="18">
        <f t="shared" ca="1" si="185"/>
        <v>46526</v>
      </c>
      <c r="G801" s="23">
        <f t="shared" ca="1" si="186"/>
        <v>1.3459011111111105</v>
      </c>
      <c r="I801" t="s">
        <v>14</v>
      </c>
      <c r="J801" s="18">
        <f t="shared" ca="1" si="187"/>
        <v>46526</v>
      </c>
      <c r="K801" s="23">
        <f t="shared" ca="1" si="188"/>
        <v>0.89735755555555519</v>
      </c>
      <c r="M801" t="s">
        <v>15</v>
      </c>
      <c r="N801" s="18">
        <f t="shared" ca="1" si="189"/>
        <v>46526</v>
      </c>
      <c r="O801" s="23">
        <f t="shared" ca="1" si="190"/>
        <v>0.74203888888888936</v>
      </c>
      <c r="Q801" t="s">
        <v>16</v>
      </c>
      <c r="R801" s="18">
        <f t="shared" ca="1" si="191"/>
        <v>46526</v>
      </c>
      <c r="S801" s="23">
        <f t="shared" ca="1" si="192"/>
        <v>0.99838300000000013</v>
      </c>
      <c r="U801" t="s">
        <v>17</v>
      </c>
      <c r="V801" s="18">
        <f t="shared" ca="1" si="193"/>
        <v>46526</v>
      </c>
      <c r="W801" s="23">
        <f t="shared" ca="1" si="194"/>
        <v>0.89670577777777716</v>
      </c>
    </row>
    <row r="802" spans="1:23">
      <c r="A802" t="s">
        <v>3</v>
      </c>
      <c r="B802" s="18">
        <f t="shared" ca="1" si="183"/>
        <v>46527</v>
      </c>
      <c r="C802" s="23">
        <f t="shared" ca="1" si="184"/>
        <v>1.208324733333334</v>
      </c>
      <c r="E802" s="22" t="s">
        <v>13</v>
      </c>
      <c r="F802" s="18">
        <f t="shared" ca="1" si="185"/>
        <v>46527</v>
      </c>
      <c r="G802" s="23">
        <f t="shared" ca="1" si="186"/>
        <v>1.3458966666666661</v>
      </c>
      <c r="I802" t="s">
        <v>14</v>
      </c>
      <c r="J802" s="18">
        <f t="shared" ca="1" si="187"/>
        <v>46527</v>
      </c>
      <c r="K802" s="23">
        <f t="shared" ca="1" si="188"/>
        <v>0.89740533333333294</v>
      </c>
      <c r="M802" t="s">
        <v>15</v>
      </c>
      <c r="N802" s="18">
        <f t="shared" ca="1" si="189"/>
        <v>46527</v>
      </c>
      <c r="O802" s="23">
        <f t="shared" ca="1" si="190"/>
        <v>0.74197453333333385</v>
      </c>
      <c r="Q802" t="s">
        <v>16</v>
      </c>
      <c r="R802" s="18">
        <f t="shared" ca="1" si="191"/>
        <v>46527</v>
      </c>
      <c r="S802" s="23">
        <f t="shared" ca="1" si="192"/>
        <v>0.99828240000000013</v>
      </c>
      <c r="U802" t="s">
        <v>17</v>
      </c>
      <c r="V802" s="18">
        <f t="shared" ca="1" si="193"/>
        <v>46527</v>
      </c>
      <c r="W802" s="23">
        <f t="shared" ca="1" si="194"/>
        <v>0.89667286666666601</v>
      </c>
    </row>
    <row r="803" spans="1:23">
      <c r="A803" t="s">
        <v>3</v>
      </c>
      <c r="B803" s="18">
        <f t="shared" ca="1" si="183"/>
        <v>46528</v>
      </c>
      <c r="C803" s="23">
        <f t="shared" ca="1" si="184"/>
        <v>1.2083819111111118</v>
      </c>
      <c r="E803" s="22" t="s">
        <v>13</v>
      </c>
      <c r="F803" s="18">
        <f t="shared" ca="1" si="185"/>
        <v>46528</v>
      </c>
      <c r="G803" s="23">
        <f t="shared" ca="1" si="186"/>
        <v>1.3458922222222216</v>
      </c>
      <c r="I803" t="s">
        <v>14</v>
      </c>
      <c r="J803" s="18">
        <f t="shared" ca="1" si="187"/>
        <v>46528</v>
      </c>
      <c r="K803" s="23">
        <f t="shared" ca="1" si="188"/>
        <v>0.8974531111111107</v>
      </c>
      <c r="M803" t="s">
        <v>15</v>
      </c>
      <c r="N803" s="18">
        <f t="shared" ca="1" si="189"/>
        <v>46528</v>
      </c>
      <c r="O803" s="23">
        <f t="shared" ca="1" si="190"/>
        <v>0.74191017777777823</v>
      </c>
      <c r="Q803" t="s">
        <v>16</v>
      </c>
      <c r="R803" s="18">
        <f t="shared" ca="1" si="191"/>
        <v>46528</v>
      </c>
      <c r="S803" s="23">
        <f t="shared" ca="1" si="192"/>
        <v>0.99818180000000012</v>
      </c>
      <c r="U803" t="s">
        <v>17</v>
      </c>
      <c r="V803" s="18">
        <f t="shared" ca="1" si="193"/>
        <v>46528</v>
      </c>
      <c r="W803" s="23">
        <f t="shared" ca="1" si="194"/>
        <v>0.89663995555555487</v>
      </c>
    </row>
    <row r="804" spans="1:23">
      <c r="A804" t="s">
        <v>3</v>
      </c>
      <c r="B804" s="18">
        <f t="shared" ca="1" si="183"/>
        <v>46529</v>
      </c>
      <c r="C804" s="23">
        <f t="shared" ca="1" si="184"/>
        <v>1.2084390888888896</v>
      </c>
      <c r="E804" s="22" t="s">
        <v>13</v>
      </c>
      <c r="F804" s="18">
        <f t="shared" ca="1" si="185"/>
        <v>46529</v>
      </c>
      <c r="G804" s="23">
        <f t="shared" ca="1" si="186"/>
        <v>1.3458877777777771</v>
      </c>
      <c r="I804" t="s">
        <v>14</v>
      </c>
      <c r="J804" s="18">
        <f t="shared" ca="1" si="187"/>
        <v>46529</v>
      </c>
      <c r="K804" s="23">
        <f t="shared" ca="1" si="188"/>
        <v>0.89750088888888846</v>
      </c>
      <c r="M804" t="s">
        <v>15</v>
      </c>
      <c r="N804" s="18">
        <f t="shared" ca="1" si="189"/>
        <v>46529</v>
      </c>
      <c r="O804" s="23">
        <f t="shared" ca="1" si="190"/>
        <v>0.74184582222222262</v>
      </c>
      <c r="Q804" t="s">
        <v>16</v>
      </c>
      <c r="R804" s="18">
        <f t="shared" ca="1" si="191"/>
        <v>46529</v>
      </c>
      <c r="S804" s="23">
        <f t="shared" ca="1" si="192"/>
        <v>0.99808120000000011</v>
      </c>
      <c r="U804" t="s">
        <v>17</v>
      </c>
      <c r="V804" s="18">
        <f t="shared" ca="1" si="193"/>
        <v>46529</v>
      </c>
      <c r="W804" s="23">
        <f t="shared" ca="1" si="194"/>
        <v>0.89660704444444372</v>
      </c>
    </row>
    <row r="805" spans="1:23">
      <c r="A805" t="s">
        <v>3</v>
      </c>
      <c r="B805" s="18">
        <f t="shared" ca="1" si="183"/>
        <v>46530</v>
      </c>
      <c r="C805" s="23">
        <f t="shared" ca="1" si="184"/>
        <v>1.2084962666666674</v>
      </c>
      <c r="E805" s="22" t="s">
        <v>13</v>
      </c>
      <c r="F805" s="18">
        <f t="shared" ca="1" si="185"/>
        <v>46530</v>
      </c>
      <c r="G805" s="23">
        <f t="shared" ca="1" si="186"/>
        <v>1.3458833333333327</v>
      </c>
      <c r="I805" t="s">
        <v>14</v>
      </c>
      <c r="J805" s="18">
        <f t="shared" ca="1" si="187"/>
        <v>46530</v>
      </c>
      <c r="K805" s="23">
        <f t="shared" ca="1" si="188"/>
        <v>0.89754866666666622</v>
      </c>
      <c r="M805" t="s">
        <v>15</v>
      </c>
      <c r="N805" s="18">
        <f t="shared" ca="1" si="189"/>
        <v>46530</v>
      </c>
      <c r="O805" s="23">
        <f t="shared" ca="1" si="190"/>
        <v>0.74178146666666711</v>
      </c>
      <c r="Q805" t="s">
        <v>16</v>
      </c>
      <c r="R805" s="18">
        <f t="shared" ca="1" si="191"/>
        <v>46530</v>
      </c>
      <c r="S805" s="23">
        <f t="shared" ca="1" si="192"/>
        <v>0.99798060000000011</v>
      </c>
      <c r="U805" t="s">
        <v>17</v>
      </c>
      <c r="V805" s="18">
        <f t="shared" ca="1" si="193"/>
        <v>46530</v>
      </c>
      <c r="W805" s="23">
        <f t="shared" ca="1" si="194"/>
        <v>0.89657413333333258</v>
      </c>
    </row>
    <row r="806" spans="1:23">
      <c r="A806" t="s">
        <v>3</v>
      </c>
      <c r="B806" s="18">
        <f t="shared" ca="1" si="183"/>
        <v>46531</v>
      </c>
      <c r="C806" s="23">
        <f t="shared" ca="1" si="184"/>
        <v>1.2085534444444452</v>
      </c>
      <c r="E806" s="22" t="s">
        <v>13</v>
      </c>
      <c r="F806" s="18">
        <f t="shared" ca="1" si="185"/>
        <v>46531</v>
      </c>
      <c r="G806" s="23">
        <f t="shared" ca="1" si="186"/>
        <v>1.3458788888888882</v>
      </c>
      <c r="I806" t="s">
        <v>14</v>
      </c>
      <c r="J806" s="18">
        <f t="shared" ca="1" si="187"/>
        <v>46531</v>
      </c>
      <c r="K806" s="23">
        <f t="shared" ca="1" si="188"/>
        <v>0.89759644444444397</v>
      </c>
      <c r="M806" t="s">
        <v>15</v>
      </c>
      <c r="N806" s="18">
        <f t="shared" ca="1" si="189"/>
        <v>46531</v>
      </c>
      <c r="O806" s="23">
        <f t="shared" ca="1" si="190"/>
        <v>0.7417171111111116</v>
      </c>
      <c r="Q806" t="s">
        <v>16</v>
      </c>
      <c r="R806" s="18">
        <f t="shared" ca="1" si="191"/>
        <v>46531</v>
      </c>
      <c r="S806" s="23">
        <f t="shared" ca="1" si="192"/>
        <v>0.9978800000000001</v>
      </c>
      <c r="U806" t="s">
        <v>17</v>
      </c>
      <c r="V806" s="18">
        <f t="shared" ca="1" si="193"/>
        <v>46531</v>
      </c>
      <c r="W806" s="23">
        <f t="shared" ca="1" si="194"/>
        <v>0.89654122222222143</v>
      </c>
    </row>
    <row r="807" spans="1:23">
      <c r="A807" t="s">
        <v>3</v>
      </c>
      <c r="B807" s="18">
        <f t="shared" ca="1" si="183"/>
        <v>46532</v>
      </c>
      <c r="C807" s="23">
        <f t="shared" ca="1" si="184"/>
        <v>1.208610622222223</v>
      </c>
      <c r="E807" s="22" t="s">
        <v>13</v>
      </c>
      <c r="F807" s="18">
        <f t="shared" ca="1" si="185"/>
        <v>46532</v>
      </c>
      <c r="G807" s="23">
        <f t="shared" ca="1" si="186"/>
        <v>1.3458744444444437</v>
      </c>
      <c r="I807" t="s">
        <v>14</v>
      </c>
      <c r="J807" s="18">
        <f t="shared" ca="1" si="187"/>
        <v>46532</v>
      </c>
      <c r="K807" s="23">
        <f t="shared" ca="1" si="188"/>
        <v>0.89764422222222173</v>
      </c>
      <c r="M807" t="s">
        <v>15</v>
      </c>
      <c r="N807" s="18">
        <f t="shared" ca="1" si="189"/>
        <v>46532</v>
      </c>
      <c r="O807" s="23">
        <f t="shared" ca="1" si="190"/>
        <v>0.74165275555555599</v>
      </c>
      <c r="Q807" t="s">
        <v>16</v>
      </c>
      <c r="R807" s="18">
        <f t="shared" ca="1" si="191"/>
        <v>46532</v>
      </c>
      <c r="S807" s="23">
        <f t="shared" ca="1" si="192"/>
        <v>0.99777940000000009</v>
      </c>
      <c r="U807" t="s">
        <v>17</v>
      </c>
      <c r="V807" s="18">
        <f t="shared" ca="1" si="193"/>
        <v>46532</v>
      </c>
      <c r="W807" s="23">
        <f t="shared" ca="1" si="194"/>
        <v>0.89650831111111029</v>
      </c>
    </row>
    <row r="808" spans="1:23">
      <c r="A808" t="s">
        <v>3</v>
      </c>
      <c r="B808" s="18">
        <f t="shared" ca="1" si="183"/>
        <v>46533</v>
      </c>
      <c r="C808" s="23">
        <f t="shared" ca="1" si="184"/>
        <v>1.2086678000000008</v>
      </c>
      <c r="E808" s="22" t="s">
        <v>13</v>
      </c>
      <c r="F808" s="18">
        <f t="shared" ca="1" si="185"/>
        <v>46533</v>
      </c>
      <c r="G808" s="23">
        <f t="shared" ca="1" si="186"/>
        <v>1.3458699999999992</v>
      </c>
      <c r="I808" t="s">
        <v>14</v>
      </c>
      <c r="J808" s="18">
        <f t="shared" ca="1" si="187"/>
        <v>46533</v>
      </c>
      <c r="K808" s="23">
        <f t="shared" ca="1" si="188"/>
        <v>0.89769199999999949</v>
      </c>
      <c r="M808" t="s">
        <v>15</v>
      </c>
      <c r="N808" s="18">
        <f t="shared" ca="1" si="189"/>
        <v>46533</v>
      </c>
      <c r="O808" s="23">
        <f t="shared" ca="1" si="190"/>
        <v>0.74158840000000037</v>
      </c>
      <c r="Q808" t="s">
        <v>16</v>
      </c>
      <c r="R808" s="18">
        <f t="shared" ca="1" si="191"/>
        <v>46533</v>
      </c>
      <c r="S808" s="23">
        <f t="shared" ca="1" si="192"/>
        <v>0.99767880000000009</v>
      </c>
      <c r="U808" t="s">
        <v>17</v>
      </c>
      <c r="V808" s="18">
        <f t="shared" ca="1" si="193"/>
        <v>46533</v>
      </c>
      <c r="W808" s="23">
        <f t="shared" ca="1" si="194"/>
        <v>0.89647539999999915</v>
      </c>
    </row>
    <row r="809" spans="1:23">
      <c r="A809" t="s">
        <v>3</v>
      </c>
      <c r="B809" s="18">
        <f t="shared" ca="1" si="183"/>
        <v>46534</v>
      </c>
      <c r="C809" s="23">
        <f t="shared" ca="1" si="184"/>
        <v>1.2087249777777787</v>
      </c>
      <c r="E809" s="22" t="s">
        <v>13</v>
      </c>
      <c r="F809" s="18">
        <f t="shared" ca="1" si="185"/>
        <v>46534</v>
      </c>
      <c r="G809" s="23">
        <f t="shared" ca="1" si="186"/>
        <v>1.3458655555555548</v>
      </c>
      <c r="I809" t="s">
        <v>14</v>
      </c>
      <c r="J809" s="18">
        <f t="shared" ca="1" si="187"/>
        <v>46534</v>
      </c>
      <c r="K809" s="23">
        <f t="shared" ca="1" si="188"/>
        <v>0.89773977777777725</v>
      </c>
      <c r="M809" t="s">
        <v>15</v>
      </c>
      <c r="N809" s="18">
        <f t="shared" ca="1" si="189"/>
        <v>46534</v>
      </c>
      <c r="O809" s="23">
        <f t="shared" ca="1" si="190"/>
        <v>0.74152404444444486</v>
      </c>
      <c r="Q809" t="s">
        <v>16</v>
      </c>
      <c r="R809" s="18">
        <f t="shared" ca="1" si="191"/>
        <v>46534</v>
      </c>
      <c r="S809" s="23">
        <f t="shared" ca="1" si="192"/>
        <v>0.99757820000000008</v>
      </c>
      <c r="U809" t="s">
        <v>17</v>
      </c>
      <c r="V809" s="18">
        <f t="shared" ca="1" si="193"/>
        <v>46534</v>
      </c>
      <c r="W809" s="23">
        <f t="shared" ca="1" si="194"/>
        <v>0.896442488888888</v>
      </c>
    </row>
    <row r="810" spans="1:23">
      <c r="A810" t="s">
        <v>3</v>
      </c>
      <c r="B810" s="18">
        <f t="shared" ca="1" si="183"/>
        <v>46535</v>
      </c>
      <c r="C810" s="23">
        <f t="shared" ca="1" si="184"/>
        <v>1.2087821555555565</v>
      </c>
      <c r="E810" s="22" t="s">
        <v>13</v>
      </c>
      <c r="F810" s="18">
        <f t="shared" ca="1" si="185"/>
        <v>46535</v>
      </c>
      <c r="G810" s="23">
        <f t="shared" ca="1" si="186"/>
        <v>1.3458611111111103</v>
      </c>
      <c r="I810" t="s">
        <v>14</v>
      </c>
      <c r="J810" s="18">
        <f t="shared" ca="1" si="187"/>
        <v>46535</v>
      </c>
      <c r="K810" s="23">
        <f t="shared" ca="1" si="188"/>
        <v>0.89778755555555501</v>
      </c>
      <c r="M810" t="s">
        <v>15</v>
      </c>
      <c r="N810" s="18">
        <f t="shared" ca="1" si="189"/>
        <v>46535</v>
      </c>
      <c r="O810" s="23">
        <f t="shared" ca="1" si="190"/>
        <v>0.74145968888888936</v>
      </c>
      <c r="Q810" t="s">
        <v>16</v>
      </c>
      <c r="R810" s="18">
        <f t="shared" ca="1" si="191"/>
        <v>46535</v>
      </c>
      <c r="S810" s="23">
        <f t="shared" ca="1" si="192"/>
        <v>0.99747760000000008</v>
      </c>
      <c r="U810" t="s">
        <v>17</v>
      </c>
      <c r="V810" s="18">
        <f t="shared" ca="1" si="193"/>
        <v>46535</v>
      </c>
      <c r="W810" s="23">
        <f t="shared" ca="1" si="194"/>
        <v>0.89640957777777686</v>
      </c>
    </row>
    <row r="811" spans="1:23">
      <c r="A811" t="s">
        <v>3</v>
      </c>
      <c r="B811" s="18">
        <f t="shared" ca="1" si="183"/>
        <v>46536</v>
      </c>
      <c r="C811" s="23">
        <f t="shared" ca="1" si="184"/>
        <v>1.2088393333333343</v>
      </c>
      <c r="E811" s="22" t="s">
        <v>13</v>
      </c>
      <c r="F811" s="18">
        <f t="shared" ca="1" si="185"/>
        <v>46536</v>
      </c>
      <c r="G811" s="23">
        <f t="shared" ca="1" si="186"/>
        <v>1.3458566666666658</v>
      </c>
      <c r="I811" t="s">
        <v>14</v>
      </c>
      <c r="J811" s="18">
        <f t="shared" ca="1" si="187"/>
        <v>46536</v>
      </c>
      <c r="K811" s="23">
        <f t="shared" ca="1" si="188"/>
        <v>0.89783533333333276</v>
      </c>
      <c r="M811" t="s">
        <v>15</v>
      </c>
      <c r="N811" s="18">
        <f t="shared" ca="1" si="189"/>
        <v>46536</v>
      </c>
      <c r="O811" s="23">
        <f t="shared" ca="1" si="190"/>
        <v>0.74139533333333374</v>
      </c>
      <c r="Q811" t="s">
        <v>16</v>
      </c>
      <c r="R811" s="18">
        <f t="shared" ca="1" si="191"/>
        <v>46536</v>
      </c>
      <c r="S811" s="23">
        <f t="shared" ca="1" si="192"/>
        <v>0.99737700000000007</v>
      </c>
      <c r="U811" t="s">
        <v>17</v>
      </c>
      <c r="V811" s="18">
        <f t="shared" ca="1" si="193"/>
        <v>46536</v>
      </c>
      <c r="W811" s="23">
        <f t="shared" ca="1" si="194"/>
        <v>0.89637666666666571</v>
      </c>
    </row>
    <row r="812" spans="1:23">
      <c r="A812" t="s">
        <v>3</v>
      </c>
      <c r="B812" s="18">
        <f t="shared" ca="1" si="183"/>
        <v>46537</v>
      </c>
      <c r="C812" s="23">
        <f t="shared" ca="1" si="184"/>
        <v>1.2088965111111121</v>
      </c>
      <c r="E812" s="22" t="s">
        <v>13</v>
      </c>
      <c r="F812" s="18">
        <f t="shared" ca="1" si="185"/>
        <v>46537</v>
      </c>
      <c r="G812" s="23">
        <f t="shared" ca="1" si="186"/>
        <v>1.3458522222222213</v>
      </c>
      <c r="I812" t="s">
        <v>14</v>
      </c>
      <c r="J812" s="18">
        <f t="shared" ca="1" si="187"/>
        <v>46537</v>
      </c>
      <c r="K812" s="23">
        <f t="shared" ca="1" si="188"/>
        <v>0.89788311111111052</v>
      </c>
      <c r="M812" t="s">
        <v>15</v>
      </c>
      <c r="N812" s="18">
        <f t="shared" ca="1" si="189"/>
        <v>46537</v>
      </c>
      <c r="O812" s="23">
        <f t="shared" ca="1" si="190"/>
        <v>0.74133097777777812</v>
      </c>
      <c r="Q812" t="s">
        <v>16</v>
      </c>
      <c r="R812" s="18">
        <f t="shared" ca="1" si="191"/>
        <v>46537</v>
      </c>
      <c r="S812" s="23">
        <f t="shared" ca="1" si="192"/>
        <v>0.99727640000000006</v>
      </c>
      <c r="U812" t="s">
        <v>17</v>
      </c>
      <c r="V812" s="18">
        <f t="shared" ca="1" si="193"/>
        <v>46537</v>
      </c>
      <c r="W812" s="23">
        <f t="shared" ca="1" si="194"/>
        <v>0.89634375555555457</v>
      </c>
    </row>
    <row r="813" spans="1:23">
      <c r="A813" t="s">
        <v>3</v>
      </c>
      <c r="B813" s="18">
        <f t="shared" ca="1" si="183"/>
        <v>46538</v>
      </c>
      <c r="C813" s="23">
        <f t="shared" ca="1" si="184"/>
        <v>1.2089536888888899</v>
      </c>
      <c r="E813" s="22" t="s">
        <v>13</v>
      </c>
      <c r="F813" s="18">
        <f t="shared" ca="1" si="185"/>
        <v>46538</v>
      </c>
      <c r="G813" s="23">
        <f t="shared" ca="1" si="186"/>
        <v>1.3458477777777769</v>
      </c>
      <c r="I813" t="s">
        <v>14</v>
      </c>
      <c r="J813" s="18">
        <f t="shared" ca="1" si="187"/>
        <v>46538</v>
      </c>
      <c r="K813" s="23">
        <f t="shared" ca="1" si="188"/>
        <v>0.89793088888888828</v>
      </c>
      <c r="M813" t="s">
        <v>15</v>
      </c>
      <c r="N813" s="18">
        <f t="shared" ca="1" si="189"/>
        <v>46538</v>
      </c>
      <c r="O813" s="23">
        <f t="shared" ca="1" si="190"/>
        <v>0.74126662222222262</v>
      </c>
      <c r="Q813" t="s">
        <v>16</v>
      </c>
      <c r="R813" s="18">
        <f t="shared" ca="1" si="191"/>
        <v>46538</v>
      </c>
      <c r="S813" s="23">
        <f t="shared" ca="1" si="192"/>
        <v>0.99717580000000006</v>
      </c>
      <c r="U813" t="s">
        <v>17</v>
      </c>
      <c r="V813" s="18">
        <f t="shared" ca="1" si="193"/>
        <v>46538</v>
      </c>
      <c r="W813" s="23">
        <f t="shared" ca="1" si="194"/>
        <v>0.89631084444444342</v>
      </c>
    </row>
    <row r="814" spans="1:23">
      <c r="A814" t="s">
        <v>3</v>
      </c>
      <c r="B814" s="18">
        <f t="shared" ca="1" si="183"/>
        <v>46539</v>
      </c>
      <c r="C814" s="23">
        <f t="shared" ca="1" si="184"/>
        <v>1.2090108666666677</v>
      </c>
      <c r="E814" s="22" t="s">
        <v>13</v>
      </c>
      <c r="F814" s="18">
        <f t="shared" ca="1" si="185"/>
        <v>46539</v>
      </c>
      <c r="G814" s="23">
        <f t="shared" ca="1" si="186"/>
        <v>1.3458433333333324</v>
      </c>
      <c r="I814" t="s">
        <v>14</v>
      </c>
      <c r="J814" s="18">
        <f t="shared" ca="1" si="187"/>
        <v>46539</v>
      </c>
      <c r="K814" s="23">
        <f t="shared" ca="1" si="188"/>
        <v>0.89797866666666604</v>
      </c>
      <c r="M814" t="s">
        <v>15</v>
      </c>
      <c r="N814" s="18">
        <f t="shared" ca="1" si="189"/>
        <v>46539</v>
      </c>
      <c r="O814" s="23">
        <f t="shared" ca="1" si="190"/>
        <v>0.74120226666666711</v>
      </c>
      <c r="Q814" t="s">
        <v>16</v>
      </c>
      <c r="R814" s="18">
        <f t="shared" ca="1" si="191"/>
        <v>46539</v>
      </c>
      <c r="S814" s="23">
        <f t="shared" ca="1" si="192"/>
        <v>0.99707520000000005</v>
      </c>
      <c r="U814" t="s">
        <v>17</v>
      </c>
      <c r="V814" s="18">
        <f t="shared" ca="1" si="193"/>
        <v>46539</v>
      </c>
      <c r="W814" s="23">
        <f t="shared" ca="1" si="194"/>
        <v>0.89627793333333228</v>
      </c>
    </row>
    <row r="815" spans="1:23">
      <c r="A815" t="s">
        <v>3</v>
      </c>
      <c r="B815" s="18">
        <f t="shared" ca="1" si="183"/>
        <v>46540</v>
      </c>
      <c r="C815" s="23">
        <f t="shared" ca="1" si="184"/>
        <v>1.2090680444444455</v>
      </c>
      <c r="E815" s="22" t="s">
        <v>13</v>
      </c>
      <c r="F815" s="18">
        <f t="shared" ca="1" si="185"/>
        <v>46540</v>
      </c>
      <c r="G815" s="23">
        <f t="shared" ca="1" si="186"/>
        <v>1.3458388888888879</v>
      </c>
      <c r="I815" t="s">
        <v>14</v>
      </c>
      <c r="J815" s="18">
        <f t="shared" ca="1" si="187"/>
        <v>46540</v>
      </c>
      <c r="K815" s="23">
        <f t="shared" ca="1" si="188"/>
        <v>0.89802644444444379</v>
      </c>
      <c r="M815" t="s">
        <v>15</v>
      </c>
      <c r="N815" s="18">
        <f t="shared" ca="1" si="189"/>
        <v>46540</v>
      </c>
      <c r="O815" s="23">
        <f t="shared" ca="1" si="190"/>
        <v>0.74113791111111149</v>
      </c>
      <c r="Q815" t="s">
        <v>16</v>
      </c>
      <c r="R815" s="18">
        <f t="shared" ca="1" si="191"/>
        <v>46540</v>
      </c>
      <c r="S815" s="23">
        <f t="shared" ca="1" si="192"/>
        <v>0.99697460000000004</v>
      </c>
      <c r="U815" t="s">
        <v>17</v>
      </c>
      <c r="V815" s="18">
        <f t="shared" ca="1" si="193"/>
        <v>46540</v>
      </c>
      <c r="W815" s="23">
        <f t="shared" ca="1" si="194"/>
        <v>0.89624502222222113</v>
      </c>
    </row>
    <row r="816" spans="1:23">
      <c r="A816" t="s">
        <v>3</v>
      </c>
      <c r="B816" s="18">
        <f t="shared" ca="1" si="183"/>
        <v>46541</v>
      </c>
      <c r="C816" s="23">
        <f t="shared" ca="1" si="184"/>
        <v>1.2091252222222233</v>
      </c>
      <c r="E816" s="22" t="s">
        <v>13</v>
      </c>
      <c r="F816" s="18">
        <f t="shared" ca="1" si="185"/>
        <v>46541</v>
      </c>
      <c r="G816" s="23">
        <f t="shared" ca="1" si="186"/>
        <v>1.3458344444444434</v>
      </c>
      <c r="I816" t="s">
        <v>14</v>
      </c>
      <c r="J816" s="18">
        <f t="shared" ca="1" si="187"/>
        <v>46541</v>
      </c>
      <c r="K816" s="23">
        <f t="shared" ca="1" si="188"/>
        <v>0.89807422222222155</v>
      </c>
      <c r="M816" t="s">
        <v>15</v>
      </c>
      <c r="N816" s="18">
        <f t="shared" ca="1" si="189"/>
        <v>46541</v>
      </c>
      <c r="O816" s="23">
        <f t="shared" ca="1" si="190"/>
        <v>0.74107355555555587</v>
      </c>
      <c r="Q816" t="s">
        <v>16</v>
      </c>
      <c r="R816" s="18">
        <f t="shared" ca="1" si="191"/>
        <v>46541</v>
      </c>
      <c r="S816" s="23">
        <f t="shared" ca="1" si="192"/>
        <v>0.99687400000000004</v>
      </c>
      <c r="U816" t="s">
        <v>17</v>
      </c>
      <c r="V816" s="18">
        <f t="shared" ca="1" si="193"/>
        <v>46541</v>
      </c>
      <c r="W816" s="23">
        <f t="shared" ca="1" si="194"/>
        <v>0.89621211111110999</v>
      </c>
    </row>
    <row r="817" spans="1:23">
      <c r="A817" t="s">
        <v>3</v>
      </c>
      <c r="B817" s="18">
        <f t="shared" ca="1" si="183"/>
        <v>46542</v>
      </c>
      <c r="C817" s="23">
        <f t="shared" ca="1" si="184"/>
        <v>1.2091824000000011</v>
      </c>
      <c r="E817" s="22" t="s">
        <v>13</v>
      </c>
      <c r="F817" s="18">
        <f t="shared" ca="1" si="185"/>
        <v>46542</v>
      </c>
      <c r="G817" s="23">
        <f t="shared" ca="1" si="186"/>
        <v>1.345829999999999</v>
      </c>
      <c r="I817" t="s">
        <v>14</v>
      </c>
      <c r="J817" s="18">
        <f t="shared" ca="1" si="187"/>
        <v>46542</v>
      </c>
      <c r="K817" s="23">
        <f t="shared" ca="1" si="188"/>
        <v>0.89812199999999931</v>
      </c>
      <c r="M817" t="s">
        <v>15</v>
      </c>
      <c r="N817" s="18">
        <f t="shared" ca="1" si="189"/>
        <v>46542</v>
      </c>
      <c r="O817" s="23">
        <f t="shared" ca="1" si="190"/>
        <v>0.74100920000000037</v>
      </c>
      <c r="Q817" t="s">
        <v>16</v>
      </c>
      <c r="R817" s="18">
        <f t="shared" ca="1" si="191"/>
        <v>46542</v>
      </c>
      <c r="S817" s="23">
        <f t="shared" ca="1" si="192"/>
        <v>0.99677340000000003</v>
      </c>
      <c r="U817" t="s">
        <v>17</v>
      </c>
      <c r="V817" s="18">
        <f t="shared" ca="1" si="193"/>
        <v>46542</v>
      </c>
      <c r="W817" s="23">
        <f t="shared" ca="1" si="194"/>
        <v>0.89617919999999884</v>
      </c>
    </row>
    <row r="818" spans="1:23">
      <c r="A818" t="s">
        <v>3</v>
      </c>
      <c r="B818" s="18">
        <f t="shared" ca="1" si="183"/>
        <v>46543</v>
      </c>
      <c r="C818" s="23">
        <f t="shared" ca="1" si="184"/>
        <v>1.2092395777777789</v>
      </c>
      <c r="E818" s="22" t="s">
        <v>13</v>
      </c>
      <c r="F818" s="18">
        <f t="shared" ca="1" si="185"/>
        <v>46543</v>
      </c>
      <c r="G818" s="23">
        <f t="shared" ca="1" si="186"/>
        <v>1.3458255555555545</v>
      </c>
      <c r="I818" t="s">
        <v>14</v>
      </c>
      <c r="J818" s="18">
        <f t="shared" ca="1" si="187"/>
        <v>46543</v>
      </c>
      <c r="K818" s="23">
        <f t="shared" ca="1" si="188"/>
        <v>0.89816977777777707</v>
      </c>
      <c r="M818" t="s">
        <v>15</v>
      </c>
      <c r="N818" s="18">
        <f t="shared" ca="1" si="189"/>
        <v>46543</v>
      </c>
      <c r="O818" s="23">
        <f t="shared" ca="1" si="190"/>
        <v>0.74094484444444486</v>
      </c>
      <c r="Q818" t="s">
        <v>16</v>
      </c>
      <c r="R818" s="18">
        <f t="shared" ca="1" si="191"/>
        <v>46543</v>
      </c>
      <c r="S818" s="23">
        <f t="shared" ca="1" si="192"/>
        <v>0.99667280000000003</v>
      </c>
      <c r="U818" t="s">
        <v>17</v>
      </c>
      <c r="V818" s="18">
        <f t="shared" ca="1" si="193"/>
        <v>46543</v>
      </c>
      <c r="W818" s="23">
        <f t="shared" ca="1" si="194"/>
        <v>0.89614628888888781</v>
      </c>
    </row>
    <row r="819" spans="1:23">
      <c r="A819" t="s">
        <v>3</v>
      </c>
      <c r="B819" s="18">
        <f t="shared" ca="1" si="183"/>
        <v>46544</v>
      </c>
      <c r="C819" s="23">
        <f t="shared" ca="1" si="184"/>
        <v>1.2092967555555567</v>
      </c>
      <c r="E819" s="22" t="s">
        <v>13</v>
      </c>
      <c r="F819" s="18">
        <f t="shared" ca="1" si="185"/>
        <v>46544</v>
      </c>
      <c r="G819" s="23">
        <f t="shared" ca="1" si="186"/>
        <v>1.34582111111111</v>
      </c>
      <c r="I819" t="s">
        <v>14</v>
      </c>
      <c r="J819" s="18">
        <f t="shared" ca="1" si="187"/>
        <v>46544</v>
      </c>
      <c r="K819" s="23">
        <f t="shared" ca="1" si="188"/>
        <v>0.89821755555555483</v>
      </c>
      <c r="M819" t="s">
        <v>15</v>
      </c>
      <c r="N819" s="18">
        <f t="shared" ca="1" si="189"/>
        <v>46544</v>
      </c>
      <c r="O819" s="23">
        <f t="shared" ca="1" si="190"/>
        <v>0.74088048888888924</v>
      </c>
      <c r="Q819" t="s">
        <v>16</v>
      </c>
      <c r="R819" s="18">
        <f t="shared" ca="1" si="191"/>
        <v>46544</v>
      </c>
      <c r="S819" s="23">
        <f t="shared" ca="1" si="192"/>
        <v>0.99657220000000002</v>
      </c>
      <c r="U819" t="s">
        <v>17</v>
      </c>
      <c r="V819" s="18">
        <f t="shared" ca="1" si="193"/>
        <v>46544</v>
      </c>
      <c r="W819" s="23">
        <f t="shared" ca="1" si="194"/>
        <v>0.89611337777777667</v>
      </c>
    </row>
    <row r="820" spans="1:23">
      <c r="A820" t="s">
        <v>3</v>
      </c>
      <c r="B820" s="18">
        <f t="shared" ca="1" si="183"/>
        <v>46545</v>
      </c>
      <c r="C820" s="23">
        <f t="shared" ca="1" si="184"/>
        <v>1.2093539333333345</v>
      </c>
      <c r="E820" s="22" t="s">
        <v>13</v>
      </c>
      <c r="F820" s="18">
        <f t="shared" ca="1" si="185"/>
        <v>46545</v>
      </c>
      <c r="G820" s="23">
        <f t="shared" ca="1" si="186"/>
        <v>1.3458166666666656</v>
      </c>
      <c r="I820" t="s">
        <v>14</v>
      </c>
      <c r="J820" s="18">
        <f t="shared" ca="1" si="187"/>
        <v>46545</v>
      </c>
      <c r="K820" s="23">
        <f t="shared" ca="1" si="188"/>
        <v>0.89826533333333258</v>
      </c>
      <c r="M820" t="s">
        <v>15</v>
      </c>
      <c r="N820" s="18">
        <f t="shared" ca="1" si="189"/>
        <v>46545</v>
      </c>
      <c r="O820" s="23">
        <f t="shared" ca="1" si="190"/>
        <v>0.74081613333333363</v>
      </c>
      <c r="Q820" t="s">
        <v>16</v>
      </c>
      <c r="R820" s="18">
        <f t="shared" ca="1" si="191"/>
        <v>46545</v>
      </c>
      <c r="S820" s="23">
        <f t="shared" ca="1" si="192"/>
        <v>0.99647160000000001</v>
      </c>
      <c r="U820" t="s">
        <v>17</v>
      </c>
      <c r="V820" s="18">
        <f t="shared" ca="1" si="193"/>
        <v>46545</v>
      </c>
      <c r="W820" s="23">
        <f t="shared" ca="1" si="194"/>
        <v>0.89608046666666552</v>
      </c>
    </row>
    <row r="821" spans="1:23">
      <c r="A821" t="s">
        <v>3</v>
      </c>
      <c r="B821" s="18">
        <f t="shared" ca="1" si="183"/>
        <v>46546</v>
      </c>
      <c r="C821" s="23">
        <f t="shared" ca="1" si="184"/>
        <v>1.2094111111111123</v>
      </c>
      <c r="E821" s="22" t="s">
        <v>13</v>
      </c>
      <c r="F821" s="18">
        <f t="shared" ca="1" si="185"/>
        <v>46546</v>
      </c>
      <c r="G821" s="23">
        <f t="shared" ca="1" si="186"/>
        <v>1.3458122222222211</v>
      </c>
      <c r="I821" t="s">
        <v>14</v>
      </c>
      <c r="J821" s="18">
        <f t="shared" ca="1" si="187"/>
        <v>46546</v>
      </c>
      <c r="K821" s="23">
        <f t="shared" ca="1" si="188"/>
        <v>0.89831311111111034</v>
      </c>
      <c r="M821" t="s">
        <v>15</v>
      </c>
      <c r="N821" s="18">
        <f t="shared" ca="1" si="189"/>
        <v>46546</v>
      </c>
      <c r="O821" s="23">
        <f t="shared" ca="1" si="190"/>
        <v>0.74075177777777812</v>
      </c>
      <c r="Q821" t="s">
        <v>16</v>
      </c>
      <c r="R821" s="18">
        <f t="shared" ca="1" si="191"/>
        <v>46546</v>
      </c>
      <c r="S821" s="23">
        <f t="shared" ca="1" si="192"/>
        <v>0.99637100000000001</v>
      </c>
      <c r="U821" t="s">
        <v>17</v>
      </c>
      <c r="V821" s="18">
        <f t="shared" ca="1" si="193"/>
        <v>46546</v>
      </c>
      <c r="W821" s="23">
        <f t="shared" ca="1" si="194"/>
        <v>0.89604755555555449</v>
      </c>
    </row>
    <row r="822" spans="1:23">
      <c r="A822" t="s">
        <v>3</v>
      </c>
      <c r="B822" s="18">
        <f t="shared" ca="1" si="183"/>
        <v>46547</v>
      </c>
      <c r="C822" s="23">
        <f t="shared" ca="1" si="184"/>
        <v>1.2094682888888901</v>
      </c>
      <c r="E822" s="22" t="s">
        <v>13</v>
      </c>
      <c r="F822" s="18">
        <f t="shared" ca="1" si="185"/>
        <v>46547</v>
      </c>
      <c r="G822" s="23">
        <f t="shared" ca="1" si="186"/>
        <v>1.3458077777777766</v>
      </c>
      <c r="I822" t="s">
        <v>14</v>
      </c>
      <c r="J822" s="18">
        <f t="shared" ca="1" si="187"/>
        <v>46547</v>
      </c>
      <c r="K822" s="23">
        <f t="shared" ca="1" si="188"/>
        <v>0.8983608888888881</v>
      </c>
      <c r="M822" t="s">
        <v>15</v>
      </c>
      <c r="N822" s="18">
        <f t="shared" ca="1" si="189"/>
        <v>46547</v>
      </c>
      <c r="O822" s="23">
        <f t="shared" ca="1" si="190"/>
        <v>0.74068742222222261</v>
      </c>
      <c r="Q822" t="s">
        <v>16</v>
      </c>
      <c r="R822" s="18">
        <f t="shared" ca="1" si="191"/>
        <v>46547</v>
      </c>
      <c r="S822" s="23">
        <f t="shared" ca="1" si="192"/>
        <v>0.9962704</v>
      </c>
      <c r="U822" t="s">
        <v>17</v>
      </c>
      <c r="V822" s="18">
        <f t="shared" ca="1" si="193"/>
        <v>46547</v>
      </c>
      <c r="W822" s="23">
        <f t="shared" ca="1" si="194"/>
        <v>0.89601464444444345</v>
      </c>
    </row>
    <row r="823" spans="1:23">
      <c r="A823" t="s">
        <v>3</v>
      </c>
      <c r="B823" s="18">
        <f t="shared" ca="1" si="183"/>
        <v>46548</v>
      </c>
      <c r="C823" s="23">
        <f t="shared" ca="1" si="184"/>
        <v>1.2095254666666679</v>
      </c>
      <c r="E823" s="22" t="s">
        <v>13</v>
      </c>
      <c r="F823" s="18">
        <f t="shared" ca="1" si="185"/>
        <v>46548</v>
      </c>
      <c r="G823" s="23">
        <f t="shared" ca="1" si="186"/>
        <v>1.3458033333333321</v>
      </c>
      <c r="I823" t="s">
        <v>14</v>
      </c>
      <c r="J823" s="18">
        <f t="shared" ca="1" si="187"/>
        <v>46548</v>
      </c>
      <c r="K823" s="23">
        <f t="shared" ca="1" si="188"/>
        <v>0.89840866666666586</v>
      </c>
      <c r="M823" t="s">
        <v>15</v>
      </c>
      <c r="N823" s="18">
        <f t="shared" ca="1" si="189"/>
        <v>46548</v>
      </c>
      <c r="O823" s="23">
        <f t="shared" ca="1" si="190"/>
        <v>0.740623066666667</v>
      </c>
      <c r="Q823" t="s">
        <v>16</v>
      </c>
      <c r="R823" s="18">
        <f t="shared" ca="1" si="191"/>
        <v>46548</v>
      </c>
      <c r="S823" s="23">
        <f t="shared" ca="1" si="192"/>
        <v>0.99616979999999999</v>
      </c>
      <c r="U823" t="s">
        <v>17</v>
      </c>
      <c r="V823" s="18">
        <f t="shared" ca="1" si="193"/>
        <v>46548</v>
      </c>
      <c r="W823" s="23">
        <f t="shared" ca="1" si="194"/>
        <v>0.89598173333333231</v>
      </c>
    </row>
    <row r="824" spans="1:23">
      <c r="A824" t="s">
        <v>3</v>
      </c>
      <c r="B824" s="18">
        <f t="shared" ca="1" si="183"/>
        <v>46549</v>
      </c>
      <c r="C824" s="23">
        <f t="shared" ca="1" si="184"/>
        <v>1.2095826444444457</v>
      </c>
      <c r="E824" s="22" t="s">
        <v>13</v>
      </c>
      <c r="F824" s="18">
        <f t="shared" ca="1" si="185"/>
        <v>46549</v>
      </c>
      <c r="G824" s="23">
        <f t="shared" ca="1" si="186"/>
        <v>1.3457988888888877</v>
      </c>
      <c r="I824" t="s">
        <v>14</v>
      </c>
      <c r="J824" s="18">
        <f t="shared" ca="1" si="187"/>
        <v>46549</v>
      </c>
      <c r="K824" s="23">
        <f t="shared" ca="1" si="188"/>
        <v>0.89845644444444361</v>
      </c>
      <c r="M824" t="s">
        <v>15</v>
      </c>
      <c r="N824" s="18">
        <f t="shared" ca="1" si="189"/>
        <v>46549</v>
      </c>
      <c r="O824" s="23">
        <f t="shared" ca="1" si="190"/>
        <v>0.74055871111111138</v>
      </c>
      <c r="Q824" t="s">
        <v>16</v>
      </c>
      <c r="R824" s="18">
        <f t="shared" ca="1" si="191"/>
        <v>46549</v>
      </c>
      <c r="S824" s="23">
        <f t="shared" ca="1" si="192"/>
        <v>0.99606919999999999</v>
      </c>
      <c r="U824" t="s">
        <v>17</v>
      </c>
      <c r="V824" s="18">
        <f t="shared" ca="1" si="193"/>
        <v>46549</v>
      </c>
      <c r="W824" s="23">
        <f t="shared" ca="1" si="194"/>
        <v>0.89594882222222116</v>
      </c>
    </row>
    <row r="825" spans="1:23">
      <c r="A825" t="s">
        <v>3</v>
      </c>
      <c r="B825" s="18">
        <f t="shared" ca="1" si="183"/>
        <v>46550</v>
      </c>
      <c r="C825" s="23">
        <f t="shared" ca="1" si="184"/>
        <v>1.2096398222222235</v>
      </c>
      <c r="E825" s="22" t="s">
        <v>13</v>
      </c>
      <c r="F825" s="18">
        <f t="shared" ca="1" si="185"/>
        <v>46550</v>
      </c>
      <c r="G825" s="23">
        <f t="shared" ca="1" si="186"/>
        <v>1.3457944444444432</v>
      </c>
      <c r="I825" t="s">
        <v>14</v>
      </c>
      <c r="J825" s="18">
        <f t="shared" ca="1" si="187"/>
        <v>46550</v>
      </c>
      <c r="K825" s="23">
        <f t="shared" ca="1" si="188"/>
        <v>0.89850422222222137</v>
      </c>
      <c r="M825" t="s">
        <v>15</v>
      </c>
      <c r="N825" s="18">
        <f t="shared" ca="1" si="189"/>
        <v>46550</v>
      </c>
      <c r="O825" s="23">
        <f t="shared" ca="1" si="190"/>
        <v>0.74049435555555587</v>
      </c>
      <c r="Q825" t="s">
        <v>16</v>
      </c>
      <c r="R825" s="18">
        <f t="shared" ca="1" si="191"/>
        <v>46550</v>
      </c>
      <c r="S825" s="23">
        <f t="shared" ca="1" si="192"/>
        <v>0.99596859999999998</v>
      </c>
      <c r="U825" t="s">
        <v>17</v>
      </c>
      <c r="V825" s="18">
        <f t="shared" ca="1" si="193"/>
        <v>46550</v>
      </c>
      <c r="W825" s="23">
        <f t="shared" ca="1" si="194"/>
        <v>0.89591591111111013</v>
      </c>
    </row>
    <row r="826" spans="1:23">
      <c r="A826" t="s">
        <v>3</v>
      </c>
      <c r="B826" s="18">
        <f t="shared" ca="1" si="183"/>
        <v>46551</v>
      </c>
      <c r="C826" s="23">
        <f t="shared" ca="1" si="184"/>
        <v>1.2096970000000014</v>
      </c>
      <c r="E826" s="22" t="s">
        <v>13</v>
      </c>
      <c r="F826" s="18">
        <f t="shared" ca="1" si="185"/>
        <v>46551</v>
      </c>
      <c r="G826" s="23">
        <f t="shared" ca="1" si="186"/>
        <v>1.3457899999999987</v>
      </c>
      <c r="I826" t="s">
        <v>14</v>
      </c>
      <c r="J826" s="18">
        <f t="shared" ca="1" si="187"/>
        <v>46551</v>
      </c>
      <c r="K826" s="23">
        <f t="shared" ca="1" si="188"/>
        <v>0.89855199999999913</v>
      </c>
      <c r="M826" t="s">
        <v>15</v>
      </c>
      <c r="N826" s="18">
        <f t="shared" ca="1" si="189"/>
        <v>46551</v>
      </c>
      <c r="O826" s="23">
        <f t="shared" ca="1" si="190"/>
        <v>0.74043000000000037</v>
      </c>
      <c r="Q826" t="s">
        <v>16</v>
      </c>
      <c r="R826" s="18">
        <f t="shared" ca="1" si="191"/>
        <v>46551</v>
      </c>
      <c r="S826" s="23">
        <f t="shared" ca="1" si="192"/>
        <v>0.99586799999999998</v>
      </c>
      <c r="U826" t="s">
        <v>17</v>
      </c>
      <c r="V826" s="18">
        <f t="shared" ca="1" si="193"/>
        <v>46551</v>
      </c>
      <c r="W826" s="23">
        <f t="shared" ca="1" si="194"/>
        <v>0.8958829999999991</v>
      </c>
    </row>
    <row r="827" spans="1:23">
      <c r="A827" t="s">
        <v>3</v>
      </c>
      <c r="B827" s="18">
        <f t="shared" ca="1" si="183"/>
        <v>46552</v>
      </c>
      <c r="C827" s="23">
        <f t="shared" ca="1" si="184"/>
        <v>1.2097541777777792</v>
      </c>
      <c r="E827" s="22" t="s">
        <v>13</v>
      </c>
      <c r="F827" s="18">
        <f t="shared" ca="1" si="185"/>
        <v>46552</v>
      </c>
      <c r="G827" s="23">
        <f t="shared" ca="1" si="186"/>
        <v>1.3457855555555542</v>
      </c>
      <c r="I827" t="s">
        <v>14</v>
      </c>
      <c r="J827" s="18">
        <f t="shared" ca="1" si="187"/>
        <v>46552</v>
      </c>
      <c r="K827" s="23">
        <f t="shared" ca="1" si="188"/>
        <v>0.89859977777777689</v>
      </c>
      <c r="M827" t="s">
        <v>15</v>
      </c>
      <c r="N827" s="18">
        <f t="shared" ca="1" si="189"/>
        <v>46552</v>
      </c>
      <c r="O827" s="23">
        <f t="shared" ca="1" si="190"/>
        <v>0.74036564444444475</v>
      </c>
      <c r="Q827" t="s">
        <v>16</v>
      </c>
      <c r="R827" s="18">
        <f t="shared" ca="1" si="191"/>
        <v>46552</v>
      </c>
      <c r="S827" s="23">
        <f t="shared" ca="1" si="192"/>
        <v>0.99576739999999997</v>
      </c>
      <c r="U827" t="s">
        <v>17</v>
      </c>
      <c r="V827" s="18">
        <f t="shared" ca="1" si="193"/>
        <v>46552</v>
      </c>
      <c r="W827" s="23">
        <f t="shared" ca="1" si="194"/>
        <v>0.89585008888888795</v>
      </c>
    </row>
    <row r="828" spans="1:23">
      <c r="A828" t="s">
        <v>3</v>
      </c>
      <c r="B828" s="18">
        <f t="shared" ca="1" si="183"/>
        <v>46553</v>
      </c>
      <c r="C828" s="23">
        <f t="shared" ca="1" si="184"/>
        <v>1.209811355555557</v>
      </c>
      <c r="E828" s="22" t="s">
        <v>13</v>
      </c>
      <c r="F828" s="18">
        <f t="shared" ca="1" si="185"/>
        <v>46553</v>
      </c>
      <c r="G828" s="23">
        <f t="shared" ca="1" si="186"/>
        <v>1.3457811111111098</v>
      </c>
      <c r="I828" t="s">
        <v>14</v>
      </c>
      <c r="J828" s="18">
        <f t="shared" ca="1" si="187"/>
        <v>46553</v>
      </c>
      <c r="K828" s="23">
        <f t="shared" ca="1" si="188"/>
        <v>0.89864755555555464</v>
      </c>
      <c r="M828" t="s">
        <v>15</v>
      </c>
      <c r="N828" s="18">
        <f t="shared" ca="1" si="189"/>
        <v>46553</v>
      </c>
      <c r="O828" s="23">
        <f t="shared" ca="1" si="190"/>
        <v>0.74030128888888913</v>
      </c>
      <c r="Q828" t="s">
        <v>16</v>
      </c>
      <c r="R828" s="18">
        <f t="shared" ca="1" si="191"/>
        <v>46553</v>
      </c>
      <c r="S828" s="23">
        <f t="shared" ca="1" si="192"/>
        <v>0.99566679999999996</v>
      </c>
      <c r="U828" t="s">
        <v>17</v>
      </c>
      <c r="V828" s="18">
        <f t="shared" ca="1" si="193"/>
        <v>46553</v>
      </c>
      <c r="W828" s="23">
        <f t="shared" ca="1" si="194"/>
        <v>0.89581717777777681</v>
      </c>
    </row>
    <row r="829" spans="1:23">
      <c r="A829" t="s">
        <v>3</v>
      </c>
      <c r="B829" s="18">
        <f t="shared" ca="1" si="183"/>
        <v>46554</v>
      </c>
      <c r="C829" s="23">
        <f t="shared" ca="1" si="184"/>
        <v>1.2098685333333348</v>
      </c>
      <c r="E829" s="22" t="s">
        <v>13</v>
      </c>
      <c r="F829" s="18">
        <f t="shared" ca="1" si="185"/>
        <v>46554</v>
      </c>
      <c r="G829" s="23">
        <f t="shared" ca="1" si="186"/>
        <v>1.3457766666666653</v>
      </c>
      <c r="I829" t="s">
        <v>14</v>
      </c>
      <c r="J829" s="18">
        <f t="shared" ca="1" si="187"/>
        <v>46554</v>
      </c>
      <c r="K829" s="23">
        <f t="shared" ca="1" si="188"/>
        <v>0.8986953333333324</v>
      </c>
      <c r="M829" t="s">
        <v>15</v>
      </c>
      <c r="N829" s="18">
        <f t="shared" ca="1" si="189"/>
        <v>46554</v>
      </c>
      <c r="O829" s="23">
        <f t="shared" ca="1" si="190"/>
        <v>0.74023693333333362</v>
      </c>
      <c r="Q829" t="s">
        <v>16</v>
      </c>
      <c r="R829" s="18">
        <f t="shared" ca="1" si="191"/>
        <v>46554</v>
      </c>
      <c r="S829" s="23">
        <f t="shared" ca="1" si="192"/>
        <v>0.99556619999999996</v>
      </c>
      <c r="U829" t="s">
        <v>17</v>
      </c>
      <c r="V829" s="18">
        <f t="shared" ca="1" si="193"/>
        <v>46554</v>
      </c>
      <c r="W829" s="23">
        <f t="shared" ca="1" si="194"/>
        <v>0.89578426666666577</v>
      </c>
    </row>
    <row r="830" spans="1:23">
      <c r="A830" t="s">
        <v>3</v>
      </c>
      <c r="B830" s="18">
        <f t="shared" ca="1" si="183"/>
        <v>46555</v>
      </c>
      <c r="C830" s="23">
        <f t="shared" ca="1" si="184"/>
        <v>1.2099257111111126</v>
      </c>
      <c r="E830" s="22" t="s">
        <v>13</v>
      </c>
      <c r="F830" s="18">
        <f t="shared" ca="1" si="185"/>
        <v>46555</v>
      </c>
      <c r="G830" s="23">
        <f t="shared" ca="1" si="186"/>
        <v>1.3457722222222208</v>
      </c>
      <c r="I830" t="s">
        <v>14</v>
      </c>
      <c r="J830" s="18">
        <f t="shared" ca="1" si="187"/>
        <v>46555</v>
      </c>
      <c r="K830" s="23">
        <f t="shared" ca="1" si="188"/>
        <v>0.89874311111111016</v>
      </c>
      <c r="M830" t="s">
        <v>15</v>
      </c>
      <c r="N830" s="18">
        <f t="shared" ca="1" si="189"/>
        <v>46555</v>
      </c>
      <c r="O830" s="23">
        <f t="shared" ca="1" si="190"/>
        <v>0.74017257777777812</v>
      </c>
      <c r="Q830" t="s">
        <v>16</v>
      </c>
      <c r="R830" s="18">
        <f t="shared" ca="1" si="191"/>
        <v>46555</v>
      </c>
      <c r="S830" s="23">
        <f t="shared" ca="1" si="192"/>
        <v>0.99546559999999995</v>
      </c>
      <c r="U830" t="s">
        <v>17</v>
      </c>
      <c r="V830" s="18">
        <f t="shared" ca="1" si="193"/>
        <v>46555</v>
      </c>
      <c r="W830" s="23">
        <f t="shared" ca="1" si="194"/>
        <v>0.89575135555555474</v>
      </c>
    </row>
    <row r="831" spans="1:23">
      <c r="A831" t="s">
        <v>3</v>
      </c>
      <c r="B831" s="18">
        <f t="shared" ca="1" si="183"/>
        <v>46556</v>
      </c>
      <c r="C831" s="23">
        <f t="shared" ca="1" si="184"/>
        <v>1.2099828888888904</v>
      </c>
      <c r="E831" s="22" t="s">
        <v>13</v>
      </c>
      <c r="F831" s="18">
        <f t="shared" ca="1" si="185"/>
        <v>46556</v>
      </c>
      <c r="G831" s="23">
        <f t="shared" ca="1" si="186"/>
        <v>1.3457677777777763</v>
      </c>
      <c r="I831" t="s">
        <v>14</v>
      </c>
      <c r="J831" s="18">
        <f t="shared" ca="1" si="187"/>
        <v>46556</v>
      </c>
      <c r="K831" s="23">
        <f t="shared" ca="1" si="188"/>
        <v>0.89879088888888792</v>
      </c>
      <c r="M831" t="s">
        <v>15</v>
      </c>
      <c r="N831" s="18">
        <f t="shared" ca="1" si="189"/>
        <v>46556</v>
      </c>
      <c r="O831" s="23">
        <f t="shared" ca="1" si="190"/>
        <v>0.7401082222222225</v>
      </c>
      <c r="Q831" t="s">
        <v>16</v>
      </c>
      <c r="R831" s="18">
        <f t="shared" ca="1" si="191"/>
        <v>46556</v>
      </c>
      <c r="S831" s="23">
        <f t="shared" ca="1" si="192"/>
        <v>0.99536499999999994</v>
      </c>
      <c r="U831" t="s">
        <v>17</v>
      </c>
      <c r="V831" s="18">
        <f t="shared" ca="1" si="193"/>
        <v>46556</v>
      </c>
      <c r="W831" s="23">
        <f t="shared" ca="1" si="194"/>
        <v>0.8957184444444436</v>
      </c>
    </row>
    <row r="832" spans="1:23">
      <c r="A832" t="s">
        <v>3</v>
      </c>
      <c r="B832" s="18">
        <f t="shared" ca="1" si="183"/>
        <v>46557</v>
      </c>
      <c r="C832" s="23">
        <f t="shared" ca="1" si="184"/>
        <v>1.2100400666666682</v>
      </c>
      <c r="E832" s="22" t="s">
        <v>13</v>
      </c>
      <c r="F832" s="18">
        <f t="shared" ca="1" si="185"/>
        <v>46557</v>
      </c>
      <c r="G832" s="23">
        <f t="shared" ca="1" si="186"/>
        <v>1.3457633333333319</v>
      </c>
      <c r="I832" t="s">
        <v>14</v>
      </c>
      <c r="J832" s="18">
        <f t="shared" ca="1" si="187"/>
        <v>46557</v>
      </c>
      <c r="K832" s="23">
        <f t="shared" ca="1" si="188"/>
        <v>0.89883866666666568</v>
      </c>
      <c r="M832" t="s">
        <v>15</v>
      </c>
      <c r="N832" s="18">
        <f t="shared" ca="1" si="189"/>
        <v>46557</v>
      </c>
      <c r="O832" s="23">
        <f t="shared" ca="1" si="190"/>
        <v>0.74004386666666688</v>
      </c>
      <c r="Q832" t="s">
        <v>16</v>
      </c>
      <c r="R832" s="18">
        <f t="shared" ca="1" si="191"/>
        <v>46557</v>
      </c>
      <c r="S832" s="23">
        <f t="shared" ca="1" si="192"/>
        <v>0.99526439999999994</v>
      </c>
      <c r="U832" t="s">
        <v>17</v>
      </c>
      <c r="V832" s="18">
        <f t="shared" ca="1" si="193"/>
        <v>46557</v>
      </c>
      <c r="W832" s="23">
        <f t="shared" ca="1" si="194"/>
        <v>0.89568553333333245</v>
      </c>
    </row>
    <row r="833" spans="1:23">
      <c r="A833" t="s">
        <v>3</v>
      </c>
      <c r="B833" s="18">
        <f t="shared" ca="1" si="183"/>
        <v>46558</v>
      </c>
      <c r="C833" s="23">
        <f t="shared" ca="1" si="184"/>
        <v>1.210097244444446</v>
      </c>
      <c r="E833" s="22" t="s">
        <v>13</v>
      </c>
      <c r="F833" s="18">
        <f t="shared" ca="1" si="185"/>
        <v>46558</v>
      </c>
      <c r="G833" s="23">
        <f t="shared" ca="1" si="186"/>
        <v>1.3457588888888874</v>
      </c>
      <c r="I833" t="s">
        <v>14</v>
      </c>
      <c r="J833" s="18">
        <f t="shared" ca="1" si="187"/>
        <v>46558</v>
      </c>
      <c r="K833" s="23">
        <f t="shared" ca="1" si="188"/>
        <v>0.89888644444444343</v>
      </c>
      <c r="M833" t="s">
        <v>15</v>
      </c>
      <c r="N833" s="18">
        <f t="shared" ca="1" si="189"/>
        <v>46558</v>
      </c>
      <c r="O833" s="23">
        <f t="shared" ca="1" si="190"/>
        <v>0.73997951111111138</v>
      </c>
      <c r="Q833" t="s">
        <v>16</v>
      </c>
      <c r="R833" s="18">
        <f t="shared" ca="1" si="191"/>
        <v>46558</v>
      </c>
      <c r="S833" s="23">
        <f t="shared" ca="1" si="192"/>
        <v>0.99516379999999993</v>
      </c>
      <c r="U833" t="s">
        <v>17</v>
      </c>
      <c r="V833" s="18">
        <f t="shared" ca="1" si="193"/>
        <v>46558</v>
      </c>
      <c r="W833" s="23">
        <f t="shared" ca="1" si="194"/>
        <v>0.89565262222222142</v>
      </c>
    </row>
    <row r="834" spans="1:23">
      <c r="A834" t="s">
        <v>3</v>
      </c>
      <c r="B834" s="18">
        <f t="shared" ca="1" si="183"/>
        <v>46559</v>
      </c>
      <c r="C834" s="23">
        <f t="shared" ca="1" si="184"/>
        <v>1.2101544222222238</v>
      </c>
      <c r="E834" s="22" t="s">
        <v>13</v>
      </c>
      <c r="F834" s="18">
        <f t="shared" ca="1" si="185"/>
        <v>46559</v>
      </c>
      <c r="G834" s="23">
        <f t="shared" ca="1" si="186"/>
        <v>1.3457544444444429</v>
      </c>
      <c r="I834" t="s">
        <v>14</v>
      </c>
      <c r="J834" s="18">
        <f t="shared" ca="1" si="187"/>
        <v>46559</v>
      </c>
      <c r="K834" s="23">
        <f t="shared" ca="1" si="188"/>
        <v>0.89893422222222119</v>
      </c>
      <c r="M834" t="s">
        <v>15</v>
      </c>
      <c r="N834" s="18">
        <f t="shared" ca="1" si="189"/>
        <v>46559</v>
      </c>
      <c r="O834" s="23">
        <f t="shared" ca="1" si="190"/>
        <v>0.73991515555555587</v>
      </c>
      <c r="Q834" t="s">
        <v>16</v>
      </c>
      <c r="R834" s="18">
        <f t="shared" ca="1" si="191"/>
        <v>46559</v>
      </c>
      <c r="S834" s="23">
        <f t="shared" ca="1" si="192"/>
        <v>0.99506319999999993</v>
      </c>
      <c r="U834" t="s">
        <v>17</v>
      </c>
      <c r="V834" s="18">
        <f t="shared" ca="1" si="193"/>
        <v>46559</v>
      </c>
      <c r="W834" s="23">
        <f t="shared" ca="1" si="194"/>
        <v>0.89561971111111038</v>
      </c>
    </row>
    <row r="835" spans="1:23">
      <c r="A835" t="s">
        <v>3</v>
      </c>
      <c r="B835" s="18">
        <f t="shared" ca="1" si="183"/>
        <v>46560</v>
      </c>
      <c r="C835" s="23">
        <f t="shared" ca="1" si="184"/>
        <v>1.2102116000000016</v>
      </c>
      <c r="E835" s="22" t="s">
        <v>13</v>
      </c>
      <c r="F835" s="18">
        <f t="shared" ca="1" si="185"/>
        <v>46560</v>
      </c>
      <c r="G835" s="23">
        <f t="shared" ca="1" si="186"/>
        <v>1.3457499999999984</v>
      </c>
      <c r="I835" t="s">
        <v>14</v>
      </c>
      <c r="J835" s="18">
        <f t="shared" ca="1" si="187"/>
        <v>46560</v>
      </c>
      <c r="K835" s="23">
        <f t="shared" ca="1" si="188"/>
        <v>0.89898199999999895</v>
      </c>
      <c r="M835" t="s">
        <v>15</v>
      </c>
      <c r="N835" s="18">
        <f t="shared" ca="1" si="189"/>
        <v>46560</v>
      </c>
      <c r="O835" s="23">
        <f t="shared" ca="1" si="190"/>
        <v>0.73985080000000025</v>
      </c>
      <c r="Q835" t="s">
        <v>16</v>
      </c>
      <c r="R835" s="18">
        <f t="shared" ca="1" si="191"/>
        <v>46560</v>
      </c>
      <c r="S835" s="23">
        <f t="shared" ca="1" si="192"/>
        <v>0.99496259999999992</v>
      </c>
      <c r="U835" t="s">
        <v>17</v>
      </c>
      <c r="V835" s="18">
        <f t="shared" ca="1" si="193"/>
        <v>46560</v>
      </c>
      <c r="W835" s="23">
        <f t="shared" ca="1" si="194"/>
        <v>0.89558679999999924</v>
      </c>
    </row>
    <row r="836" spans="1:23">
      <c r="A836" t="s">
        <v>3</v>
      </c>
      <c r="B836" s="18">
        <f t="shared" ca="1" si="183"/>
        <v>46561</v>
      </c>
      <c r="C836" s="23">
        <f t="shared" ca="1" si="184"/>
        <v>1.2102687777777794</v>
      </c>
      <c r="E836" s="22" t="s">
        <v>13</v>
      </c>
      <c r="F836" s="18">
        <f t="shared" ca="1" si="185"/>
        <v>46561</v>
      </c>
      <c r="G836" s="23">
        <f t="shared" ca="1" si="186"/>
        <v>1.345745555555554</v>
      </c>
      <c r="I836" t="s">
        <v>14</v>
      </c>
      <c r="J836" s="18">
        <f t="shared" ca="1" si="187"/>
        <v>46561</v>
      </c>
      <c r="K836" s="23">
        <f t="shared" ca="1" si="188"/>
        <v>0.89902977777777671</v>
      </c>
      <c r="M836" t="s">
        <v>15</v>
      </c>
      <c r="N836" s="18">
        <f t="shared" ca="1" si="189"/>
        <v>46561</v>
      </c>
      <c r="O836" s="23">
        <f t="shared" ca="1" si="190"/>
        <v>0.73978644444444464</v>
      </c>
      <c r="Q836" t="s">
        <v>16</v>
      </c>
      <c r="R836" s="18">
        <f t="shared" ca="1" si="191"/>
        <v>46561</v>
      </c>
      <c r="S836" s="23">
        <f t="shared" ca="1" si="192"/>
        <v>0.99486199999999991</v>
      </c>
      <c r="U836" t="s">
        <v>17</v>
      </c>
      <c r="V836" s="18">
        <f t="shared" ca="1" si="193"/>
        <v>46561</v>
      </c>
      <c r="W836" s="23">
        <f t="shared" ca="1" si="194"/>
        <v>0.89555388888888809</v>
      </c>
    </row>
    <row r="837" spans="1:23">
      <c r="A837" t="s">
        <v>3</v>
      </c>
      <c r="B837" s="18">
        <f t="shared" ca="1" si="183"/>
        <v>46562</v>
      </c>
      <c r="C837" s="23">
        <f t="shared" ca="1" si="184"/>
        <v>1.2103259555555572</v>
      </c>
      <c r="E837" s="22" t="s">
        <v>13</v>
      </c>
      <c r="F837" s="18">
        <f t="shared" ca="1" si="185"/>
        <v>46562</v>
      </c>
      <c r="G837" s="23">
        <f t="shared" ca="1" si="186"/>
        <v>1.3457411111111095</v>
      </c>
      <c r="I837" t="s">
        <v>14</v>
      </c>
      <c r="J837" s="18">
        <f t="shared" ca="1" si="187"/>
        <v>46562</v>
      </c>
      <c r="K837" s="23">
        <f t="shared" ca="1" si="188"/>
        <v>0.89907755555555446</v>
      </c>
      <c r="M837" t="s">
        <v>15</v>
      </c>
      <c r="N837" s="18">
        <f t="shared" ca="1" si="189"/>
        <v>46562</v>
      </c>
      <c r="O837" s="23">
        <f t="shared" ca="1" si="190"/>
        <v>0.73972208888888913</v>
      </c>
      <c r="Q837" t="s">
        <v>16</v>
      </c>
      <c r="R837" s="18">
        <f t="shared" ca="1" si="191"/>
        <v>46562</v>
      </c>
      <c r="S837" s="23">
        <f t="shared" ca="1" si="192"/>
        <v>0.99476139999999991</v>
      </c>
      <c r="U837" t="s">
        <v>17</v>
      </c>
      <c r="V837" s="18">
        <f t="shared" ca="1" si="193"/>
        <v>46562</v>
      </c>
      <c r="W837" s="23">
        <f t="shared" ca="1" si="194"/>
        <v>0.89552097777777706</v>
      </c>
    </row>
    <row r="838" spans="1:23">
      <c r="A838" t="s">
        <v>3</v>
      </c>
      <c r="B838" s="18">
        <f t="shared" ca="1" si="183"/>
        <v>46563</v>
      </c>
      <c r="C838" s="23">
        <f t="shared" ca="1" si="184"/>
        <v>1.210383133333335</v>
      </c>
      <c r="E838" s="22" t="s">
        <v>13</v>
      </c>
      <c r="F838" s="18">
        <f t="shared" ca="1" si="185"/>
        <v>46563</v>
      </c>
      <c r="G838" s="23">
        <f t="shared" ca="1" si="186"/>
        <v>1.345736666666665</v>
      </c>
      <c r="I838" t="s">
        <v>14</v>
      </c>
      <c r="J838" s="18">
        <f t="shared" ca="1" si="187"/>
        <v>46563</v>
      </c>
      <c r="K838" s="23">
        <f t="shared" ca="1" si="188"/>
        <v>0.89912533333333222</v>
      </c>
      <c r="M838" t="s">
        <v>15</v>
      </c>
      <c r="N838" s="18">
        <f t="shared" ca="1" si="189"/>
        <v>46563</v>
      </c>
      <c r="O838" s="23">
        <f t="shared" ca="1" si="190"/>
        <v>0.73965773333333362</v>
      </c>
      <c r="Q838" t="s">
        <v>16</v>
      </c>
      <c r="R838" s="18">
        <f t="shared" ca="1" si="191"/>
        <v>46563</v>
      </c>
      <c r="S838" s="23">
        <f t="shared" ca="1" si="192"/>
        <v>0.9946607999999999</v>
      </c>
      <c r="U838" t="s">
        <v>17</v>
      </c>
      <c r="V838" s="18">
        <f t="shared" ca="1" si="193"/>
        <v>46563</v>
      </c>
      <c r="W838" s="23">
        <f t="shared" ca="1" si="194"/>
        <v>0.89548806666666603</v>
      </c>
    </row>
    <row r="839" spans="1:23">
      <c r="A839" t="s">
        <v>3</v>
      </c>
      <c r="B839" s="18">
        <f t="shared" ca="1" si="183"/>
        <v>46564</v>
      </c>
      <c r="C839" s="23">
        <f t="shared" ca="1" si="184"/>
        <v>1.2104403111111128</v>
      </c>
      <c r="E839" s="22" t="s">
        <v>13</v>
      </c>
      <c r="F839" s="18">
        <f t="shared" ca="1" si="185"/>
        <v>46564</v>
      </c>
      <c r="G839" s="23">
        <f t="shared" ca="1" si="186"/>
        <v>1.3457322222222206</v>
      </c>
      <c r="I839" t="s">
        <v>14</v>
      </c>
      <c r="J839" s="18">
        <f t="shared" ca="1" si="187"/>
        <v>46564</v>
      </c>
      <c r="K839" s="23">
        <f t="shared" ca="1" si="188"/>
        <v>0.89917311111110998</v>
      </c>
      <c r="M839" t="s">
        <v>15</v>
      </c>
      <c r="N839" s="18">
        <f t="shared" ca="1" si="189"/>
        <v>46564</v>
      </c>
      <c r="O839" s="23">
        <f t="shared" ca="1" si="190"/>
        <v>0.739593377777778</v>
      </c>
      <c r="Q839" t="s">
        <v>16</v>
      </c>
      <c r="R839" s="18">
        <f t="shared" ca="1" si="191"/>
        <v>46564</v>
      </c>
      <c r="S839" s="23">
        <f t="shared" ca="1" si="192"/>
        <v>0.99456019999999989</v>
      </c>
      <c r="U839" t="s">
        <v>17</v>
      </c>
      <c r="V839" s="18">
        <f t="shared" ca="1" si="193"/>
        <v>46564</v>
      </c>
      <c r="W839" s="23">
        <f t="shared" ca="1" si="194"/>
        <v>0.89545515555555488</v>
      </c>
    </row>
    <row r="840" spans="1:23">
      <c r="A840" t="s">
        <v>3</v>
      </c>
      <c r="B840" s="18">
        <f t="shared" ca="1" si="183"/>
        <v>46565</v>
      </c>
      <c r="C840" s="23">
        <f t="shared" ca="1" si="184"/>
        <v>1.2104974888888906</v>
      </c>
      <c r="E840" s="22" t="s">
        <v>13</v>
      </c>
      <c r="F840" s="18">
        <f t="shared" ca="1" si="185"/>
        <v>46565</v>
      </c>
      <c r="G840" s="23">
        <f t="shared" ca="1" si="186"/>
        <v>1.3457277777777761</v>
      </c>
      <c r="I840" t="s">
        <v>14</v>
      </c>
      <c r="J840" s="18">
        <f t="shared" ca="1" si="187"/>
        <v>46565</v>
      </c>
      <c r="K840" s="23">
        <f t="shared" ca="1" si="188"/>
        <v>0.89922088888888774</v>
      </c>
      <c r="M840" t="s">
        <v>15</v>
      </c>
      <c r="N840" s="18">
        <f t="shared" ca="1" si="189"/>
        <v>46565</v>
      </c>
      <c r="O840" s="23">
        <f t="shared" ca="1" si="190"/>
        <v>0.73952902222222239</v>
      </c>
      <c r="Q840" t="s">
        <v>16</v>
      </c>
      <c r="R840" s="18">
        <f t="shared" ca="1" si="191"/>
        <v>46565</v>
      </c>
      <c r="S840" s="23">
        <f t="shared" ca="1" si="192"/>
        <v>0.99445959999999989</v>
      </c>
      <c r="U840" t="s">
        <v>17</v>
      </c>
      <c r="V840" s="18">
        <f t="shared" ca="1" si="193"/>
        <v>46565</v>
      </c>
      <c r="W840" s="23">
        <f t="shared" ca="1" si="194"/>
        <v>0.89542224444444374</v>
      </c>
    </row>
    <row r="841" spans="1:23">
      <c r="A841" t="s">
        <v>3</v>
      </c>
      <c r="B841" s="18">
        <f t="shared" ca="1" si="183"/>
        <v>46566</v>
      </c>
      <c r="C841" s="23">
        <f t="shared" ca="1" si="184"/>
        <v>1.2105546666666684</v>
      </c>
      <c r="E841" s="22" t="s">
        <v>13</v>
      </c>
      <c r="F841" s="18">
        <f t="shared" ca="1" si="185"/>
        <v>46566</v>
      </c>
      <c r="G841" s="23">
        <f t="shared" ca="1" si="186"/>
        <v>1.3457233333333316</v>
      </c>
      <c r="I841" t="s">
        <v>14</v>
      </c>
      <c r="J841" s="18">
        <f t="shared" ca="1" si="187"/>
        <v>46566</v>
      </c>
      <c r="K841" s="23">
        <f t="shared" ca="1" si="188"/>
        <v>0.89926866666666561</v>
      </c>
      <c r="M841" t="s">
        <v>15</v>
      </c>
      <c r="N841" s="18">
        <f t="shared" ca="1" si="189"/>
        <v>46566</v>
      </c>
      <c r="O841" s="23">
        <f t="shared" ca="1" si="190"/>
        <v>0.73946466666666688</v>
      </c>
      <c r="Q841" t="s">
        <v>16</v>
      </c>
      <c r="R841" s="18">
        <f t="shared" ca="1" si="191"/>
        <v>46566</v>
      </c>
      <c r="S841" s="23">
        <f t="shared" ca="1" si="192"/>
        <v>0.99435899999999988</v>
      </c>
      <c r="U841" t="s">
        <v>17</v>
      </c>
      <c r="V841" s="18">
        <f t="shared" ca="1" si="193"/>
        <v>46566</v>
      </c>
      <c r="W841" s="23">
        <f t="shared" ca="1" si="194"/>
        <v>0.8953893333333327</v>
      </c>
    </row>
    <row r="842" spans="1:23">
      <c r="A842" t="s">
        <v>3</v>
      </c>
      <c r="B842" s="18">
        <f t="shared" ca="1" si="183"/>
        <v>46567</v>
      </c>
      <c r="C842" s="23">
        <f t="shared" ca="1" si="184"/>
        <v>1.2106118444444463</v>
      </c>
      <c r="E842" s="22" t="s">
        <v>13</v>
      </c>
      <c r="F842" s="18">
        <f t="shared" ca="1" si="185"/>
        <v>46567</v>
      </c>
      <c r="G842" s="23">
        <f t="shared" ca="1" si="186"/>
        <v>1.3457188888888871</v>
      </c>
      <c r="I842" t="s">
        <v>14</v>
      </c>
      <c r="J842" s="18">
        <f t="shared" ca="1" si="187"/>
        <v>46567</v>
      </c>
      <c r="K842" s="23">
        <f t="shared" ca="1" si="188"/>
        <v>0.89931644444444347</v>
      </c>
      <c r="M842" t="s">
        <v>15</v>
      </c>
      <c r="N842" s="18">
        <f t="shared" ca="1" si="189"/>
        <v>46567</v>
      </c>
      <c r="O842" s="23">
        <f t="shared" ca="1" si="190"/>
        <v>0.73940031111111137</v>
      </c>
      <c r="Q842" t="s">
        <v>16</v>
      </c>
      <c r="R842" s="18">
        <f t="shared" ca="1" si="191"/>
        <v>46567</v>
      </c>
      <c r="S842" s="23">
        <f t="shared" ca="1" si="192"/>
        <v>0.99425839999999988</v>
      </c>
      <c r="U842" t="s">
        <v>17</v>
      </c>
      <c r="V842" s="18">
        <f t="shared" ca="1" si="193"/>
        <v>46567</v>
      </c>
      <c r="W842" s="23">
        <f t="shared" ca="1" si="194"/>
        <v>0.89535642222222167</v>
      </c>
    </row>
    <row r="843" spans="1:23">
      <c r="A843" t="s">
        <v>3</v>
      </c>
      <c r="B843" s="18">
        <f t="shared" ca="1" si="183"/>
        <v>46568</v>
      </c>
      <c r="C843" s="23">
        <f t="shared" ca="1" si="184"/>
        <v>1.2106690222222241</v>
      </c>
      <c r="E843" s="22" t="s">
        <v>13</v>
      </c>
      <c r="F843" s="18">
        <f t="shared" ca="1" si="185"/>
        <v>46568</v>
      </c>
      <c r="G843" s="23">
        <f t="shared" ca="1" si="186"/>
        <v>1.3457144444444427</v>
      </c>
      <c r="I843" t="s">
        <v>14</v>
      </c>
      <c r="J843" s="18">
        <f t="shared" ca="1" si="187"/>
        <v>46568</v>
      </c>
      <c r="K843" s="23">
        <f t="shared" ca="1" si="188"/>
        <v>0.89936422222222123</v>
      </c>
      <c r="M843" t="s">
        <v>15</v>
      </c>
      <c r="N843" s="18">
        <f t="shared" ca="1" si="189"/>
        <v>46568</v>
      </c>
      <c r="O843" s="23">
        <f t="shared" ca="1" si="190"/>
        <v>0.73933595555555576</v>
      </c>
      <c r="Q843" t="s">
        <v>16</v>
      </c>
      <c r="R843" s="18">
        <f t="shared" ca="1" si="191"/>
        <v>46568</v>
      </c>
      <c r="S843" s="23">
        <f t="shared" ca="1" si="192"/>
        <v>0.99415779999999987</v>
      </c>
      <c r="U843" t="s">
        <v>17</v>
      </c>
      <c r="V843" s="18">
        <f t="shared" ca="1" si="193"/>
        <v>46568</v>
      </c>
      <c r="W843" s="23">
        <f t="shared" ca="1" si="194"/>
        <v>0.89532351111111053</v>
      </c>
    </row>
    <row r="844" spans="1:23">
      <c r="A844" t="s">
        <v>3</v>
      </c>
      <c r="B844" s="18">
        <f t="shared" ca="1" si="183"/>
        <v>46569</v>
      </c>
      <c r="C844" s="23">
        <f t="shared" ca="1" si="184"/>
        <v>1.2107262000000019</v>
      </c>
      <c r="E844" s="22" t="s">
        <v>13</v>
      </c>
      <c r="F844" s="18">
        <f t="shared" ca="1" si="185"/>
        <v>46569</v>
      </c>
      <c r="G844" s="23">
        <f t="shared" ca="1" si="186"/>
        <v>1.3457099999999982</v>
      </c>
      <c r="I844" t="s">
        <v>14</v>
      </c>
      <c r="J844" s="18">
        <f t="shared" ca="1" si="187"/>
        <v>46569</v>
      </c>
      <c r="K844" s="23">
        <f t="shared" ca="1" si="188"/>
        <v>0.89941199999999899</v>
      </c>
      <c r="M844" t="s">
        <v>15</v>
      </c>
      <c r="N844" s="18">
        <f t="shared" ca="1" si="189"/>
        <v>46569</v>
      </c>
      <c r="O844" s="23">
        <f t="shared" ca="1" si="190"/>
        <v>0.73927160000000014</v>
      </c>
      <c r="Q844" t="s">
        <v>16</v>
      </c>
      <c r="R844" s="18">
        <f t="shared" ca="1" si="191"/>
        <v>46569</v>
      </c>
      <c r="S844" s="23">
        <f t="shared" ca="1" si="192"/>
        <v>0.99405719999999986</v>
      </c>
      <c r="U844" t="s">
        <v>17</v>
      </c>
      <c r="V844" s="18">
        <f t="shared" ca="1" si="193"/>
        <v>46569</v>
      </c>
      <c r="W844" s="23">
        <f t="shared" ca="1" si="194"/>
        <v>0.89529059999999938</v>
      </c>
    </row>
    <row r="845" spans="1:23">
      <c r="A845" t="s">
        <v>3</v>
      </c>
      <c r="B845" s="18">
        <f t="shared" ca="1" si="183"/>
        <v>46570</v>
      </c>
      <c r="C845" s="23">
        <f t="shared" ca="1" si="184"/>
        <v>1.2107833777777797</v>
      </c>
      <c r="E845" s="22" t="s">
        <v>13</v>
      </c>
      <c r="F845" s="18">
        <f t="shared" ca="1" si="185"/>
        <v>46570</v>
      </c>
      <c r="G845" s="23">
        <f t="shared" ca="1" si="186"/>
        <v>1.3457055555555537</v>
      </c>
      <c r="I845" t="s">
        <v>14</v>
      </c>
      <c r="J845" s="18">
        <f t="shared" ca="1" si="187"/>
        <v>46570</v>
      </c>
      <c r="K845" s="23">
        <f t="shared" ca="1" si="188"/>
        <v>0.89945977777777686</v>
      </c>
      <c r="M845" t="s">
        <v>15</v>
      </c>
      <c r="N845" s="18">
        <f t="shared" ca="1" si="189"/>
        <v>46570</v>
      </c>
      <c r="O845" s="23">
        <f t="shared" ca="1" si="190"/>
        <v>0.73920724444444463</v>
      </c>
      <c r="Q845" t="s">
        <v>16</v>
      </c>
      <c r="R845" s="18">
        <f t="shared" ca="1" si="191"/>
        <v>46570</v>
      </c>
      <c r="S845" s="23">
        <f t="shared" ca="1" si="192"/>
        <v>0.99395659999999986</v>
      </c>
      <c r="U845" t="s">
        <v>17</v>
      </c>
      <c r="V845" s="18">
        <f t="shared" ca="1" si="193"/>
        <v>46570</v>
      </c>
      <c r="W845" s="23">
        <f t="shared" ca="1" si="194"/>
        <v>0.89525768888888835</v>
      </c>
    </row>
    <row r="846" spans="1:23">
      <c r="A846" t="s">
        <v>3</v>
      </c>
      <c r="B846" s="18">
        <f t="shared" ref="B846:B872" ca="1" si="195">+B845+1</f>
        <v>46571</v>
      </c>
      <c r="C846" s="23">
        <f t="shared" ref="C846:C871" ca="1" si="196">C845+(C$872-C845)/(B$872-B846)</f>
        <v>1.2108405555555575</v>
      </c>
      <c r="E846" s="22" t="s">
        <v>13</v>
      </c>
      <c r="F846" s="18">
        <f t="shared" ref="F846:F872" ca="1" si="197">+F845+1</f>
        <v>46571</v>
      </c>
      <c r="G846" s="23">
        <f t="shared" ref="G846:G871" ca="1" si="198">G845+(G$872-G845)/(F$872-F846)</f>
        <v>1.3457011111111092</v>
      </c>
      <c r="I846" t="s">
        <v>14</v>
      </c>
      <c r="J846" s="18">
        <f t="shared" ref="J846:J872" ca="1" si="199">+J845+1</f>
        <v>46571</v>
      </c>
      <c r="K846" s="23">
        <f t="shared" ref="K846:K871" ca="1" si="200">K845+(K$872-K845)/(J$872-J846)</f>
        <v>0.89950755555555473</v>
      </c>
      <c r="M846" t="s">
        <v>15</v>
      </c>
      <c r="N846" s="18">
        <f t="shared" ref="N846:N872" ca="1" si="201">+N845+1</f>
        <v>46571</v>
      </c>
      <c r="O846" s="23">
        <f t="shared" ref="O846:O871" ca="1" si="202">O845+(O$872-O845)/(N$872-N846)</f>
        <v>0.73914288888888913</v>
      </c>
      <c r="Q846" t="s">
        <v>16</v>
      </c>
      <c r="R846" s="18">
        <f t="shared" ref="R846:R872" ca="1" si="203">+R845+1</f>
        <v>46571</v>
      </c>
      <c r="S846" s="23">
        <f t="shared" ref="S846:S871" ca="1" si="204">S845+(S$872-S845)/(R$872-R846)</f>
        <v>0.99385599999999985</v>
      </c>
      <c r="U846" t="s">
        <v>17</v>
      </c>
      <c r="V846" s="18">
        <f t="shared" ref="V846:V872" ca="1" si="205">+V845+1</f>
        <v>46571</v>
      </c>
      <c r="W846" s="23">
        <f t="shared" ref="W846:W871" ca="1" si="206">W845+(W$872-W845)/(V$872-V846)</f>
        <v>0.89522477777777731</v>
      </c>
    </row>
    <row r="847" spans="1:23">
      <c r="A847" t="s">
        <v>3</v>
      </c>
      <c r="B847" s="18">
        <f t="shared" ca="1" si="195"/>
        <v>46572</v>
      </c>
      <c r="C847" s="23">
        <f t="shared" ca="1" si="196"/>
        <v>1.2108977333333353</v>
      </c>
      <c r="E847" s="22" t="s">
        <v>13</v>
      </c>
      <c r="F847" s="18">
        <f t="shared" ca="1" si="197"/>
        <v>46572</v>
      </c>
      <c r="G847" s="23">
        <f t="shared" ca="1" si="198"/>
        <v>1.3456966666666648</v>
      </c>
      <c r="I847" t="s">
        <v>14</v>
      </c>
      <c r="J847" s="18">
        <f t="shared" ca="1" si="199"/>
        <v>46572</v>
      </c>
      <c r="K847" s="23">
        <f t="shared" ca="1" si="200"/>
        <v>0.89955533333333249</v>
      </c>
      <c r="M847" t="s">
        <v>15</v>
      </c>
      <c r="N847" s="18">
        <f t="shared" ca="1" si="201"/>
        <v>46572</v>
      </c>
      <c r="O847" s="23">
        <f t="shared" ca="1" si="202"/>
        <v>0.73907853333333351</v>
      </c>
      <c r="Q847" t="s">
        <v>16</v>
      </c>
      <c r="R847" s="18">
        <f t="shared" ca="1" si="203"/>
        <v>46572</v>
      </c>
      <c r="S847" s="23">
        <f t="shared" ca="1" si="204"/>
        <v>0.99375539999999984</v>
      </c>
      <c r="U847" t="s">
        <v>17</v>
      </c>
      <c r="V847" s="18">
        <f t="shared" ca="1" si="205"/>
        <v>46572</v>
      </c>
      <c r="W847" s="23">
        <f t="shared" ca="1" si="206"/>
        <v>0.89519186666666617</v>
      </c>
    </row>
    <row r="848" spans="1:23">
      <c r="A848" t="s">
        <v>3</v>
      </c>
      <c r="B848" s="18">
        <f t="shared" ca="1" si="195"/>
        <v>46573</v>
      </c>
      <c r="C848" s="23">
        <f t="shared" ca="1" si="196"/>
        <v>1.2109549111111129</v>
      </c>
      <c r="E848" s="22" t="s">
        <v>13</v>
      </c>
      <c r="F848" s="18">
        <f t="shared" ca="1" si="197"/>
        <v>46573</v>
      </c>
      <c r="G848" s="23">
        <f t="shared" ca="1" si="198"/>
        <v>1.3456922222222203</v>
      </c>
      <c r="I848" t="s">
        <v>14</v>
      </c>
      <c r="J848" s="18">
        <f t="shared" ca="1" si="199"/>
        <v>46573</v>
      </c>
      <c r="K848" s="23">
        <f t="shared" ca="1" si="200"/>
        <v>0.89960311111111024</v>
      </c>
      <c r="M848" t="s">
        <v>15</v>
      </c>
      <c r="N848" s="18">
        <f t="shared" ca="1" si="201"/>
        <v>46573</v>
      </c>
      <c r="O848" s="23">
        <f t="shared" ca="1" si="202"/>
        <v>0.73901417777777789</v>
      </c>
      <c r="Q848" t="s">
        <v>16</v>
      </c>
      <c r="R848" s="18">
        <f t="shared" ca="1" si="203"/>
        <v>46573</v>
      </c>
      <c r="S848" s="23">
        <f t="shared" ca="1" si="204"/>
        <v>0.99365479999999984</v>
      </c>
      <c r="U848" t="s">
        <v>17</v>
      </c>
      <c r="V848" s="18">
        <f t="shared" ca="1" si="205"/>
        <v>46573</v>
      </c>
      <c r="W848" s="23">
        <f t="shared" ca="1" si="206"/>
        <v>0.89515895555555502</v>
      </c>
    </row>
    <row r="849" spans="1:23">
      <c r="A849" t="s">
        <v>3</v>
      </c>
      <c r="B849" s="18">
        <f t="shared" ca="1" si="195"/>
        <v>46574</v>
      </c>
      <c r="C849" s="23">
        <f t="shared" ca="1" si="196"/>
        <v>1.2110120888888907</v>
      </c>
      <c r="E849" s="22" t="s">
        <v>13</v>
      </c>
      <c r="F849" s="18">
        <f t="shared" ca="1" si="197"/>
        <v>46574</v>
      </c>
      <c r="G849" s="23">
        <f t="shared" ca="1" si="198"/>
        <v>1.345687777777776</v>
      </c>
      <c r="I849" t="s">
        <v>14</v>
      </c>
      <c r="J849" s="18">
        <f t="shared" ca="1" si="199"/>
        <v>46574</v>
      </c>
      <c r="K849" s="23">
        <f t="shared" ca="1" si="200"/>
        <v>0.89965088888888811</v>
      </c>
      <c r="M849" t="s">
        <v>15</v>
      </c>
      <c r="N849" s="18">
        <f t="shared" ca="1" si="201"/>
        <v>46574</v>
      </c>
      <c r="O849" s="23">
        <f t="shared" ca="1" si="202"/>
        <v>0.73894982222222239</v>
      </c>
      <c r="Q849" t="s">
        <v>16</v>
      </c>
      <c r="R849" s="18">
        <f t="shared" ca="1" si="203"/>
        <v>46574</v>
      </c>
      <c r="S849" s="23">
        <f t="shared" ca="1" si="204"/>
        <v>0.99355419999999983</v>
      </c>
      <c r="U849" t="s">
        <v>17</v>
      </c>
      <c r="V849" s="18">
        <f t="shared" ca="1" si="205"/>
        <v>46574</v>
      </c>
      <c r="W849" s="23">
        <f t="shared" ca="1" si="206"/>
        <v>0.89512604444444399</v>
      </c>
    </row>
    <row r="850" spans="1:23">
      <c r="A850" t="s">
        <v>3</v>
      </c>
      <c r="B850" s="18">
        <f t="shared" ca="1" si="195"/>
        <v>46575</v>
      </c>
      <c r="C850" s="23">
        <f t="shared" ca="1" si="196"/>
        <v>1.2110692666666685</v>
      </c>
      <c r="E850" s="22" t="s">
        <v>13</v>
      </c>
      <c r="F850" s="18">
        <f t="shared" ca="1" si="197"/>
        <v>46575</v>
      </c>
      <c r="G850" s="23">
        <f t="shared" ca="1" si="198"/>
        <v>1.3456833333333318</v>
      </c>
      <c r="I850" t="s">
        <v>14</v>
      </c>
      <c r="J850" s="18">
        <f t="shared" ca="1" si="199"/>
        <v>46575</v>
      </c>
      <c r="K850" s="23">
        <f t="shared" ca="1" si="200"/>
        <v>0.89969866666666598</v>
      </c>
      <c r="M850" t="s">
        <v>15</v>
      </c>
      <c r="N850" s="18">
        <f t="shared" ca="1" si="201"/>
        <v>46575</v>
      </c>
      <c r="O850" s="23">
        <f t="shared" ca="1" si="202"/>
        <v>0.73888546666666688</v>
      </c>
      <c r="Q850" t="s">
        <v>16</v>
      </c>
      <c r="R850" s="18">
        <f t="shared" ca="1" si="203"/>
        <v>46575</v>
      </c>
      <c r="S850" s="23">
        <f t="shared" ca="1" si="204"/>
        <v>0.99345359999999983</v>
      </c>
      <c r="U850" t="s">
        <v>17</v>
      </c>
      <c r="V850" s="18">
        <f t="shared" ca="1" si="205"/>
        <v>46575</v>
      </c>
      <c r="W850" s="23">
        <f t="shared" ca="1" si="206"/>
        <v>0.89509313333333296</v>
      </c>
    </row>
    <row r="851" spans="1:23">
      <c r="A851" t="s">
        <v>3</v>
      </c>
      <c r="B851" s="18">
        <f t="shared" ca="1" si="195"/>
        <v>46576</v>
      </c>
      <c r="C851" s="23">
        <f t="shared" ca="1" si="196"/>
        <v>1.2111264444444461</v>
      </c>
      <c r="E851" s="22" t="s">
        <v>13</v>
      </c>
      <c r="F851" s="18">
        <f t="shared" ca="1" si="197"/>
        <v>46576</v>
      </c>
      <c r="G851" s="23">
        <f t="shared" ca="1" si="198"/>
        <v>1.3456788888888873</v>
      </c>
      <c r="I851" t="s">
        <v>14</v>
      </c>
      <c r="J851" s="18">
        <f t="shared" ca="1" si="199"/>
        <v>46576</v>
      </c>
      <c r="K851" s="23">
        <f t="shared" ca="1" si="200"/>
        <v>0.89974644444444374</v>
      </c>
      <c r="M851" t="s">
        <v>15</v>
      </c>
      <c r="N851" s="18">
        <f t="shared" ca="1" si="201"/>
        <v>46576</v>
      </c>
      <c r="O851" s="23">
        <f t="shared" ca="1" si="202"/>
        <v>0.73882111111111126</v>
      </c>
      <c r="Q851" t="s">
        <v>16</v>
      </c>
      <c r="R851" s="18">
        <f t="shared" ca="1" si="203"/>
        <v>46576</v>
      </c>
      <c r="S851" s="23">
        <f t="shared" ca="1" si="204"/>
        <v>0.99335299999999982</v>
      </c>
      <c r="U851" t="s">
        <v>17</v>
      </c>
      <c r="V851" s="18">
        <f t="shared" ca="1" si="205"/>
        <v>46576</v>
      </c>
      <c r="W851" s="23">
        <f t="shared" ca="1" si="206"/>
        <v>0.89506022222222181</v>
      </c>
    </row>
    <row r="852" spans="1:23">
      <c r="A852" t="s">
        <v>3</v>
      </c>
      <c r="B852" s="18">
        <f t="shared" ca="1" si="195"/>
        <v>46577</v>
      </c>
      <c r="C852" s="23">
        <f t="shared" ca="1" si="196"/>
        <v>1.2111836222222236</v>
      </c>
      <c r="E852" s="22" t="s">
        <v>13</v>
      </c>
      <c r="F852" s="18">
        <f t="shared" ca="1" si="197"/>
        <v>46577</v>
      </c>
      <c r="G852" s="23">
        <f t="shared" ca="1" si="198"/>
        <v>1.3456744444444428</v>
      </c>
      <c r="I852" t="s">
        <v>14</v>
      </c>
      <c r="J852" s="18">
        <f t="shared" ca="1" si="199"/>
        <v>46577</v>
      </c>
      <c r="K852" s="23">
        <f t="shared" ca="1" si="200"/>
        <v>0.8997942222222215</v>
      </c>
      <c r="M852" t="s">
        <v>15</v>
      </c>
      <c r="N852" s="18">
        <f t="shared" ca="1" si="201"/>
        <v>46577</v>
      </c>
      <c r="O852" s="23">
        <f t="shared" ca="1" si="202"/>
        <v>0.73875675555555564</v>
      </c>
      <c r="Q852" t="s">
        <v>16</v>
      </c>
      <c r="R852" s="18">
        <f t="shared" ca="1" si="203"/>
        <v>46577</v>
      </c>
      <c r="S852" s="23">
        <f t="shared" ca="1" si="204"/>
        <v>0.99325239999999981</v>
      </c>
      <c r="U852" t="s">
        <v>17</v>
      </c>
      <c r="V852" s="18">
        <f t="shared" ca="1" si="205"/>
        <v>46577</v>
      </c>
      <c r="W852" s="23">
        <f t="shared" ca="1" si="206"/>
        <v>0.89502731111111067</v>
      </c>
    </row>
    <row r="853" spans="1:23">
      <c r="A853" t="s">
        <v>3</v>
      </c>
      <c r="B853" s="18">
        <f t="shared" ca="1" si="195"/>
        <v>46578</v>
      </c>
      <c r="C853" s="23">
        <f t="shared" ca="1" si="196"/>
        <v>1.2112408000000014</v>
      </c>
      <c r="E853" s="22" t="s">
        <v>13</v>
      </c>
      <c r="F853" s="18">
        <f t="shared" ca="1" si="197"/>
        <v>46578</v>
      </c>
      <c r="G853" s="23">
        <f t="shared" ca="1" si="198"/>
        <v>1.3456699999999986</v>
      </c>
      <c r="I853" t="s">
        <v>14</v>
      </c>
      <c r="J853" s="18">
        <f t="shared" ca="1" si="199"/>
        <v>46578</v>
      </c>
      <c r="K853" s="23">
        <f t="shared" ca="1" si="200"/>
        <v>0.89984199999999936</v>
      </c>
      <c r="M853" t="s">
        <v>15</v>
      </c>
      <c r="N853" s="18">
        <f t="shared" ca="1" si="201"/>
        <v>46578</v>
      </c>
      <c r="O853" s="23">
        <f t="shared" ca="1" si="202"/>
        <v>0.73869240000000014</v>
      </c>
      <c r="Q853" t="s">
        <v>16</v>
      </c>
      <c r="R853" s="18">
        <f t="shared" ca="1" si="203"/>
        <v>46578</v>
      </c>
      <c r="S853" s="23">
        <f t="shared" ca="1" si="204"/>
        <v>0.99315179999999981</v>
      </c>
      <c r="U853" t="s">
        <v>17</v>
      </c>
      <c r="V853" s="18">
        <f t="shared" ca="1" si="205"/>
        <v>46578</v>
      </c>
      <c r="W853" s="23">
        <f t="shared" ca="1" si="206"/>
        <v>0.89499439999999963</v>
      </c>
    </row>
    <row r="854" spans="1:23">
      <c r="A854" t="s">
        <v>3</v>
      </c>
      <c r="B854" s="18">
        <f t="shared" ca="1" si="195"/>
        <v>46579</v>
      </c>
      <c r="C854" s="23">
        <f t="shared" ca="1" si="196"/>
        <v>1.2112979777777793</v>
      </c>
      <c r="E854" s="22" t="s">
        <v>13</v>
      </c>
      <c r="F854" s="18">
        <f t="shared" ca="1" si="197"/>
        <v>46579</v>
      </c>
      <c r="G854" s="23">
        <f t="shared" ca="1" si="198"/>
        <v>1.3456655555555543</v>
      </c>
      <c r="I854" t="s">
        <v>14</v>
      </c>
      <c r="J854" s="18">
        <f t="shared" ca="1" si="199"/>
        <v>46579</v>
      </c>
      <c r="K854" s="23">
        <f t="shared" ca="1" si="200"/>
        <v>0.89988977777777723</v>
      </c>
      <c r="M854" t="s">
        <v>15</v>
      </c>
      <c r="N854" s="18">
        <f t="shared" ca="1" si="201"/>
        <v>46579</v>
      </c>
      <c r="O854" s="23">
        <f t="shared" ca="1" si="202"/>
        <v>0.73862804444444463</v>
      </c>
      <c r="Q854" t="s">
        <v>16</v>
      </c>
      <c r="R854" s="18">
        <f t="shared" ca="1" si="203"/>
        <v>46579</v>
      </c>
      <c r="S854" s="23">
        <f t="shared" ca="1" si="204"/>
        <v>0.9930511999999998</v>
      </c>
      <c r="U854" t="s">
        <v>17</v>
      </c>
      <c r="V854" s="18">
        <f t="shared" ca="1" si="205"/>
        <v>46579</v>
      </c>
      <c r="W854" s="23">
        <f t="shared" ca="1" si="206"/>
        <v>0.8949614888888886</v>
      </c>
    </row>
    <row r="855" spans="1:23">
      <c r="A855" t="s">
        <v>3</v>
      </c>
      <c r="B855" s="18">
        <f t="shared" ca="1" si="195"/>
        <v>46580</v>
      </c>
      <c r="C855" s="23">
        <f t="shared" ca="1" si="196"/>
        <v>1.2113551555555568</v>
      </c>
      <c r="E855" s="22" t="s">
        <v>13</v>
      </c>
      <c r="F855" s="18">
        <f t="shared" ca="1" si="197"/>
        <v>46580</v>
      </c>
      <c r="G855" s="23">
        <f t="shared" ca="1" si="198"/>
        <v>1.3456611111111099</v>
      </c>
      <c r="I855" t="s">
        <v>14</v>
      </c>
      <c r="J855" s="18">
        <f t="shared" ca="1" si="199"/>
        <v>46580</v>
      </c>
      <c r="K855" s="23">
        <f t="shared" ca="1" si="200"/>
        <v>0.89993755555555499</v>
      </c>
      <c r="M855" t="s">
        <v>15</v>
      </c>
      <c r="N855" s="18">
        <f t="shared" ca="1" si="201"/>
        <v>46580</v>
      </c>
      <c r="O855" s="23">
        <f t="shared" ca="1" si="202"/>
        <v>0.73856368888888901</v>
      </c>
      <c r="Q855" t="s">
        <v>16</v>
      </c>
      <c r="R855" s="18">
        <f t="shared" ca="1" si="203"/>
        <v>46580</v>
      </c>
      <c r="S855" s="23">
        <f t="shared" ca="1" si="204"/>
        <v>0.99295059999999979</v>
      </c>
      <c r="U855" t="s">
        <v>17</v>
      </c>
      <c r="V855" s="18">
        <f t="shared" ca="1" si="205"/>
        <v>46580</v>
      </c>
      <c r="W855" s="23">
        <f t="shared" ca="1" si="206"/>
        <v>0.89492857777777746</v>
      </c>
    </row>
    <row r="856" spans="1:23">
      <c r="A856" t="s">
        <v>3</v>
      </c>
      <c r="B856" s="18">
        <f t="shared" ca="1" si="195"/>
        <v>46581</v>
      </c>
      <c r="C856" s="23">
        <f t="shared" ca="1" si="196"/>
        <v>1.2114123333333344</v>
      </c>
      <c r="E856" s="22" t="s">
        <v>13</v>
      </c>
      <c r="F856" s="18">
        <f t="shared" ca="1" si="197"/>
        <v>46581</v>
      </c>
      <c r="G856" s="23">
        <f t="shared" ca="1" si="198"/>
        <v>1.3456566666666654</v>
      </c>
      <c r="I856" t="s">
        <v>14</v>
      </c>
      <c r="J856" s="18">
        <f t="shared" ca="1" si="199"/>
        <v>46581</v>
      </c>
      <c r="K856" s="23">
        <f t="shared" ca="1" si="200"/>
        <v>0.89998533333333275</v>
      </c>
      <c r="M856" t="s">
        <v>15</v>
      </c>
      <c r="N856" s="18">
        <f t="shared" ca="1" si="201"/>
        <v>46581</v>
      </c>
      <c r="O856" s="23">
        <f t="shared" ca="1" si="202"/>
        <v>0.7384993333333334</v>
      </c>
      <c r="Q856" t="s">
        <v>16</v>
      </c>
      <c r="R856" s="18">
        <f t="shared" ca="1" si="203"/>
        <v>46581</v>
      </c>
      <c r="S856" s="23">
        <f t="shared" ca="1" si="204"/>
        <v>0.99284999999999979</v>
      </c>
      <c r="U856" t="s">
        <v>17</v>
      </c>
      <c r="V856" s="18">
        <f t="shared" ca="1" si="205"/>
        <v>46581</v>
      </c>
      <c r="W856" s="23">
        <f t="shared" ca="1" si="206"/>
        <v>0.89489566666666631</v>
      </c>
    </row>
    <row r="857" spans="1:23">
      <c r="A857" t="s">
        <v>3</v>
      </c>
      <c r="B857" s="18">
        <f t="shared" ca="1" si="195"/>
        <v>46582</v>
      </c>
      <c r="C857" s="23">
        <f t="shared" ca="1" si="196"/>
        <v>1.2114695111111122</v>
      </c>
      <c r="E857" s="22" t="s">
        <v>13</v>
      </c>
      <c r="F857" s="18">
        <f t="shared" ca="1" si="197"/>
        <v>46582</v>
      </c>
      <c r="G857" s="23">
        <f t="shared" ca="1" si="198"/>
        <v>1.3456522222222211</v>
      </c>
      <c r="I857" t="s">
        <v>14</v>
      </c>
      <c r="J857" s="18">
        <f t="shared" ca="1" si="199"/>
        <v>46582</v>
      </c>
      <c r="K857" s="23">
        <f t="shared" ca="1" si="200"/>
        <v>0.90003311111111062</v>
      </c>
      <c r="M857" t="s">
        <v>15</v>
      </c>
      <c r="N857" s="18">
        <f t="shared" ca="1" si="201"/>
        <v>46582</v>
      </c>
      <c r="O857" s="23">
        <f t="shared" ca="1" si="202"/>
        <v>0.73843497777777789</v>
      </c>
      <c r="Q857" t="s">
        <v>16</v>
      </c>
      <c r="R857" s="18">
        <f t="shared" ca="1" si="203"/>
        <v>46582</v>
      </c>
      <c r="S857" s="23">
        <f t="shared" ca="1" si="204"/>
        <v>0.99274939999999978</v>
      </c>
      <c r="U857" t="s">
        <v>17</v>
      </c>
      <c r="V857" s="18">
        <f t="shared" ca="1" si="205"/>
        <v>46582</v>
      </c>
      <c r="W857" s="23">
        <f t="shared" ca="1" si="206"/>
        <v>0.89486275555555528</v>
      </c>
    </row>
    <row r="858" spans="1:23">
      <c r="A858" t="s">
        <v>3</v>
      </c>
      <c r="B858" s="18">
        <f t="shared" ca="1" si="195"/>
        <v>46583</v>
      </c>
      <c r="C858" s="23">
        <f t="shared" ca="1" si="196"/>
        <v>1.21152668888889</v>
      </c>
      <c r="E858" s="22" t="s">
        <v>13</v>
      </c>
      <c r="F858" s="18">
        <f t="shared" ca="1" si="197"/>
        <v>46583</v>
      </c>
      <c r="G858" s="23">
        <f t="shared" ca="1" si="198"/>
        <v>1.3456477777777769</v>
      </c>
      <c r="I858" t="s">
        <v>14</v>
      </c>
      <c r="J858" s="18">
        <f t="shared" ca="1" si="199"/>
        <v>46583</v>
      </c>
      <c r="K858" s="23">
        <f t="shared" ca="1" si="200"/>
        <v>0.90008088888888849</v>
      </c>
      <c r="M858" t="s">
        <v>15</v>
      </c>
      <c r="N858" s="18">
        <f t="shared" ca="1" si="201"/>
        <v>46583</v>
      </c>
      <c r="O858" s="23">
        <f t="shared" ca="1" si="202"/>
        <v>0.73837062222222238</v>
      </c>
      <c r="Q858" t="s">
        <v>16</v>
      </c>
      <c r="R858" s="18">
        <f t="shared" ca="1" si="203"/>
        <v>46583</v>
      </c>
      <c r="S858" s="23">
        <f t="shared" ca="1" si="204"/>
        <v>0.99264879999999978</v>
      </c>
      <c r="U858" t="s">
        <v>17</v>
      </c>
      <c r="V858" s="18">
        <f t="shared" ca="1" si="205"/>
        <v>46583</v>
      </c>
      <c r="W858" s="23">
        <f t="shared" ca="1" si="206"/>
        <v>0.89482984444444424</v>
      </c>
    </row>
    <row r="859" spans="1:23">
      <c r="A859" t="s">
        <v>3</v>
      </c>
      <c r="B859" s="18">
        <f t="shared" ca="1" si="195"/>
        <v>46584</v>
      </c>
      <c r="C859" s="23">
        <f t="shared" ca="1" si="196"/>
        <v>1.2115838666666676</v>
      </c>
      <c r="E859" s="22" t="s">
        <v>13</v>
      </c>
      <c r="F859" s="18">
        <f t="shared" ca="1" si="197"/>
        <v>46584</v>
      </c>
      <c r="G859" s="23">
        <f t="shared" ca="1" si="198"/>
        <v>1.3456433333333324</v>
      </c>
      <c r="I859" t="s">
        <v>14</v>
      </c>
      <c r="J859" s="18">
        <f t="shared" ca="1" si="199"/>
        <v>46584</v>
      </c>
      <c r="K859" s="23">
        <f t="shared" ca="1" si="200"/>
        <v>0.90012866666666624</v>
      </c>
      <c r="M859" t="s">
        <v>15</v>
      </c>
      <c r="N859" s="18">
        <f t="shared" ca="1" si="201"/>
        <v>46584</v>
      </c>
      <c r="O859" s="23">
        <f t="shared" ca="1" si="202"/>
        <v>0.73830626666666677</v>
      </c>
      <c r="Q859" t="s">
        <v>16</v>
      </c>
      <c r="R859" s="18">
        <f t="shared" ca="1" si="203"/>
        <v>46584</v>
      </c>
      <c r="S859" s="23">
        <f t="shared" ca="1" si="204"/>
        <v>0.99254819999999977</v>
      </c>
      <c r="U859" t="s">
        <v>17</v>
      </c>
      <c r="V859" s="18">
        <f t="shared" ca="1" si="205"/>
        <v>46584</v>
      </c>
      <c r="W859" s="23">
        <f t="shared" ca="1" si="206"/>
        <v>0.8947969333333331</v>
      </c>
    </row>
    <row r="860" spans="1:23">
      <c r="A860" t="s">
        <v>3</v>
      </c>
      <c r="B860" s="18">
        <f t="shared" ca="1" si="195"/>
        <v>46585</v>
      </c>
      <c r="C860" s="23">
        <f t="shared" ca="1" si="196"/>
        <v>1.2116410444444452</v>
      </c>
      <c r="E860" s="22" t="s">
        <v>13</v>
      </c>
      <c r="F860" s="18">
        <f t="shared" ca="1" si="197"/>
        <v>46585</v>
      </c>
      <c r="G860" s="23">
        <f t="shared" ca="1" si="198"/>
        <v>1.3456388888888879</v>
      </c>
      <c r="I860" t="s">
        <v>14</v>
      </c>
      <c r="J860" s="18">
        <f t="shared" ca="1" si="199"/>
        <v>46585</v>
      </c>
      <c r="K860" s="23">
        <f t="shared" ca="1" si="200"/>
        <v>0.900176444444444</v>
      </c>
      <c r="M860" t="s">
        <v>15</v>
      </c>
      <c r="N860" s="18">
        <f t="shared" ca="1" si="201"/>
        <v>46585</v>
      </c>
      <c r="O860" s="23">
        <f t="shared" ca="1" si="202"/>
        <v>0.73824191111111115</v>
      </c>
      <c r="Q860" t="s">
        <v>16</v>
      </c>
      <c r="R860" s="18">
        <f t="shared" ca="1" si="203"/>
        <v>46585</v>
      </c>
      <c r="S860" s="23">
        <f t="shared" ca="1" si="204"/>
        <v>0.99244759999999976</v>
      </c>
      <c r="U860" t="s">
        <v>17</v>
      </c>
      <c r="V860" s="18">
        <f t="shared" ca="1" si="205"/>
        <v>46585</v>
      </c>
      <c r="W860" s="23">
        <f t="shared" ca="1" si="206"/>
        <v>0.89476402222222196</v>
      </c>
    </row>
    <row r="861" spans="1:23">
      <c r="A861" t="s">
        <v>3</v>
      </c>
      <c r="B861" s="18">
        <f t="shared" ca="1" si="195"/>
        <v>46586</v>
      </c>
      <c r="C861" s="23">
        <f t="shared" ca="1" si="196"/>
        <v>1.211698222222223</v>
      </c>
      <c r="E861" s="22" t="s">
        <v>13</v>
      </c>
      <c r="F861" s="18">
        <f t="shared" ca="1" si="197"/>
        <v>46586</v>
      </c>
      <c r="G861" s="23">
        <f t="shared" ca="1" si="198"/>
        <v>1.3456344444444437</v>
      </c>
      <c r="I861" t="s">
        <v>14</v>
      </c>
      <c r="J861" s="18">
        <f t="shared" ca="1" si="199"/>
        <v>46586</v>
      </c>
      <c r="K861" s="23">
        <f t="shared" ca="1" si="200"/>
        <v>0.90022422222222187</v>
      </c>
      <c r="M861" t="s">
        <v>15</v>
      </c>
      <c r="N861" s="18">
        <f t="shared" ca="1" si="201"/>
        <v>46586</v>
      </c>
      <c r="O861" s="23">
        <f t="shared" ca="1" si="202"/>
        <v>0.73817755555555564</v>
      </c>
      <c r="Q861" t="s">
        <v>16</v>
      </c>
      <c r="R861" s="18">
        <f t="shared" ca="1" si="203"/>
        <v>46586</v>
      </c>
      <c r="S861" s="23">
        <f t="shared" ca="1" si="204"/>
        <v>0.99234699999999976</v>
      </c>
      <c r="U861" t="s">
        <v>17</v>
      </c>
      <c r="V861" s="18">
        <f t="shared" ca="1" si="205"/>
        <v>46586</v>
      </c>
      <c r="W861" s="23">
        <f t="shared" ca="1" si="206"/>
        <v>0.89473111111111092</v>
      </c>
    </row>
    <row r="862" spans="1:23">
      <c r="A862" t="s">
        <v>3</v>
      </c>
      <c r="B862" s="18">
        <f t="shared" ca="1" si="195"/>
        <v>46587</v>
      </c>
      <c r="C862" s="23">
        <f t="shared" ca="1" si="196"/>
        <v>1.2117554000000008</v>
      </c>
      <c r="E862" s="22" t="s">
        <v>13</v>
      </c>
      <c r="F862" s="18">
        <f t="shared" ca="1" si="197"/>
        <v>46587</v>
      </c>
      <c r="G862" s="23">
        <f t="shared" ca="1" si="198"/>
        <v>1.3456299999999994</v>
      </c>
      <c r="I862" t="s">
        <v>14</v>
      </c>
      <c r="J862" s="18">
        <f t="shared" ca="1" si="199"/>
        <v>46587</v>
      </c>
      <c r="K862" s="23">
        <f t="shared" ca="1" si="200"/>
        <v>0.90027199999999974</v>
      </c>
      <c r="M862" t="s">
        <v>15</v>
      </c>
      <c r="N862" s="18">
        <f t="shared" ca="1" si="201"/>
        <v>46587</v>
      </c>
      <c r="O862" s="23">
        <f t="shared" ca="1" si="202"/>
        <v>0.73811320000000014</v>
      </c>
      <c r="Q862" t="s">
        <v>16</v>
      </c>
      <c r="R862" s="18">
        <f t="shared" ca="1" si="203"/>
        <v>46587</v>
      </c>
      <c r="S862" s="23">
        <f t="shared" ca="1" si="204"/>
        <v>0.99224639999999975</v>
      </c>
      <c r="U862" t="s">
        <v>17</v>
      </c>
      <c r="V862" s="18">
        <f t="shared" ca="1" si="205"/>
        <v>46587</v>
      </c>
      <c r="W862" s="23">
        <f t="shared" ca="1" si="206"/>
        <v>0.89469819999999989</v>
      </c>
    </row>
    <row r="863" spans="1:23">
      <c r="A863" t="s">
        <v>3</v>
      </c>
      <c r="B863" s="18">
        <f t="shared" ca="1" si="195"/>
        <v>46588</v>
      </c>
      <c r="C863" s="23">
        <f t="shared" ca="1" si="196"/>
        <v>1.2118125777777784</v>
      </c>
      <c r="E863" s="22" t="s">
        <v>13</v>
      </c>
      <c r="F863" s="18">
        <f t="shared" ca="1" si="197"/>
        <v>46588</v>
      </c>
      <c r="G863" s="23">
        <f t="shared" ca="1" si="198"/>
        <v>1.345625555555555</v>
      </c>
      <c r="I863" t="s">
        <v>14</v>
      </c>
      <c r="J863" s="18">
        <f t="shared" ca="1" si="199"/>
        <v>46588</v>
      </c>
      <c r="K863" s="23">
        <f t="shared" ca="1" si="200"/>
        <v>0.9003197777777775</v>
      </c>
      <c r="M863" t="s">
        <v>15</v>
      </c>
      <c r="N863" s="18">
        <f t="shared" ca="1" si="201"/>
        <v>46588</v>
      </c>
      <c r="O863" s="23">
        <f t="shared" ca="1" si="202"/>
        <v>0.73804884444444452</v>
      </c>
      <c r="Q863" t="s">
        <v>16</v>
      </c>
      <c r="R863" s="18">
        <f t="shared" ca="1" si="203"/>
        <v>46588</v>
      </c>
      <c r="S863" s="23">
        <f t="shared" ca="1" si="204"/>
        <v>0.99214579999999974</v>
      </c>
      <c r="U863" t="s">
        <v>17</v>
      </c>
      <c r="V863" s="18">
        <f t="shared" ca="1" si="205"/>
        <v>46588</v>
      </c>
      <c r="W863" s="23">
        <f t="shared" ca="1" si="206"/>
        <v>0.89466528888888874</v>
      </c>
    </row>
    <row r="864" spans="1:23">
      <c r="A864" t="s">
        <v>3</v>
      </c>
      <c r="B864" s="18">
        <f t="shared" ca="1" si="195"/>
        <v>46589</v>
      </c>
      <c r="C864" s="23">
        <f t="shared" ca="1" si="196"/>
        <v>1.211869755555556</v>
      </c>
      <c r="E864" s="22" t="s">
        <v>13</v>
      </c>
      <c r="F864" s="18">
        <f t="shared" ca="1" si="197"/>
        <v>46589</v>
      </c>
      <c r="G864" s="23">
        <f t="shared" ca="1" si="198"/>
        <v>1.3456211111111105</v>
      </c>
      <c r="I864" t="s">
        <v>14</v>
      </c>
      <c r="J864" s="18">
        <f t="shared" ca="1" si="199"/>
        <v>46589</v>
      </c>
      <c r="K864" s="23">
        <f t="shared" ca="1" si="200"/>
        <v>0.90036755555555525</v>
      </c>
      <c r="M864" t="s">
        <v>15</v>
      </c>
      <c r="N864" s="18">
        <f t="shared" ca="1" si="201"/>
        <v>46589</v>
      </c>
      <c r="O864" s="23">
        <f t="shared" ca="1" si="202"/>
        <v>0.7379844888888889</v>
      </c>
      <c r="Q864" t="s">
        <v>16</v>
      </c>
      <c r="R864" s="18">
        <f t="shared" ca="1" si="203"/>
        <v>46589</v>
      </c>
      <c r="S864" s="23">
        <f t="shared" ca="1" si="204"/>
        <v>0.99204519999999974</v>
      </c>
      <c r="U864" t="s">
        <v>17</v>
      </c>
      <c r="V864" s="18">
        <f t="shared" ca="1" si="205"/>
        <v>46589</v>
      </c>
      <c r="W864" s="23">
        <f t="shared" ca="1" si="206"/>
        <v>0.8946323777777776</v>
      </c>
    </row>
    <row r="865" spans="1:23">
      <c r="A865" t="s">
        <v>3</v>
      </c>
      <c r="B865" s="18">
        <f t="shared" ca="1" si="195"/>
        <v>46590</v>
      </c>
      <c r="C865" s="23">
        <f t="shared" ca="1" si="196"/>
        <v>1.2119269333333338</v>
      </c>
      <c r="E865" s="22" t="s">
        <v>13</v>
      </c>
      <c r="F865" s="18">
        <f t="shared" ca="1" si="197"/>
        <v>46590</v>
      </c>
      <c r="G865" s="23">
        <f t="shared" ca="1" si="198"/>
        <v>1.3456166666666662</v>
      </c>
      <c r="I865" t="s">
        <v>14</v>
      </c>
      <c r="J865" s="18">
        <f t="shared" ca="1" si="199"/>
        <v>46590</v>
      </c>
      <c r="K865" s="23">
        <f t="shared" ca="1" si="200"/>
        <v>0.90041533333333312</v>
      </c>
      <c r="M865" t="s">
        <v>15</v>
      </c>
      <c r="N865" s="18">
        <f t="shared" ca="1" si="201"/>
        <v>46590</v>
      </c>
      <c r="O865" s="23">
        <f t="shared" ca="1" si="202"/>
        <v>0.73792013333333339</v>
      </c>
      <c r="Q865" t="s">
        <v>16</v>
      </c>
      <c r="R865" s="18">
        <f t="shared" ca="1" si="203"/>
        <v>46590</v>
      </c>
      <c r="S865" s="23">
        <f t="shared" ca="1" si="204"/>
        <v>0.99194459999999973</v>
      </c>
      <c r="U865" t="s">
        <v>17</v>
      </c>
      <c r="V865" s="18">
        <f t="shared" ca="1" si="205"/>
        <v>46590</v>
      </c>
      <c r="W865" s="23">
        <f t="shared" ca="1" si="206"/>
        <v>0.89459946666666657</v>
      </c>
    </row>
    <row r="866" spans="1:23">
      <c r="A866" t="s">
        <v>3</v>
      </c>
      <c r="B866" s="18">
        <f t="shared" ca="1" si="195"/>
        <v>46591</v>
      </c>
      <c r="C866" s="23">
        <f t="shared" ca="1" si="196"/>
        <v>1.2119841111111116</v>
      </c>
      <c r="E866" s="22" t="s">
        <v>13</v>
      </c>
      <c r="F866" s="18">
        <f t="shared" ca="1" si="197"/>
        <v>46591</v>
      </c>
      <c r="G866" s="23">
        <f t="shared" ca="1" si="198"/>
        <v>1.345612222222222</v>
      </c>
      <c r="I866" t="s">
        <v>14</v>
      </c>
      <c r="J866" s="18">
        <f t="shared" ca="1" si="199"/>
        <v>46591</v>
      </c>
      <c r="K866" s="23">
        <f t="shared" ca="1" si="200"/>
        <v>0.90046311111111099</v>
      </c>
      <c r="M866" t="s">
        <v>15</v>
      </c>
      <c r="N866" s="18">
        <f t="shared" ca="1" si="201"/>
        <v>46591</v>
      </c>
      <c r="O866" s="23">
        <f t="shared" ca="1" si="202"/>
        <v>0.73785577777777789</v>
      </c>
      <c r="Q866" t="s">
        <v>16</v>
      </c>
      <c r="R866" s="18">
        <f t="shared" ca="1" si="203"/>
        <v>46591</v>
      </c>
      <c r="S866" s="23">
        <f t="shared" ca="1" si="204"/>
        <v>0.99184399999999973</v>
      </c>
      <c r="U866" t="s">
        <v>17</v>
      </c>
      <c r="V866" s="18">
        <f t="shared" ca="1" si="205"/>
        <v>46591</v>
      </c>
      <c r="W866" s="23">
        <f t="shared" ca="1" si="206"/>
        <v>0.89456655555555553</v>
      </c>
    </row>
    <row r="867" spans="1:23">
      <c r="A867" t="s">
        <v>3</v>
      </c>
      <c r="B867" s="18">
        <f t="shared" ca="1" si="195"/>
        <v>46592</v>
      </c>
      <c r="C867" s="23">
        <f t="shared" ca="1" si="196"/>
        <v>1.2120412888888892</v>
      </c>
      <c r="E867" s="22" t="s">
        <v>13</v>
      </c>
      <c r="F867" s="18">
        <f t="shared" ca="1" si="197"/>
        <v>46592</v>
      </c>
      <c r="G867" s="23">
        <f t="shared" ca="1" si="198"/>
        <v>1.3456077777777775</v>
      </c>
      <c r="I867" t="s">
        <v>14</v>
      </c>
      <c r="J867" s="18">
        <f t="shared" ca="1" si="199"/>
        <v>46592</v>
      </c>
      <c r="K867" s="23">
        <f t="shared" ca="1" si="200"/>
        <v>0.90051088888888875</v>
      </c>
      <c r="M867" t="s">
        <v>15</v>
      </c>
      <c r="N867" s="18">
        <f t="shared" ca="1" si="201"/>
        <v>46592</v>
      </c>
      <c r="O867" s="23">
        <f t="shared" ca="1" si="202"/>
        <v>0.73779142222222227</v>
      </c>
      <c r="Q867" t="s">
        <v>16</v>
      </c>
      <c r="R867" s="18">
        <f t="shared" ca="1" si="203"/>
        <v>46592</v>
      </c>
      <c r="S867" s="23">
        <f t="shared" ca="1" si="204"/>
        <v>0.99174339999999983</v>
      </c>
      <c r="U867" t="s">
        <v>17</v>
      </c>
      <c r="V867" s="18">
        <f t="shared" ca="1" si="205"/>
        <v>46592</v>
      </c>
      <c r="W867" s="23">
        <f t="shared" ca="1" si="206"/>
        <v>0.89453364444444439</v>
      </c>
    </row>
    <row r="868" spans="1:23">
      <c r="A868" t="s">
        <v>3</v>
      </c>
      <c r="B868" s="18">
        <f t="shared" ca="1" si="195"/>
        <v>46593</v>
      </c>
      <c r="C868" s="23">
        <f t="shared" ca="1" si="196"/>
        <v>1.2120984666666668</v>
      </c>
      <c r="E868" s="22" t="s">
        <v>13</v>
      </c>
      <c r="F868" s="18">
        <f t="shared" ca="1" si="197"/>
        <v>46593</v>
      </c>
      <c r="G868" s="23">
        <f t="shared" ca="1" si="198"/>
        <v>1.345603333333333</v>
      </c>
      <c r="I868" t="s">
        <v>14</v>
      </c>
      <c r="J868" s="18">
        <f t="shared" ca="1" si="199"/>
        <v>46593</v>
      </c>
      <c r="K868" s="23">
        <f t="shared" ca="1" si="200"/>
        <v>0.90055866666666651</v>
      </c>
      <c r="M868" t="s">
        <v>15</v>
      </c>
      <c r="N868" s="18">
        <f t="shared" ca="1" si="201"/>
        <v>46593</v>
      </c>
      <c r="O868" s="23">
        <f t="shared" ca="1" si="202"/>
        <v>0.73772706666666665</v>
      </c>
      <c r="Q868" t="s">
        <v>16</v>
      </c>
      <c r="R868" s="18">
        <f t="shared" ca="1" si="203"/>
        <v>46593</v>
      </c>
      <c r="S868" s="23">
        <f t="shared" ca="1" si="204"/>
        <v>0.99164279999999994</v>
      </c>
      <c r="U868" t="s">
        <v>17</v>
      </c>
      <c r="V868" s="18">
        <f t="shared" ca="1" si="205"/>
        <v>46593</v>
      </c>
      <c r="W868" s="23">
        <f t="shared" ca="1" si="206"/>
        <v>0.89450073333333324</v>
      </c>
    </row>
    <row r="869" spans="1:23">
      <c r="A869" t="s">
        <v>3</v>
      </c>
      <c r="B869" s="18">
        <f t="shared" ca="1" si="195"/>
        <v>46594</v>
      </c>
      <c r="C869" s="23">
        <f t="shared" ca="1" si="196"/>
        <v>1.2121556444444446</v>
      </c>
      <c r="E869" s="22" t="s">
        <v>13</v>
      </c>
      <c r="F869" s="18">
        <f t="shared" ca="1" si="197"/>
        <v>46594</v>
      </c>
      <c r="G869" s="23">
        <f t="shared" ca="1" si="198"/>
        <v>1.3455988888888888</v>
      </c>
      <c r="I869" t="s">
        <v>14</v>
      </c>
      <c r="J869" s="18">
        <f t="shared" ca="1" si="199"/>
        <v>46594</v>
      </c>
      <c r="K869" s="23">
        <f t="shared" ca="1" si="200"/>
        <v>0.90060644444444438</v>
      </c>
      <c r="M869" t="s">
        <v>15</v>
      </c>
      <c r="N869" s="18">
        <f t="shared" ca="1" si="201"/>
        <v>46594</v>
      </c>
      <c r="O869" s="23">
        <f t="shared" ca="1" si="202"/>
        <v>0.73766271111111115</v>
      </c>
      <c r="Q869" t="s">
        <v>16</v>
      </c>
      <c r="R869" s="18">
        <f t="shared" ca="1" si="203"/>
        <v>46594</v>
      </c>
      <c r="S869" s="23">
        <f t="shared" ca="1" si="204"/>
        <v>0.99154219999999993</v>
      </c>
      <c r="U869" t="s">
        <v>17</v>
      </c>
      <c r="V869" s="18">
        <f t="shared" ca="1" si="205"/>
        <v>46594</v>
      </c>
      <c r="W869" s="23">
        <f t="shared" ca="1" si="206"/>
        <v>0.89446782222222221</v>
      </c>
    </row>
    <row r="870" spans="1:23">
      <c r="A870" t="s">
        <v>3</v>
      </c>
      <c r="B870" s="18">
        <f t="shared" ca="1" si="195"/>
        <v>46595</v>
      </c>
      <c r="C870" s="23">
        <f t="shared" ca="1" si="196"/>
        <v>1.2122128222222224</v>
      </c>
      <c r="E870" s="22" t="s">
        <v>13</v>
      </c>
      <c r="F870" s="18">
        <f t="shared" ca="1" si="197"/>
        <v>46595</v>
      </c>
      <c r="G870" s="23">
        <f t="shared" ca="1" si="198"/>
        <v>1.3455944444444445</v>
      </c>
      <c r="I870" t="s">
        <v>14</v>
      </c>
      <c r="J870" s="18">
        <f t="shared" ca="1" si="199"/>
        <v>46595</v>
      </c>
      <c r="K870" s="23">
        <f t="shared" ca="1" si="200"/>
        <v>0.90065422222222224</v>
      </c>
      <c r="M870" t="s">
        <v>15</v>
      </c>
      <c r="N870" s="18">
        <f t="shared" ca="1" si="201"/>
        <v>46595</v>
      </c>
      <c r="O870" s="23">
        <f t="shared" ca="1" si="202"/>
        <v>0.73759835555555564</v>
      </c>
      <c r="Q870" t="s">
        <v>16</v>
      </c>
      <c r="R870" s="18">
        <f t="shared" ca="1" si="203"/>
        <v>46595</v>
      </c>
      <c r="S870" s="23">
        <f t="shared" ca="1" si="204"/>
        <v>0.99144159999999992</v>
      </c>
      <c r="U870" t="s">
        <v>17</v>
      </c>
      <c r="V870" s="18">
        <f t="shared" ca="1" si="205"/>
        <v>46595</v>
      </c>
      <c r="W870" s="23">
        <f t="shared" ca="1" si="206"/>
        <v>0.89443491111111117</v>
      </c>
    </row>
    <row r="871" spans="1:23">
      <c r="A871" t="s">
        <v>3</v>
      </c>
      <c r="B871" s="18">
        <f t="shared" ca="1" si="195"/>
        <v>46596</v>
      </c>
      <c r="C871" s="23">
        <f t="shared" ca="1" si="196"/>
        <v>1.21227</v>
      </c>
      <c r="E871" s="22" t="s">
        <v>13</v>
      </c>
      <c r="F871" s="18">
        <f t="shared" ca="1" si="197"/>
        <v>46596</v>
      </c>
      <c r="G871" s="23">
        <f t="shared" ca="1" si="198"/>
        <v>1.3455900000000001</v>
      </c>
      <c r="I871" t="s">
        <v>14</v>
      </c>
      <c r="J871" s="18">
        <f t="shared" ca="1" si="199"/>
        <v>46596</v>
      </c>
      <c r="K871" s="23">
        <f t="shared" ca="1" si="200"/>
        <v>0.900702</v>
      </c>
      <c r="M871" t="s">
        <v>15</v>
      </c>
      <c r="N871" s="18">
        <f t="shared" ca="1" si="201"/>
        <v>46596</v>
      </c>
      <c r="O871" s="23">
        <f t="shared" ca="1" si="202"/>
        <v>0.73753400000000002</v>
      </c>
      <c r="Q871" t="s">
        <v>16</v>
      </c>
      <c r="R871" s="18">
        <f t="shared" ca="1" si="203"/>
        <v>46596</v>
      </c>
      <c r="S871" s="23">
        <f t="shared" ca="1" si="204"/>
        <v>0.99134100000000003</v>
      </c>
      <c r="U871" t="s">
        <v>17</v>
      </c>
      <c r="V871" s="18">
        <f t="shared" ca="1" si="205"/>
        <v>46596</v>
      </c>
      <c r="W871" s="23">
        <f t="shared" ca="1" si="206"/>
        <v>0.89440200000000003</v>
      </c>
    </row>
    <row r="872" spans="1:23">
      <c r="A872" t="s">
        <v>3</v>
      </c>
      <c r="B872" s="24">
        <f t="shared" ca="1" si="195"/>
        <v>46597</v>
      </c>
      <c r="C872" s="21">
        <f>C139</f>
        <v>1.21227</v>
      </c>
      <c r="E872" s="22" t="s">
        <v>13</v>
      </c>
      <c r="F872" s="24">
        <f t="shared" ca="1" si="197"/>
        <v>46597</v>
      </c>
      <c r="G872" s="21">
        <f>G139</f>
        <v>1.3455900000000001</v>
      </c>
      <c r="I872" t="s">
        <v>14</v>
      </c>
      <c r="J872" s="24">
        <f t="shared" ca="1" si="199"/>
        <v>46597</v>
      </c>
      <c r="K872" s="21">
        <f>K139</f>
        <v>0.900702</v>
      </c>
      <c r="M872" t="s">
        <v>15</v>
      </c>
      <c r="N872" s="24">
        <f t="shared" ca="1" si="201"/>
        <v>46597</v>
      </c>
      <c r="O872" s="21">
        <f>O139</f>
        <v>0.73753400000000002</v>
      </c>
      <c r="Q872" t="s">
        <v>16</v>
      </c>
      <c r="R872" s="24">
        <f t="shared" ca="1" si="203"/>
        <v>46597</v>
      </c>
      <c r="S872" s="21">
        <f>S139</f>
        <v>0.99134100000000003</v>
      </c>
      <c r="U872" t="s">
        <v>17</v>
      </c>
      <c r="V872" s="24">
        <f t="shared" ca="1" si="205"/>
        <v>46597</v>
      </c>
      <c r="W872" s="21">
        <f>W139</f>
        <v>0.89440200000000003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AD97-574D-4345-A0A9-373D27AAED4E}">
  <sheetPr>
    <tabColor theme="7" tint="0.59999389629810485"/>
  </sheetPr>
  <dimension ref="A1:AF95"/>
  <sheetViews>
    <sheetView workbookViewId="0">
      <selection activeCell="A2" sqref="A2"/>
    </sheetView>
  </sheetViews>
  <sheetFormatPr defaultColWidth="14.125" defaultRowHeight="15.75"/>
  <cols>
    <col min="1" max="5" width="14.125" style="148"/>
    <col min="7" max="11" width="14.125" style="148"/>
    <col min="12" max="12" width="20.625" style="148" bestFit="1" customWidth="1"/>
    <col min="13" max="13" width="21.625" style="148" bestFit="1" customWidth="1"/>
    <col min="14" max="16" width="11.625" style="148" bestFit="1" customWidth="1"/>
    <col min="17" max="17" width="20.625" style="148" bestFit="1" customWidth="1"/>
    <col min="18" max="18" width="17.625" style="148" bestFit="1" customWidth="1"/>
    <col min="19" max="19" width="25.125" style="148" bestFit="1" customWidth="1"/>
    <col min="20" max="20" width="22.375" style="148" bestFit="1" customWidth="1"/>
    <col min="21" max="21" width="5" style="148" bestFit="1" customWidth="1"/>
    <col min="22" max="22" width="3.625" style="148" bestFit="1" customWidth="1"/>
    <col min="23" max="23" width="4" style="148" bestFit="1" customWidth="1"/>
    <col min="24" max="24" width="4.125" style="148" bestFit="1" customWidth="1"/>
    <col min="25" max="25" width="4.625" style="148" bestFit="1" customWidth="1"/>
    <col min="26" max="26" width="11.625" style="148" bestFit="1" customWidth="1"/>
    <col min="27" max="16384" width="14.125" style="148"/>
  </cols>
  <sheetData>
    <row r="1" spans="1:32">
      <c r="A1" s="324" t="s">
        <v>950</v>
      </c>
      <c r="B1" s="324" t="s">
        <v>951</v>
      </c>
      <c r="C1" s="324" t="s">
        <v>199</v>
      </c>
      <c r="D1" s="324" t="s">
        <v>952</v>
      </c>
      <c r="E1" s="324" t="s">
        <v>10</v>
      </c>
      <c r="F1" s="324" t="s">
        <v>953</v>
      </c>
      <c r="G1" s="324" t="s">
        <v>954</v>
      </c>
      <c r="H1" s="324" t="s">
        <v>955</v>
      </c>
      <c r="I1" s="324" t="s">
        <v>956</v>
      </c>
      <c r="J1" s="324" t="s">
        <v>405</v>
      </c>
      <c r="K1" s="51"/>
      <c r="L1"/>
      <c r="M1"/>
      <c r="N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32">
      <c r="A2" s="325">
        <v>700</v>
      </c>
      <c r="B2" s="51" t="s">
        <v>957</v>
      </c>
      <c r="C2" s="51" t="s">
        <v>60</v>
      </c>
      <c r="D2" s="51" t="s">
        <v>116</v>
      </c>
      <c r="E2" s="51" t="s">
        <v>958</v>
      </c>
      <c r="F2" s="326">
        <f ca="1">VLOOKUP(D2,IVC,9,FALSE)</f>
        <v>108.44758295163751</v>
      </c>
      <c r="G2" s="326">
        <f t="shared" ref="G2:G40" ca="1" si="0">A2+F2</f>
        <v>808.44758295163751</v>
      </c>
      <c r="H2" s="325">
        <v>1000</v>
      </c>
      <c r="I2" s="51" t="s">
        <v>959</v>
      </c>
      <c r="J2" s="326">
        <f ca="1">H2-G2</f>
        <v>191.55241704836249</v>
      </c>
      <c r="K2" s="51"/>
      <c r="L2"/>
      <c r="M2"/>
      <c r="N2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</row>
    <row r="3" spans="1:32">
      <c r="A3" s="326">
        <f>$A$2</f>
        <v>700</v>
      </c>
      <c r="B3" s="51" t="s">
        <v>957</v>
      </c>
      <c r="C3" s="51" t="s">
        <v>60</v>
      </c>
      <c r="D3" s="51" t="s">
        <v>960</v>
      </c>
      <c r="E3" s="51" t="s">
        <v>961</v>
      </c>
      <c r="F3" s="326">
        <f ca="1">VLOOKUP(D3,IVC,9,FALSE)</f>
        <v>113.20557206909119</v>
      </c>
      <c r="G3" s="326">
        <f t="shared" ca="1" si="0"/>
        <v>813.2055720690912</v>
      </c>
      <c r="H3" s="325">
        <v>920</v>
      </c>
      <c r="I3" s="51" t="s">
        <v>959</v>
      </c>
      <c r="J3" s="326">
        <f t="shared" ref="J3:J4" ca="1" si="1">H3-G3</f>
        <v>106.7944279309088</v>
      </c>
      <c r="K3" s="5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s="51"/>
      <c r="AB3" s="51"/>
      <c r="AC3" s="51"/>
      <c r="AD3" s="51"/>
      <c r="AE3" s="51"/>
      <c r="AF3" s="51"/>
    </row>
    <row r="4" spans="1:32">
      <c r="A4" s="327">
        <f ca="1">$A$2*IVC!B20</f>
        <v>941.33395999999982</v>
      </c>
      <c r="B4" s="51" t="s">
        <v>957</v>
      </c>
      <c r="C4" s="51" t="s">
        <v>60</v>
      </c>
      <c r="D4" s="51" t="s">
        <v>962</v>
      </c>
      <c r="E4" s="51" t="s">
        <v>963</v>
      </c>
      <c r="F4" s="326">
        <f ca="1">VLOOKUP(D4,IVC,9,FALSE)</f>
        <v>-841.91490872876841</v>
      </c>
      <c r="G4" s="326">
        <f t="shared" ca="1" si="0"/>
        <v>99.41905127123141</v>
      </c>
      <c r="H4" s="329">
        <v>1400</v>
      </c>
      <c r="I4" s="51" t="s">
        <v>959</v>
      </c>
      <c r="J4" s="327">
        <f t="shared" ca="1" si="1"/>
        <v>1300.5809487287686</v>
      </c>
      <c r="K4" s="51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s="51"/>
      <c r="AB4" s="51"/>
      <c r="AC4" s="51"/>
      <c r="AD4" s="51"/>
      <c r="AE4" s="51"/>
      <c r="AF4" s="51"/>
    </row>
    <row r="5" spans="1:32">
      <c r="A5" s="325">
        <v>665</v>
      </c>
      <c r="B5" s="51" t="s">
        <v>311</v>
      </c>
      <c r="C5" s="51" t="s">
        <v>964</v>
      </c>
      <c r="D5" s="51" t="s">
        <v>116</v>
      </c>
      <c r="E5" s="51" t="s">
        <v>958</v>
      </c>
      <c r="F5" s="326">
        <f ca="1">VLOOKUP(D5,GHA,11,FALSE)</f>
        <v>80.718592620920575</v>
      </c>
      <c r="G5" s="326">
        <f t="shared" ca="1" si="0"/>
        <v>745.71859262092062</v>
      </c>
      <c r="H5" s="325">
        <v>1500</v>
      </c>
      <c r="I5" s="51" t="s">
        <v>959</v>
      </c>
      <c r="J5" s="326">
        <f ca="1">H5-G5</f>
        <v>754.28140737907938</v>
      </c>
      <c r="K5" s="5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s="51"/>
      <c r="AB5" s="51"/>
      <c r="AC5" s="51"/>
      <c r="AD5" s="51"/>
      <c r="AE5" s="51"/>
      <c r="AF5" s="51"/>
    </row>
    <row r="6" spans="1:32">
      <c r="A6" s="326">
        <f>$A$5</f>
        <v>665</v>
      </c>
      <c r="B6" s="51" t="s">
        <v>311</v>
      </c>
      <c r="C6" s="51" t="s">
        <v>964</v>
      </c>
      <c r="D6" s="51" t="s">
        <v>960</v>
      </c>
      <c r="E6" s="51" t="s">
        <v>961</v>
      </c>
      <c r="F6" s="326">
        <f ca="1">VLOOKUP(D6,GHA,11,FALSE)</f>
        <v>59.913356931348844</v>
      </c>
      <c r="G6" s="326">
        <f t="shared" ca="1" si="0"/>
        <v>724.91335693134886</v>
      </c>
      <c r="H6" s="325">
        <v>1200</v>
      </c>
      <c r="I6" s="51" t="s">
        <v>959</v>
      </c>
      <c r="J6" s="326">
        <f t="shared" ref="J6:J7" ca="1" si="2">H6-G6</f>
        <v>475.08664306865114</v>
      </c>
      <c r="K6" s="51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s="51"/>
      <c r="AB6" s="51"/>
      <c r="AC6" s="51"/>
      <c r="AD6" s="51"/>
      <c r="AE6" s="51"/>
      <c r="AF6" s="51"/>
    </row>
    <row r="7" spans="1:32">
      <c r="A7" s="327">
        <f ca="1">A5*GHA!B20</f>
        <v>894.26726199999985</v>
      </c>
      <c r="B7" s="51" t="s">
        <v>311</v>
      </c>
      <c r="C7" s="51" t="s">
        <v>964</v>
      </c>
      <c r="D7" s="51" t="s">
        <v>962</v>
      </c>
      <c r="E7" s="51" t="s">
        <v>963</v>
      </c>
      <c r="F7" s="326" t="e">
        <f>VLOOKUP(D7,GHA,11,FALSE)</f>
        <v>#N/A</v>
      </c>
      <c r="G7" s="326" t="e">
        <f t="shared" ca="1" si="0"/>
        <v>#N/A</v>
      </c>
      <c r="H7" s="329">
        <v>1500</v>
      </c>
      <c r="I7" s="51" t="s">
        <v>959</v>
      </c>
      <c r="J7" s="327" t="e">
        <f t="shared" ca="1" si="2"/>
        <v>#N/A</v>
      </c>
      <c r="K7" s="51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51"/>
      <c r="AB7" s="51"/>
      <c r="AC7" s="51"/>
      <c r="AD7" s="51"/>
      <c r="AE7" s="51"/>
      <c r="AF7" s="51"/>
    </row>
    <row r="8" spans="1:32">
      <c r="A8" s="325">
        <v>100</v>
      </c>
      <c r="B8" s="51" t="s">
        <v>965</v>
      </c>
      <c r="C8" s="51" t="s">
        <v>670</v>
      </c>
      <c r="D8" s="51" t="s">
        <v>116</v>
      </c>
      <c r="E8" s="51" t="s">
        <v>958</v>
      </c>
      <c r="F8" s="326">
        <f ca="1">VLOOKUP(D8,NIG,9,FALSE)</f>
        <v>85.71894695163752</v>
      </c>
      <c r="G8" s="326">
        <f t="shared" ca="1" si="0"/>
        <v>185.71894695163752</v>
      </c>
      <c r="H8" s="325">
        <v>900</v>
      </c>
      <c r="I8" s="51" t="s">
        <v>959</v>
      </c>
      <c r="J8" s="326">
        <f t="shared" ref="J8:J40" ca="1" si="3">H8-G8</f>
        <v>714.28105304836254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32">
      <c r="A9" s="326">
        <f>$A$8</f>
        <v>100</v>
      </c>
      <c r="B9" s="51" t="s">
        <v>965</v>
      </c>
      <c r="C9" s="51" t="s">
        <v>670</v>
      </c>
      <c r="D9" s="51" t="s">
        <v>960</v>
      </c>
      <c r="E9" s="51" t="s">
        <v>961</v>
      </c>
      <c r="F9" s="326">
        <f ca="1">VLOOKUP(D9,NIG,9,FALSE)</f>
        <v>74.859726804781388</v>
      </c>
      <c r="G9" s="326">
        <f t="shared" ca="1" si="0"/>
        <v>174.85972680478139</v>
      </c>
      <c r="H9" s="325">
        <v>900</v>
      </c>
      <c r="I9" s="51" t="s">
        <v>959</v>
      </c>
      <c r="J9" s="326">
        <f t="shared" ca="1" si="3"/>
        <v>725.14027319521858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32">
      <c r="A10" s="327">
        <f ca="1">A8*NIG!B20</f>
        <v>134.47627999999997</v>
      </c>
      <c r="B10" s="51" t="s">
        <v>965</v>
      </c>
      <c r="C10" s="51" t="s">
        <v>670</v>
      </c>
      <c r="D10" s="51" t="s">
        <v>962</v>
      </c>
      <c r="E10" s="51" t="s">
        <v>963</v>
      </c>
      <c r="F10" s="326">
        <f ca="1">VLOOKUP(D10,NIG,9,FALSE)</f>
        <v>-888.20097497476854</v>
      </c>
      <c r="G10" s="326">
        <f t="shared" ca="1" si="0"/>
        <v>-753.72469497476857</v>
      </c>
      <c r="H10" s="329">
        <v>800</v>
      </c>
      <c r="I10" s="51" t="s">
        <v>959</v>
      </c>
      <c r="J10" s="327">
        <f t="shared" ca="1" si="3"/>
        <v>1553.7246949747687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32">
      <c r="A11" s="325">
        <v>100</v>
      </c>
      <c r="B11" s="51" t="s">
        <v>965</v>
      </c>
      <c r="C11" s="51" t="s">
        <v>253</v>
      </c>
      <c r="D11" s="51" t="s">
        <v>116</v>
      </c>
      <c r="E11" s="51" t="s">
        <v>958</v>
      </c>
      <c r="F11" s="326">
        <f ca="1">VLOOKUP(D11,CAM,9,FALSE)</f>
        <v>86.974103367637525</v>
      </c>
      <c r="G11" s="326">
        <f t="shared" ca="1" si="0"/>
        <v>186.97410336763753</v>
      </c>
      <c r="H11" s="325">
        <v>520</v>
      </c>
      <c r="I11" s="51" t="s">
        <v>959</v>
      </c>
      <c r="J11" s="326">
        <f t="shared" ca="1" si="3"/>
        <v>333.02589663236245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32">
      <c r="A12" s="326">
        <f>$A$11</f>
        <v>100</v>
      </c>
      <c r="B12" s="51" t="s">
        <v>965</v>
      </c>
      <c r="C12" s="51" t="s">
        <v>253</v>
      </c>
      <c r="D12" s="51" t="s">
        <v>960</v>
      </c>
      <c r="E12" s="51" t="s">
        <v>961</v>
      </c>
      <c r="F12" s="326">
        <f ca="1">VLOOKUP(D12,CAM,9,FALSE)</f>
        <v>78.786069799992134</v>
      </c>
      <c r="G12" s="326">
        <f t="shared" ca="1" si="0"/>
        <v>178.78606979999213</v>
      </c>
      <c r="H12" s="325">
        <v>600</v>
      </c>
      <c r="I12" s="51" t="s">
        <v>959</v>
      </c>
      <c r="J12" s="326">
        <f t="shared" ca="1" si="3"/>
        <v>421.21393020000789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32">
      <c r="A13" s="327">
        <f ca="1">A11*CAM!B20</f>
        <v>134.47627999999997</v>
      </c>
      <c r="B13" s="51" t="s">
        <v>965</v>
      </c>
      <c r="C13" s="51" t="s">
        <v>253</v>
      </c>
      <c r="D13" s="51" t="s">
        <v>962</v>
      </c>
      <c r="E13" s="51" t="s">
        <v>963</v>
      </c>
      <c r="F13" s="326" t="e">
        <f ca="1">VLOOKUP(D13,CAM,9,FALSE)</f>
        <v>#N/A</v>
      </c>
      <c r="G13" s="326" t="e">
        <f t="shared" ca="1" si="0"/>
        <v>#N/A</v>
      </c>
      <c r="H13" s="329">
        <v>800</v>
      </c>
      <c r="I13" s="51" t="s">
        <v>959</v>
      </c>
      <c r="J13" s="327" t="e">
        <f t="shared" ca="1" si="3"/>
        <v>#N/A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32">
      <c r="A14" s="325">
        <v>-100</v>
      </c>
      <c r="B14" s="51" t="s">
        <v>965</v>
      </c>
      <c r="C14" s="51" t="s">
        <v>966</v>
      </c>
      <c r="D14" s="51" t="s">
        <v>116</v>
      </c>
      <c r="E14" s="51" t="s">
        <v>958</v>
      </c>
      <c r="F14" s="326">
        <f ca="1">VLOOKUP(D14,LIB,9,FALSE)</f>
        <v>139.43054175601583</v>
      </c>
      <c r="G14" s="326">
        <f t="shared" ca="1" si="0"/>
        <v>39.430541756015828</v>
      </c>
      <c r="H14" s="325">
        <v>600</v>
      </c>
      <c r="I14" s="51" t="s">
        <v>959</v>
      </c>
      <c r="J14" s="326">
        <f t="shared" ca="1" si="3"/>
        <v>560.56945824398417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32">
      <c r="A15" s="326">
        <f>$A$14</f>
        <v>-100</v>
      </c>
      <c r="B15" s="51" t="s">
        <v>965</v>
      </c>
      <c r="C15" s="51" t="s">
        <v>966</v>
      </c>
      <c r="D15" s="51" t="s">
        <v>960</v>
      </c>
      <c r="E15" s="51" t="s">
        <v>961</v>
      </c>
      <c r="F15" s="326">
        <f ca="1">VLOOKUP(D15,LIB,9,FALSE)</f>
        <v>180.54714208128965</v>
      </c>
      <c r="G15" s="326">
        <f t="shared" ca="1" si="0"/>
        <v>80.54714208128965</v>
      </c>
      <c r="H15" s="325">
        <v>520</v>
      </c>
      <c r="I15" s="51" t="s">
        <v>959</v>
      </c>
      <c r="J15" s="326">
        <f t="shared" ca="1" si="3"/>
        <v>439.45285791871038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32">
      <c r="A16" s="327">
        <f ca="1">A14*LIB!B20</f>
        <v>-134.47627999999997</v>
      </c>
      <c r="B16" s="51" t="s">
        <v>965</v>
      </c>
      <c r="C16" s="51" t="s">
        <v>966</v>
      </c>
      <c r="D16" s="51" t="s">
        <v>962</v>
      </c>
      <c r="E16" s="51" t="s">
        <v>963</v>
      </c>
      <c r="F16" s="326" t="e">
        <f ca="1">VLOOKUP(D16,LIB,9,FALSE)</f>
        <v>#N/A</v>
      </c>
      <c r="G16" s="326" t="e">
        <f t="shared" ca="1" si="0"/>
        <v>#N/A</v>
      </c>
      <c r="H16" s="329">
        <v>800</v>
      </c>
      <c r="I16" s="51" t="s">
        <v>959</v>
      </c>
      <c r="J16" s="327" t="e">
        <f t="shared" ca="1" si="3"/>
        <v>#N/A</v>
      </c>
      <c r="K16" s="51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 s="51"/>
      <c r="AB16" s="51"/>
      <c r="AC16" s="51"/>
      <c r="AD16" s="51"/>
      <c r="AE16" s="51"/>
      <c r="AF16" s="51"/>
    </row>
    <row r="17" spans="1:32">
      <c r="A17" s="325">
        <v>-100</v>
      </c>
      <c r="B17" s="51" t="s">
        <v>965</v>
      </c>
      <c r="C17" s="51" t="s">
        <v>967</v>
      </c>
      <c r="D17" s="51" t="s">
        <v>116</v>
      </c>
      <c r="E17" s="51" t="s">
        <v>958</v>
      </c>
      <c r="F17" s="326">
        <f ca="1">VLOOKUP(D17,GUI,9,FALSE)</f>
        <v>143.96305103601583</v>
      </c>
      <c r="G17" s="326">
        <f t="shared" ca="1" si="0"/>
        <v>43.963051036015827</v>
      </c>
      <c r="H17" s="325">
        <v>600</v>
      </c>
      <c r="I17" s="51" t="s">
        <v>959</v>
      </c>
      <c r="J17" s="326">
        <f t="shared" ca="1" si="3"/>
        <v>556.03694896398417</v>
      </c>
      <c r="K17" s="51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s="51"/>
      <c r="AB17" s="51"/>
      <c r="AC17" s="51"/>
      <c r="AD17" s="51"/>
      <c r="AE17" s="51"/>
      <c r="AF17" s="51"/>
    </row>
    <row r="18" spans="1:32">
      <c r="A18" s="326">
        <f>$A$17</f>
        <v>-100</v>
      </c>
      <c r="B18" s="51" t="s">
        <v>965</v>
      </c>
      <c r="C18" s="51" t="s">
        <v>967</v>
      </c>
      <c r="D18" s="51" t="s">
        <v>960</v>
      </c>
      <c r="E18" s="51" t="s">
        <v>961</v>
      </c>
      <c r="F18" s="326">
        <f ca="1">VLOOKUP(D18,GUI,9,FALSE)</f>
        <v>147.44093182621714</v>
      </c>
      <c r="G18" s="326">
        <f t="shared" ca="1" si="0"/>
        <v>47.440931826217138</v>
      </c>
      <c r="H18" s="325">
        <v>520</v>
      </c>
      <c r="I18" s="51" t="s">
        <v>959</v>
      </c>
      <c r="J18" s="326">
        <f t="shared" ca="1" si="3"/>
        <v>472.55906817378286</v>
      </c>
      <c r="K18" s="51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51"/>
      <c r="AB18" s="51"/>
      <c r="AC18" s="51"/>
      <c r="AD18" s="51"/>
      <c r="AE18" s="51"/>
      <c r="AF18" s="51"/>
    </row>
    <row r="19" spans="1:32">
      <c r="A19" s="327">
        <f ca="1">A17*GUI!B20</f>
        <v>-134.47627999999997</v>
      </c>
      <c r="B19" s="51" t="s">
        <v>965</v>
      </c>
      <c r="C19" s="51" t="s">
        <v>967</v>
      </c>
      <c r="D19" s="51" t="s">
        <v>962</v>
      </c>
      <c r="E19" s="51" t="s">
        <v>963</v>
      </c>
      <c r="F19" s="326" t="e">
        <f ca="1">VLOOKUP(D19,GUI,9,FALSE)</f>
        <v>#N/A</v>
      </c>
      <c r="G19" s="326" t="e">
        <f t="shared" ca="1" si="0"/>
        <v>#N/A</v>
      </c>
      <c r="H19" s="329">
        <v>800</v>
      </c>
      <c r="I19" s="51" t="s">
        <v>959</v>
      </c>
      <c r="J19" s="327" t="e">
        <f t="shared" ca="1" si="3"/>
        <v>#N/A</v>
      </c>
      <c r="K19" s="51"/>
      <c r="L19"/>
      <c r="M19"/>
      <c r="N19"/>
      <c r="O19"/>
      <c r="P19"/>
      <c r="Q19"/>
      <c r="R19"/>
      <c r="S19"/>
      <c r="T19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1:32">
      <c r="A20" s="325">
        <v>200</v>
      </c>
      <c r="B20" s="51" t="s">
        <v>965</v>
      </c>
      <c r="C20" s="51" t="s">
        <v>968</v>
      </c>
      <c r="D20" s="51" t="s">
        <v>116</v>
      </c>
      <c r="E20" s="51" t="s">
        <v>958</v>
      </c>
      <c r="F20" s="326">
        <f ca="1">VLOOKUP(D20,TOG,9,FALSE)</f>
        <v>142.46057460545734</v>
      </c>
      <c r="G20" s="326">
        <f t="shared" ca="1" si="0"/>
        <v>342.46057460545734</v>
      </c>
      <c r="H20" s="325">
        <v>800</v>
      </c>
      <c r="I20" s="51" t="s">
        <v>959</v>
      </c>
      <c r="J20" s="326">
        <f t="shared" ca="1" si="3"/>
        <v>457.53942539454266</v>
      </c>
      <c r="K20" s="51"/>
      <c r="L20"/>
      <c r="M20"/>
      <c r="N20"/>
      <c r="O20"/>
      <c r="P20"/>
      <c r="Q20"/>
      <c r="R20"/>
      <c r="S20"/>
      <c r="T20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1:32">
      <c r="A21" s="326">
        <f>$A$20</f>
        <v>200</v>
      </c>
      <c r="B21" s="51" t="s">
        <v>965</v>
      </c>
      <c r="C21" s="51" t="s">
        <v>968</v>
      </c>
      <c r="D21" s="51" t="s">
        <v>960</v>
      </c>
      <c r="E21" s="51" t="s">
        <v>961</v>
      </c>
      <c r="F21" s="326">
        <f ca="1">VLOOKUP(D21,TOG,9,FALSE)</f>
        <v>140.78088293134883</v>
      </c>
      <c r="G21" s="326">
        <f t="shared" ca="1" si="0"/>
        <v>340.78088293134886</v>
      </c>
      <c r="H21" s="325">
        <v>800</v>
      </c>
      <c r="I21" s="51" t="s">
        <v>959</v>
      </c>
      <c r="J21" s="326">
        <f t="shared" ca="1" si="3"/>
        <v>459.21911706865114</v>
      </c>
      <c r="K21" s="51"/>
      <c r="L21"/>
      <c r="M21"/>
      <c r="N21"/>
      <c r="O21"/>
      <c r="P2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1:32">
      <c r="A22" s="327">
        <f ca="1">A20*TOG!B20</f>
        <v>268.95255999999995</v>
      </c>
      <c r="B22" s="51" t="s">
        <v>965</v>
      </c>
      <c r="C22" s="51" t="s">
        <v>968</v>
      </c>
      <c r="D22" s="51" t="s">
        <v>962</v>
      </c>
      <c r="E22" s="51" t="s">
        <v>963</v>
      </c>
      <c r="F22" s="326">
        <f ca="1">VLOOKUP(D22,TOG,9,FALSE)</f>
        <v>-771.23265648276845</v>
      </c>
      <c r="G22" s="326">
        <f t="shared" ca="1" si="0"/>
        <v>-502.2800964827685</v>
      </c>
      <c r="H22" s="329">
        <v>1200</v>
      </c>
      <c r="I22" s="51" t="s">
        <v>959</v>
      </c>
      <c r="J22" s="327">
        <f t="shared" ca="1" si="3"/>
        <v>1702.2800964827684</v>
      </c>
      <c r="K22" s="51"/>
      <c r="L22"/>
      <c r="M22"/>
      <c r="N22"/>
      <c r="O22"/>
      <c r="P22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</row>
    <row r="23" spans="1:32">
      <c r="A23" s="325">
        <v>200</v>
      </c>
      <c r="B23" s="51" t="s">
        <v>965</v>
      </c>
      <c r="C23" s="51" t="s">
        <v>969</v>
      </c>
      <c r="D23" s="51" t="s">
        <v>116</v>
      </c>
      <c r="E23" s="51" t="s">
        <v>958</v>
      </c>
      <c r="F23" s="326">
        <f ca="1">VLOOKUP(D23,UGA,9,FALSE)</f>
        <v>207.11228353225781</v>
      </c>
      <c r="G23" s="326">
        <f t="shared" ca="1" si="0"/>
        <v>407.11228353225783</v>
      </c>
      <c r="H23" s="325">
        <v>700</v>
      </c>
      <c r="I23" s="51" t="s">
        <v>959</v>
      </c>
      <c r="J23" s="326">
        <f t="shared" ca="1" si="3"/>
        <v>292.88771646774217</v>
      </c>
      <c r="K23" s="51"/>
      <c r="L23"/>
      <c r="M23"/>
      <c r="N23"/>
      <c r="O23"/>
      <c r="P23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</row>
    <row r="24" spans="1:32">
      <c r="A24" s="326">
        <f>$A$23</f>
        <v>200</v>
      </c>
      <c r="B24" s="51" t="s">
        <v>965</v>
      </c>
      <c r="C24" s="51" t="s">
        <v>969</v>
      </c>
      <c r="D24" s="51" t="s">
        <v>960</v>
      </c>
      <c r="E24" s="51" t="s">
        <v>961</v>
      </c>
      <c r="F24" s="326">
        <f ca="1">VLOOKUP(D24,UGA,9,FALSE)</f>
        <v>176.23694997900961</v>
      </c>
      <c r="G24" s="326">
        <f t="shared" ca="1" si="0"/>
        <v>376.23694997900964</v>
      </c>
      <c r="H24" s="325">
        <v>700</v>
      </c>
      <c r="I24" s="51" t="s">
        <v>959</v>
      </c>
      <c r="J24" s="326">
        <f t="shared" ca="1" si="3"/>
        <v>323.76305002099036</v>
      </c>
      <c r="K24" s="51"/>
      <c r="L24"/>
      <c r="M24"/>
      <c r="N24"/>
      <c r="O24"/>
      <c r="P24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1:32">
      <c r="A25" s="327">
        <f ca="1">A23*UGA!B20</f>
        <v>268.95255999999995</v>
      </c>
      <c r="B25" s="51" t="s">
        <v>965</v>
      </c>
      <c r="C25" s="51" t="s">
        <v>969</v>
      </c>
      <c r="D25" s="51" t="s">
        <v>962</v>
      </c>
      <c r="E25" s="51" t="s">
        <v>963</v>
      </c>
      <c r="F25" s="326" t="e">
        <f ca="1">VLOOKUP(D25,UGA,9,FALSE)</f>
        <v>#N/A</v>
      </c>
      <c r="G25" s="326" t="e">
        <f t="shared" ca="1" si="0"/>
        <v>#N/A</v>
      </c>
      <c r="H25" s="329">
        <v>900</v>
      </c>
      <c r="I25" s="51" t="s">
        <v>959</v>
      </c>
      <c r="J25" s="327" t="e">
        <f t="shared" ca="1" si="3"/>
        <v>#N/A</v>
      </c>
      <c r="K25" s="51"/>
      <c r="L25"/>
      <c r="M25"/>
      <c r="N25"/>
      <c r="O25"/>
      <c r="P25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1:32">
      <c r="A26" s="325">
        <v>100</v>
      </c>
      <c r="B26" s="51" t="s">
        <v>965</v>
      </c>
      <c r="C26" s="51" t="s">
        <v>970</v>
      </c>
      <c r="D26" s="51" t="s">
        <v>116</v>
      </c>
      <c r="E26" s="51" t="s">
        <v>958</v>
      </c>
      <c r="F26" s="326">
        <f ca="1">VLOOKUP(D26,DRC,9,FALSE)</f>
        <v>207.11228353225781</v>
      </c>
      <c r="G26" s="326">
        <f t="shared" ca="1" si="0"/>
        <v>307.11228353225783</v>
      </c>
      <c r="H26" s="325">
        <v>700</v>
      </c>
      <c r="I26" s="51" t="s">
        <v>959</v>
      </c>
      <c r="J26" s="326">
        <f t="shared" ca="1" si="3"/>
        <v>392.88771646774217</v>
      </c>
      <c r="K26" s="51"/>
      <c r="L26"/>
      <c r="M26"/>
      <c r="N26"/>
      <c r="O26"/>
      <c r="P26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1:32">
      <c r="A27" s="326">
        <f>$A$26</f>
        <v>100</v>
      </c>
      <c r="B27" s="51" t="s">
        <v>965</v>
      </c>
      <c r="C27" s="51" t="s">
        <v>970</v>
      </c>
      <c r="D27" s="51" t="s">
        <v>960</v>
      </c>
      <c r="E27" s="51" t="s">
        <v>961</v>
      </c>
      <c r="F27" s="326">
        <f ca="1">VLOOKUP(D27,DRC,9,FALSE)</f>
        <v>176.23694997900961</v>
      </c>
      <c r="G27" s="326">
        <f t="shared" ca="1" si="0"/>
        <v>276.23694997900964</v>
      </c>
      <c r="H27" s="325">
        <v>700</v>
      </c>
      <c r="I27" s="51" t="s">
        <v>959</v>
      </c>
      <c r="J27" s="326">
        <f t="shared" ca="1" si="3"/>
        <v>423.76305002099036</v>
      </c>
      <c r="K27" s="51"/>
      <c r="L27"/>
      <c r="M27"/>
      <c r="N27"/>
      <c r="O27"/>
      <c r="P27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</row>
    <row r="28" spans="1:32">
      <c r="A28" s="327">
        <f ca="1">A26*DRC!B20</f>
        <v>134.47627999999997</v>
      </c>
      <c r="B28" s="51" t="s">
        <v>965</v>
      </c>
      <c r="C28" s="51" t="s">
        <v>970</v>
      </c>
      <c r="D28" s="51" t="s">
        <v>962</v>
      </c>
      <c r="E28" s="51" t="s">
        <v>963</v>
      </c>
      <c r="F28" s="326" t="e">
        <f ca="1">VLOOKUP(D28,DRC,9,FALSE)</f>
        <v>#N/A</v>
      </c>
      <c r="G28" s="326" t="e">
        <f t="shared" ca="1" si="0"/>
        <v>#N/A</v>
      </c>
      <c r="H28" s="329">
        <v>900</v>
      </c>
      <c r="I28" s="51" t="s">
        <v>959</v>
      </c>
      <c r="J28" s="327" t="e">
        <f t="shared" ca="1" si="3"/>
        <v>#N/A</v>
      </c>
      <c r="K28" s="51"/>
      <c r="L28"/>
      <c r="M28"/>
      <c r="N28"/>
      <c r="O28"/>
      <c r="P28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</row>
    <row r="29" spans="1:32">
      <c r="A29" s="325">
        <v>100</v>
      </c>
      <c r="B29" s="51" t="s">
        <v>965</v>
      </c>
      <c r="C29" s="51" t="s">
        <v>971</v>
      </c>
      <c r="D29" s="51" t="s">
        <v>116</v>
      </c>
      <c r="E29" s="51" t="s">
        <v>958</v>
      </c>
      <c r="F29" s="326" t="e">
        <f>VLOOKUP(D29,MAD,9,FALSE)</f>
        <v>#N/A</v>
      </c>
      <c r="G29" s="326" t="e">
        <f t="shared" si="0"/>
        <v>#N/A</v>
      </c>
      <c r="H29" s="325">
        <v>600</v>
      </c>
      <c r="I29" s="51" t="s">
        <v>959</v>
      </c>
      <c r="J29" s="326" t="e">
        <f t="shared" si="3"/>
        <v>#N/A</v>
      </c>
      <c r="K29" s="51"/>
      <c r="L29"/>
      <c r="M29"/>
      <c r="N29"/>
      <c r="O29"/>
      <c r="P29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</row>
    <row r="30" spans="1:32">
      <c r="A30" s="326">
        <f>$A$29</f>
        <v>100</v>
      </c>
      <c r="B30" s="51" t="s">
        <v>965</v>
      </c>
      <c r="C30" s="51" t="s">
        <v>971</v>
      </c>
      <c r="D30" s="51" t="s">
        <v>960</v>
      </c>
      <c r="E30" s="51" t="s">
        <v>961</v>
      </c>
      <c r="F30" s="326" t="e">
        <f>VLOOKUP(D30,MAD,9,FALSE)</f>
        <v>#N/A</v>
      </c>
      <c r="G30" s="326" t="e">
        <f t="shared" si="0"/>
        <v>#N/A</v>
      </c>
      <c r="H30" s="325">
        <v>520</v>
      </c>
      <c r="I30" s="51" t="s">
        <v>959</v>
      </c>
      <c r="J30" s="326" t="e">
        <f t="shared" si="3"/>
        <v>#N/A</v>
      </c>
      <c r="K30" s="51"/>
      <c r="L30"/>
      <c r="M30"/>
      <c r="N30"/>
      <c r="O30"/>
      <c r="P30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</row>
    <row r="31" spans="1:32">
      <c r="A31" s="327">
        <f ca="1">A29*MAD!B20</f>
        <v>134.47627999999997</v>
      </c>
      <c r="B31" s="51" t="s">
        <v>965</v>
      </c>
      <c r="C31" s="51" t="s">
        <v>971</v>
      </c>
      <c r="D31" s="51" t="s">
        <v>962</v>
      </c>
      <c r="E31" s="51" t="s">
        <v>963</v>
      </c>
      <c r="F31" s="326" t="e">
        <f ca="1">VLOOKUP(D31,MAD,9,FALSE)</f>
        <v>#N/A</v>
      </c>
      <c r="G31" s="326" t="e">
        <f t="shared" ca="1" si="0"/>
        <v>#N/A</v>
      </c>
      <c r="H31" s="329">
        <v>800</v>
      </c>
      <c r="I31" s="51" t="s">
        <v>959</v>
      </c>
      <c r="J31" s="327" t="e">
        <f t="shared" ca="1" si="3"/>
        <v>#N/A</v>
      </c>
      <c r="K31" s="51"/>
      <c r="L31"/>
      <c r="M31"/>
      <c r="N31"/>
      <c r="O31"/>
      <c r="P3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>
      <c r="A32" s="328">
        <v>700</v>
      </c>
      <c r="B32" s="51" t="s">
        <v>965</v>
      </c>
      <c r="C32" s="51" t="s">
        <v>972</v>
      </c>
      <c r="D32" s="51" t="s">
        <v>116</v>
      </c>
      <c r="E32" s="51" t="s">
        <v>958</v>
      </c>
      <c r="F32" s="326">
        <f ca="1">VLOOKUP(D32,PER,9,FALSE)</f>
        <v>873.50581576560148</v>
      </c>
      <c r="G32" s="326">
        <f t="shared" ca="1" si="0"/>
        <v>1573.5058157656015</v>
      </c>
      <c r="H32" s="325">
        <v>600</v>
      </c>
      <c r="I32" s="51" t="s">
        <v>959</v>
      </c>
      <c r="J32" s="326">
        <f t="shared" ca="1" si="3"/>
        <v>-973.50581576560148</v>
      </c>
      <c r="K32" s="51"/>
      <c r="L32"/>
      <c r="M32"/>
      <c r="N32"/>
      <c r="O32"/>
      <c r="P32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1:32">
      <c r="A33" s="327">
        <f>A32</f>
        <v>700</v>
      </c>
      <c r="B33" s="51" t="s">
        <v>965</v>
      </c>
      <c r="C33" s="51" t="s">
        <v>972</v>
      </c>
      <c r="D33" s="51" t="s">
        <v>960</v>
      </c>
      <c r="E33" s="51" t="s">
        <v>961</v>
      </c>
      <c r="F33" s="327">
        <f ca="1">VLOOKUP(D33,PER,9,FALSE)</f>
        <v>99.308575825232865</v>
      </c>
      <c r="G33" s="327">
        <f t="shared" ca="1" si="0"/>
        <v>799.30857582523288</v>
      </c>
      <c r="H33" s="329">
        <v>1200</v>
      </c>
      <c r="I33" s="51" t="s">
        <v>959</v>
      </c>
      <c r="J33" s="326">
        <f t="shared" ca="1" si="3"/>
        <v>400.69142417476712</v>
      </c>
      <c r="K33" s="51"/>
      <c r="L33"/>
      <c r="M33"/>
      <c r="N33"/>
      <c r="O33"/>
      <c r="P33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</row>
    <row r="34" spans="1:32">
      <c r="A34" s="327">
        <f>A32</f>
        <v>700</v>
      </c>
      <c r="B34" s="51" t="s">
        <v>965</v>
      </c>
      <c r="C34" s="51" t="s">
        <v>972</v>
      </c>
      <c r="D34" s="51" t="s">
        <v>962</v>
      </c>
      <c r="E34" s="51" t="s">
        <v>963</v>
      </c>
      <c r="F34" s="327">
        <f ca="1">VLOOKUP(D34,PER,9,FALSE)</f>
        <v>177.58857582523288</v>
      </c>
      <c r="G34" s="327">
        <f t="shared" ca="1" si="0"/>
        <v>877.58857582523285</v>
      </c>
      <c r="H34" s="329">
        <v>1200</v>
      </c>
      <c r="I34" s="51" t="s">
        <v>959</v>
      </c>
      <c r="J34" s="327">
        <f t="shared" ca="1" si="3"/>
        <v>322.41142417476715</v>
      </c>
      <c r="K34" s="51"/>
      <c r="L34"/>
      <c r="M34"/>
      <c r="N34"/>
      <c r="O34"/>
      <c r="P34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</row>
    <row r="35" spans="1:32">
      <c r="A35" s="328">
        <v>1000</v>
      </c>
      <c r="B35" s="51" t="s">
        <v>965</v>
      </c>
      <c r="C35" s="51" t="s">
        <v>673</v>
      </c>
      <c r="D35" s="51" t="s">
        <v>116</v>
      </c>
      <c r="E35" s="51" t="s">
        <v>958</v>
      </c>
      <c r="F35" s="326">
        <f ca="1">VLOOKUP(D35,ECU,9,FALSE)</f>
        <v>947.36605676274985</v>
      </c>
      <c r="G35" s="326">
        <f t="shared" ca="1" si="0"/>
        <v>1947.3660567627498</v>
      </c>
      <c r="H35" s="325">
        <v>600</v>
      </c>
      <c r="I35" s="51" t="s">
        <v>959</v>
      </c>
      <c r="J35" s="326">
        <f t="shared" ca="1" si="3"/>
        <v>-1347.3660567627498</v>
      </c>
      <c r="K35" s="51"/>
      <c r="L35"/>
      <c r="M35"/>
      <c r="N35"/>
      <c r="O35"/>
      <c r="P35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</row>
    <row r="36" spans="1:32">
      <c r="A36" s="327">
        <f>A35</f>
        <v>1000</v>
      </c>
      <c r="B36" s="51" t="s">
        <v>965</v>
      </c>
      <c r="C36" s="51" t="s">
        <v>673</v>
      </c>
      <c r="D36" s="51" t="s">
        <v>960</v>
      </c>
      <c r="E36" s="51" t="s">
        <v>961</v>
      </c>
      <c r="F36" s="327">
        <f ca="1">VLOOKUP(D36,ECU,9,FALSE)</f>
        <v>166.43308031723285</v>
      </c>
      <c r="G36" s="327">
        <f t="shared" ca="1" si="0"/>
        <v>1166.4330803172329</v>
      </c>
      <c r="H36" s="329">
        <v>600</v>
      </c>
      <c r="I36" s="51" t="s">
        <v>959</v>
      </c>
      <c r="J36" s="326">
        <f t="shared" ca="1" si="3"/>
        <v>-566.43308031723291</v>
      </c>
      <c r="L36"/>
      <c r="M36"/>
      <c r="N36"/>
      <c r="O36"/>
      <c r="P36"/>
    </row>
    <row r="37" spans="1:32">
      <c r="A37" s="327">
        <f>A35</f>
        <v>1000</v>
      </c>
      <c r="B37" s="51" t="s">
        <v>965</v>
      </c>
      <c r="C37" s="51" t="s">
        <v>673</v>
      </c>
      <c r="D37" s="51" t="s">
        <v>962</v>
      </c>
      <c r="E37" s="51" t="s">
        <v>963</v>
      </c>
      <c r="F37" s="327">
        <f ca="1">VLOOKUP(D37,ECU,9,FALSE)</f>
        <v>205.71308031723285</v>
      </c>
      <c r="G37" s="327">
        <f t="shared" ca="1" si="0"/>
        <v>1205.7130803172329</v>
      </c>
      <c r="H37" s="329">
        <v>600</v>
      </c>
      <c r="I37" s="51" t="s">
        <v>959</v>
      </c>
      <c r="J37" s="327">
        <f t="shared" ca="1" si="3"/>
        <v>-605.71308031723288</v>
      </c>
      <c r="L37"/>
      <c r="M37"/>
      <c r="N37"/>
      <c r="O37"/>
      <c r="P37"/>
    </row>
    <row r="38" spans="1:32">
      <c r="A38" s="328">
        <v>700</v>
      </c>
      <c r="B38" s="51" t="s">
        <v>965</v>
      </c>
      <c r="C38" s="148" t="s">
        <v>973</v>
      </c>
      <c r="D38" s="51" t="s">
        <v>116</v>
      </c>
      <c r="E38" s="51" t="s">
        <v>958</v>
      </c>
      <c r="F38" s="326">
        <f ca="1">VLOOKUP(D38,COL,9,FALSE)</f>
        <v>885.52280493276169</v>
      </c>
      <c r="G38" s="326">
        <f t="shared" ca="1" si="0"/>
        <v>1585.5228049327616</v>
      </c>
      <c r="H38" s="325">
        <v>600</v>
      </c>
      <c r="I38" s="51" t="s">
        <v>959</v>
      </c>
      <c r="J38" s="326">
        <f t="shared" ca="1" si="3"/>
        <v>-985.52280493276157</v>
      </c>
      <c r="L38"/>
      <c r="M38"/>
      <c r="N38"/>
      <c r="O38"/>
      <c r="P38"/>
    </row>
    <row r="39" spans="1:32">
      <c r="A39" s="327">
        <f>A38</f>
        <v>700</v>
      </c>
      <c r="B39" s="51" t="s">
        <v>965</v>
      </c>
      <c r="C39" s="51" t="s">
        <v>973</v>
      </c>
      <c r="D39" s="51" t="s">
        <v>960</v>
      </c>
      <c r="E39" s="51" t="s">
        <v>961</v>
      </c>
      <c r="F39" s="327">
        <f ca="1">VLOOKUP(D39,COL,9,FALSE)</f>
        <v>110.74857582523286</v>
      </c>
      <c r="G39" s="327">
        <f t="shared" ca="1" si="0"/>
        <v>810.74857582523282</v>
      </c>
      <c r="H39" s="329">
        <v>600</v>
      </c>
      <c r="I39" s="51" t="s">
        <v>959</v>
      </c>
      <c r="J39" s="326">
        <f t="shared" ca="1" si="3"/>
        <v>-210.74857582523282</v>
      </c>
      <c r="L39"/>
      <c r="M39"/>
      <c r="N39"/>
      <c r="O39"/>
      <c r="P39"/>
    </row>
    <row r="40" spans="1:32">
      <c r="A40" s="327">
        <f>A38</f>
        <v>700</v>
      </c>
      <c r="B40" s="51" t="s">
        <v>965</v>
      </c>
      <c r="C40" s="51" t="s">
        <v>973</v>
      </c>
      <c r="D40" s="51" t="s">
        <v>962</v>
      </c>
      <c r="E40" s="51" t="s">
        <v>963</v>
      </c>
      <c r="F40" s="327" t="e">
        <f ca="1">VLOOKUP(D40,COL,9,FALSE)</f>
        <v>#N/A</v>
      </c>
      <c r="G40" s="327" t="e">
        <f t="shared" ca="1" si="0"/>
        <v>#N/A</v>
      </c>
      <c r="H40" s="329">
        <v>600</v>
      </c>
      <c r="I40" s="51" t="s">
        <v>959</v>
      </c>
      <c r="J40" s="327" t="e">
        <f t="shared" ca="1" si="3"/>
        <v>#N/A</v>
      </c>
      <c r="L40"/>
      <c r="M40"/>
      <c r="N40"/>
      <c r="O40"/>
      <c r="P40"/>
    </row>
    <row r="41" spans="1:32">
      <c r="L41"/>
      <c r="M41"/>
      <c r="N41"/>
      <c r="O41"/>
      <c r="P41"/>
    </row>
    <row r="42" spans="1:32">
      <c r="L42"/>
    </row>
    <row r="43" spans="1:32">
      <c r="L43"/>
    </row>
    <row r="44" spans="1:32">
      <c r="L44"/>
    </row>
    <row r="45" spans="1:32">
      <c r="L45"/>
    </row>
    <row r="46" spans="1:32">
      <c r="L46"/>
    </row>
    <row r="47" spans="1:32">
      <c r="L47"/>
    </row>
    <row r="48" spans="1:3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  <row r="53" spans="12:12">
      <c r="L53"/>
    </row>
    <row r="54" spans="12:12">
      <c r="L54"/>
    </row>
    <row r="55" spans="12:12">
      <c r="L55"/>
    </row>
    <row r="56" spans="12:12">
      <c r="L56"/>
    </row>
    <row r="57" spans="12:12">
      <c r="L57"/>
    </row>
    <row r="58" spans="12:12">
      <c r="L58"/>
    </row>
    <row r="59" spans="12:12">
      <c r="L59"/>
    </row>
    <row r="60" spans="12:12">
      <c r="L60"/>
    </row>
    <row r="61" spans="12:12">
      <c r="L61"/>
    </row>
    <row r="62" spans="12:12">
      <c r="L62"/>
    </row>
    <row r="63" spans="12:12">
      <c r="L63"/>
    </row>
    <row r="64" spans="12:12">
      <c r="L64"/>
    </row>
    <row r="65" spans="12:12">
      <c r="L65"/>
    </row>
    <row r="66" spans="12:12">
      <c r="L66"/>
    </row>
    <row r="67" spans="12:12">
      <c r="L67"/>
    </row>
    <row r="68" spans="12:12">
      <c r="L68"/>
    </row>
    <row r="69" spans="12:12">
      <c r="L69"/>
    </row>
    <row r="70" spans="12:12">
      <c r="L70"/>
    </row>
    <row r="71" spans="12:12">
      <c r="L71"/>
    </row>
    <row r="72" spans="12:12">
      <c r="L72"/>
    </row>
    <row r="73" spans="12:12">
      <c r="L73"/>
    </row>
    <row r="74" spans="12:12">
      <c r="L74"/>
    </row>
    <row r="75" spans="12:12">
      <c r="L75"/>
    </row>
    <row r="76" spans="12:12">
      <c r="L76"/>
    </row>
    <row r="77" spans="12:12">
      <c r="L77"/>
    </row>
    <row r="78" spans="12:12">
      <c r="L78"/>
    </row>
    <row r="79" spans="12:12">
      <c r="L79"/>
    </row>
    <row r="80" spans="12:12">
      <c r="L80"/>
    </row>
    <row r="81" spans="12:12">
      <c r="L81"/>
    </row>
    <row r="82" spans="12:12">
      <c r="L82"/>
    </row>
    <row r="83" spans="12:12">
      <c r="L83"/>
    </row>
    <row r="84" spans="12:12">
      <c r="L84"/>
    </row>
    <row r="85" spans="12:12">
      <c r="L85"/>
    </row>
    <row r="86" spans="12:12">
      <c r="L86"/>
    </row>
    <row r="87" spans="12:12">
      <c r="L87"/>
    </row>
    <row r="88" spans="12:12">
      <c r="L88"/>
    </row>
    <row r="89" spans="12:12">
      <c r="L89"/>
    </row>
    <row r="90" spans="12:12">
      <c r="L90"/>
    </row>
    <row r="91" spans="12:12">
      <c r="L91"/>
    </row>
    <row r="92" spans="12:12">
      <c r="L92"/>
    </row>
    <row r="93" spans="12:12">
      <c r="L93"/>
    </row>
    <row r="94" spans="12:12">
      <c r="L94"/>
    </row>
    <row r="95" spans="12:12">
      <c r="L95"/>
    </row>
  </sheetData>
  <conditionalFormatting sqref="J2:J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CDB7-CABA-48A1-9016-7AB6CDE6C5D4}">
  <sheetPr>
    <tabColor rgb="FF92D050"/>
    <pageSetUpPr fitToPage="1"/>
  </sheetPr>
  <dimension ref="A1:AN77"/>
  <sheetViews>
    <sheetView topLeftCell="D6" zoomScaleNormal="100" workbookViewId="0">
      <selection activeCell="D17" sqref="D17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60</v>
      </c>
      <c r="C1" s="99" t="s">
        <v>494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/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5</v>
      </c>
      <c r="D3" s="297">
        <v>5.0000000000000001E-3</v>
      </c>
      <c r="E3" s="297">
        <v>5.0000000000000001E-3</v>
      </c>
      <c r="F3" s="36">
        <v>40</v>
      </c>
      <c r="G3" s="318">
        <f ca="1">'Freight &amp; Dressing'!AE2/IVC!B20</f>
        <v>237.9601815279245</v>
      </c>
      <c r="H3" s="318"/>
      <c r="I3" s="310"/>
      <c r="J3" s="311"/>
      <c r="M3" s="36"/>
    </row>
    <row r="4" spans="1:29" ht="14.25" customHeight="1">
      <c r="A4" s="38" t="s">
        <v>57</v>
      </c>
      <c r="B4" s="315">
        <f t="shared" ref="B4:B14" si="0">$C$16*$B$3*$A$3/365</f>
        <v>19.562054794520545</v>
      </c>
      <c r="C4" s="229">
        <f t="shared" ref="C4:C14" si="1">$C$3</f>
        <v>5</v>
      </c>
      <c r="D4" s="229">
        <f t="shared" ref="D4:D14" si="2">$D$3*$C$16</f>
        <v>26.445</v>
      </c>
      <c r="E4" s="229">
        <f t="shared" ref="E4:E14" si="3">$E$3*$C$16</f>
        <v>26.445</v>
      </c>
      <c r="F4" s="102">
        <f t="shared" ref="F4:F9" ca="1" si="4">IF(VLOOKUP(A4,$E$25:$X$1501,5,FALSE)="EUR",VLOOKUP(A4,$E$25:$X$1501,16,FALSE)*$B$19,VLOOKUP(A4,$E$25:$X$1501,16,FALSE)/$B$20)/25</f>
        <v>20.919273600000007</v>
      </c>
      <c r="G4" s="102">
        <f t="shared" ref="G4:G14" ca="1" si="5">$G$3/25</f>
        <v>9.5184072611169803</v>
      </c>
      <c r="H4" s="102"/>
      <c r="I4" s="102">
        <f t="shared" ref="I4:I13" ca="1" si="6">SUM(B4:H4)</f>
        <v>107.88973565563752</v>
      </c>
      <c r="J4" s="312"/>
      <c r="M4" s="36"/>
    </row>
    <row r="5" spans="1:29" ht="14.25" customHeight="1">
      <c r="A5" s="38" t="s">
        <v>116</v>
      </c>
      <c r="B5" s="315">
        <f t="shared" si="0"/>
        <v>19.562054794520545</v>
      </c>
      <c r="C5" s="229">
        <f t="shared" si="1"/>
        <v>5</v>
      </c>
      <c r="D5" s="229">
        <f t="shared" si="2"/>
        <v>26.445</v>
      </c>
      <c r="E5" s="229">
        <f t="shared" si="3"/>
        <v>26.445</v>
      </c>
      <c r="F5" s="102">
        <f t="shared" ca="1" si="4"/>
        <v>21.477120896000006</v>
      </c>
      <c r="G5" s="102">
        <f t="shared" ca="1" si="5"/>
        <v>9.5184072611169803</v>
      </c>
      <c r="H5" s="102"/>
      <c r="I5" s="102">
        <f t="shared" ca="1" si="6"/>
        <v>108.44758295163751</v>
      </c>
      <c r="J5" s="312"/>
      <c r="M5" s="36"/>
    </row>
    <row r="6" spans="1:29" ht="14.25" customHeight="1">
      <c r="A6" s="38" t="s">
        <v>978</v>
      </c>
      <c r="B6" s="315">
        <f t="shared" si="0"/>
        <v>19.562054794520545</v>
      </c>
      <c r="C6" s="229">
        <f t="shared" si="1"/>
        <v>5</v>
      </c>
      <c r="D6" s="229">
        <f t="shared" si="2"/>
        <v>26.445</v>
      </c>
      <c r="E6" s="229">
        <f t="shared" si="3"/>
        <v>26.445</v>
      </c>
      <c r="F6" s="102">
        <f t="shared" ca="1" si="4"/>
        <v>41.838547200000015</v>
      </c>
      <c r="G6" s="102">
        <f t="shared" ca="1" si="5"/>
        <v>9.5184072611169803</v>
      </c>
      <c r="H6" s="102"/>
      <c r="I6" s="102">
        <f t="shared" ca="1" si="6"/>
        <v>128.80900925563753</v>
      </c>
      <c r="J6" s="312"/>
      <c r="M6" s="36"/>
    </row>
    <row r="7" spans="1:29" ht="14.25" customHeight="1">
      <c r="A7" s="38" t="s">
        <v>979</v>
      </c>
      <c r="B7" s="315">
        <f t="shared" si="0"/>
        <v>19.562054794520545</v>
      </c>
      <c r="C7" s="229">
        <f t="shared" si="1"/>
        <v>5</v>
      </c>
      <c r="D7" s="229">
        <f t="shared" si="2"/>
        <v>26.445</v>
      </c>
      <c r="E7" s="229">
        <f t="shared" si="3"/>
        <v>26.445</v>
      </c>
      <c r="F7" s="102">
        <f t="shared" ca="1" si="4"/>
        <v>66.941675520000032</v>
      </c>
      <c r="G7" s="102">
        <f t="shared" ca="1" si="5"/>
        <v>9.5184072611169803</v>
      </c>
      <c r="H7" s="102"/>
      <c r="I7" s="102">
        <f t="shared" ca="1" si="6"/>
        <v>153.91213757563753</v>
      </c>
      <c r="J7" s="222"/>
      <c r="M7" s="36"/>
    </row>
    <row r="8" spans="1:29" ht="14.25" customHeight="1">
      <c r="A8" s="38" t="s">
        <v>980</v>
      </c>
      <c r="B8" s="315">
        <f t="shared" si="0"/>
        <v>19.562054794520545</v>
      </c>
      <c r="C8" s="229">
        <f t="shared" si="1"/>
        <v>5</v>
      </c>
      <c r="D8" s="229">
        <f t="shared" si="2"/>
        <v>26.445</v>
      </c>
      <c r="E8" s="229">
        <f t="shared" si="3"/>
        <v>26.445</v>
      </c>
      <c r="F8" s="102">
        <f t="shared" ca="1" si="4"/>
        <v>51.252220320000013</v>
      </c>
      <c r="G8" s="102">
        <f t="shared" ca="1" si="5"/>
        <v>9.5184072611169803</v>
      </c>
      <c r="H8" s="102"/>
      <c r="I8" s="102">
        <f t="shared" ca="1" si="6"/>
        <v>138.22268237563753</v>
      </c>
      <c r="J8" s="222"/>
      <c r="M8" s="36"/>
    </row>
    <row r="9" spans="1:29" ht="14.25" customHeight="1">
      <c r="A9" s="36" t="s">
        <v>981</v>
      </c>
      <c r="B9" s="315">
        <f t="shared" si="0"/>
        <v>19.562054794520545</v>
      </c>
      <c r="C9" s="229">
        <f t="shared" si="1"/>
        <v>5</v>
      </c>
      <c r="D9" s="229">
        <f t="shared" si="2"/>
        <v>26.445</v>
      </c>
      <c r="E9" s="229">
        <f t="shared" si="3"/>
        <v>26.445</v>
      </c>
      <c r="F9" s="102" t="e">
        <f t="shared" ca="1" si="4"/>
        <v>#N/A</v>
      </c>
      <c r="G9" s="102">
        <f t="shared" ca="1" si="5"/>
        <v>9.5184072611169803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">
        <v>982</v>
      </c>
      <c r="B10" s="315">
        <f t="shared" si="0"/>
        <v>19.562054794520545</v>
      </c>
      <c r="C10" s="229">
        <f t="shared" si="1"/>
        <v>5</v>
      </c>
      <c r="D10" s="229">
        <f t="shared" si="2"/>
        <v>26.445</v>
      </c>
      <c r="E10" s="229">
        <f t="shared" si="3"/>
        <v>26.445</v>
      </c>
      <c r="F10" s="102">
        <f ca="1">IF(VLOOKUP(A11,$E$25:$X$1501,5,FALSE)="EUR",VLOOKUP(A11,$E$25:$X$1501,16,FALSE)*$B$19,VLOOKUP(A11,$E$25:$X$1501,16,FALSE)/$B$20)/25</f>
        <v>20.821515883693397</v>
      </c>
      <c r="G10" s="102">
        <f t="shared" ca="1" si="5"/>
        <v>9.5184072611169803</v>
      </c>
      <c r="H10" s="102"/>
      <c r="I10" s="102">
        <f t="shared" ca="1" si="6"/>
        <v>107.79197793933091</v>
      </c>
      <c r="J10" s="311"/>
      <c r="K10" s="216"/>
      <c r="M10" s="36"/>
    </row>
    <row r="11" spans="1:29" ht="14.25" customHeight="1">
      <c r="A11" s="38" t="s">
        <v>960</v>
      </c>
      <c r="B11" s="315">
        <f t="shared" si="0"/>
        <v>19.562054794520545</v>
      </c>
      <c r="C11" s="229">
        <f t="shared" si="1"/>
        <v>5</v>
      </c>
      <c r="D11" s="229">
        <f t="shared" si="2"/>
        <v>26.445</v>
      </c>
      <c r="E11" s="229">
        <f t="shared" si="3"/>
        <v>26.445</v>
      </c>
      <c r="F11" s="102">
        <f ca="1">IF(VLOOKUP(A12,$E$25:$X$1501,5,FALSE)="EUR",VLOOKUP(A12,$E$25:$X$1501,16,FALSE)*$B$19,VLOOKUP(A12,$E$25:$X$1501,16,FALSE)/$B$20)/25</f>
        <v>26.235110013453678</v>
      </c>
      <c r="G11" s="102">
        <f t="shared" ca="1" si="5"/>
        <v>9.5184072611169803</v>
      </c>
      <c r="H11" s="102"/>
      <c r="I11" s="102">
        <f t="shared" ca="1" si="6"/>
        <v>113.20557206909119</v>
      </c>
      <c r="J11" s="311"/>
      <c r="K11" s="216"/>
      <c r="M11" s="36"/>
    </row>
    <row r="12" spans="1:29" ht="14.25" customHeight="1">
      <c r="A12" s="38" t="s">
        <v>983</v>
      </c>
      <c r="B12" s="315">
        <f t="shared" si="0"/>
        <v>19.562054794520545</v>
      </c>
      <c r="C12" s="229">
        <f t="shared" si="1"/>
        <v>5</v>
      </c>
      <c r="D12" s="229">
        <f t="shared" si="2"/>
        <v>26.445</v>
      </c>
      <c r="E12" s="229">
        <f t="shared" si="3"/>
        <v>26.445</v>
      </c>
      <c r="F12" s="102">
        <f ca="1">IF(VLOOKUP(A13,$E$25:$X$1501,5,FALSE)="EUR",VLOOKUP(A13,$E$25:$X$1501,16,FALSE)*$B$19,VLOOKUP(A13,$E$25:$X$1501,16,FALSE)/$B$20)/25</f>
        <v>20.583555702165473</v>
      </c>
      <c r="G12" s="102">
        <f t="shared" ca="1" si="5"/>
        <v>9.5184072611169803</v>
      </c>
      <c r="H12" s="102"/>
      <c r="I12" s="102">
        <f t="shared" ca="1" si="6"/>
        <v>107.55401775780298</v>
      </c>
      <c r="J12" s="63"/>
      <c r="M12" s="36"/>
    </row>
    <row r="13" spans="1:29" ht="14.25" customHeight="1">
      <c r="A13" s="38" t="s">
        <v>125</v>
      </c>
      <c r="B13" s="315">
        <f t="shared" si="0"/>
        <v>19.562054794520545</v>
      </c>
      <c r="C13" s="229">
        <f t="shared" si="1"/>
        <v>5</v>
      </c>
      <c r="D13" s="229">
        <f t="shared" si="2"/>
        <v>26.445</v>
      </c>
      <c r="E13" s="229">
        <f t="shared" si="3"/>
        <v>26.445</v>
      </c>
      <c r="F13" s="102" t="e">
        <f>IF(VLOOKUP(#REF!,$E$25:$X$1501,5,FALSE)="EUR",VLOOKUP(#REF!,$E$25:$X$1501,16,FALSE)*$B$19,VLOOKUP(#REF!,$E$25:$X$1501,16,FALSE)/$B$20)/25</f>
        <v>#REF!</v>
      </c>
      <c r="G13" s="102">
        <f t="shared" ca="1" si="5"/>
        <v>9.5184072611169803</v>
      </c>
      <c r="H13" s="102"/>
      <c r="I13" s="102" t="e">
        <f t="shared" si="6"/>
        <v>#REF!</v>
      </c>
      <c r="J13" s="63"/>
      <c r="M13" s="36"/>
    </row>
    <row r="14" spans="1:29" ht="14.1" customHeight="1">
      <c r="A14" s="38" t="s">
        <v>962</v>
      </c>
      <c r="B14" s="315">
        <f t="shared" si="0"/>
        <v>19.562054794520545</v>
      </c>
      <c r="C14" s="229">
        <f t="shared" si="1"/>
        <v>5</v>
      </c>
      <c r="D14" s="229">
        <f t="shared" si="2"/>
        <v>26.445</v>
      </c>
      <c r="E14" s="229">
        <f t="shared" si="3"/>
        <v>26.445</v>
      </c>
      <c r="F14" s="102">
        <f ca="1">IF(VLOOKUP(A14,$E$25:$X$1501,5,FALSE)="EUR",VLOOKUP(A14,$E$25:$X$1501,16,FALSE)*$B$19,VLOOKUP(A14,$E$25:$X$1501,16,FALSE)/$B$20)/25</f>
        <v>78.586349949597064</v>
      </c>
      <c r="G14" s="102">
        <f t="shared" ca="1" si="5"/>
        <v>9.5184072611169803</v>
      </c>
      <c r="H14" s="102">
        <f ca="1">C16-C17/B20</f>
        <v>-791.62626360574632</v>
      </c>
      <c r="I14" s="101">
        <f ca="1">SUM(B14:H14)*B20</f>
        <v>-841.91490872876841</v>
      </c>
      <c r="J14" s="310"/>
      <c r="M14" s="36"/>
    </row>
    <row r="15" spans="1:29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s="32" customFormat="1" ht="14.25" customHeight="1">
      <c r="A22" s="31"/>
      <c r="B22" s="31"/>
      <c r="C22" s="31"/>
      <c r="D22" s="8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</row>
    <row r="23" spans="1:40" ht="14.25" customHeight="1">
      <c r="M23" s="36"/>
    </row>
    <row r="24" spans="1:40" ht="14.25" customHeight="1">
      <c r="A24" s="85" t="s">
        <v>96</v>
      </c>
      <c r="B24" s="85" t="s">
        <v>97</v>
      </c>
      <c r="C24" s="85" t="s">
        <v>98</v>
      </c>
      <c r="D24" s="85" t="s">
        <v>99</v>
      </c>
      <c r="E24" s="86" t="s">
        <v>100</v>
      </c>
      <c r="F24" s="85" t="s">
        <v>101</v>
      </c>
      <c r="G24" s="85" t="s">
        <v>58</v>
      </c>
      <c r="H24" s="85" t="s">
        <v>102</v>
      </c>
      <c r="I24" s="85" t="s">
        <v>103</v>
      </c>
      <c r="J24" s="85" t="s">
        <v>104</v>
      </c>
      <c r="K24" s="85" t="s">
        <v>105</v>
      </c>
      <c r="L24" s="85" t="s">
        <v>106</v>
      </c>
      <c r="M24" s="133" t="s">
        <v>107</v>
      </c>
      <c r="N24" s="85" t="s">
        <v>108</v>
      </c>
      <c r="O24" s="85" t="s">
        <v>109</v>
      </c>
      <c r="P24" s="85" t="s">
        <v>110</v>
      </c>
      <c r="Q24" s="85" t="s">
        <v>111</v>
      </c>
      <c r="R24" s="85"/>
      <c r="S24" s="85" t="s">
        <v>112</v>
      </c>
      <c r="T24" s="88" t="s">
        <v>113</v>
      </c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s="71" customFormat="1" ht="14.25" customHeight="1">
      <c r="A25" s="45" t="str" cm="1">
        <f t="array" aca="1" ref="A25:X77" ca="1">_xlfn._xlws.FILTER(Freight,('Freight &amp; Dressing'!F:F=IVC!F3)*('Freight &amp; Dressing'!C:C=B1)*('Freight &amp; Dressing'!S:S=1),"")</f>
        <v>CMA</v>
      </c>
      <c r="B25" s="45" t="str">
        <f ca="1"/>
        <v>ABIDJANANTWERP40</v>
      </c>
      <c r="C25" s="45" t="str">
        <f ca="1"/>
        <v>IVC</v>
      </c>
      <c r="D25" s="45" t="str">
        <f ca="1"/>
        <v>ABIDJAN</v>
      </c>
      <c r="E25" s="45" t="str">
        <f ca="1"/>
        <v>ANTWERP</v>
      </c>
      <c r="F25" s="45">
        <f ca="1"/>
        <v>40</v>
      </c>
      <c r="G25" s="45">
        <f ca="1"/>
        <v>500</v>
      </c>
      <c r="H25" s="45" t="str">
        <f ca="1"/>
        <v>not included</v>
      </c>
      <c r="I25" s="45" t="str">
        <f ca="1"/>
        <v>EUR</v>
      </c>
      <c r="J25" s="45">
        <f ca="1"/>
        <v>100</v>
      </c>
      <c r="K25" s="45">
        <f ca="1"/>
        <v>600</v>
      </c>
      <c r="L25" s="45">
        <f ca="1"/>
        <v>0</v>
      </c>
      <c r="M25" s="134">
        <f ca="1"/>
        <v>45930</v>
      </c>
      <c r="N25" s="45">
        <f ca="1"/>
        <v>0</v>
      </c>
      <c r="O25" s="45">
        <f ca="1"/>
        <v>0</v>
      </c>
      <c r="P25" s="45">
        <f ca="1"/>
        <v>0</v>
      </c>
      <c r="Q25" s="45" t="str">
        <f ca="1"/>
        <v>QCOCS0000002</v>
      </c>
      <c r="R25" s="45">
        <f ca="1"/>
        <v>0</v>
      </c>
      <c r="S25" s="45">
        <f ca="1"/>
        <v>1</v>
      </c>
      <c r="T25" s="45">
        <f ca="1"/>
        <v>600</v>
      </c>
      <c r="U25" s="45">
        <f ca="1"/>
        <v>0</v>
      </c>
      <c r="V25" s="71">
        <f ca="1"/>
        <v>0</v>
      </c>
      <c r="W25" s="71">
        <f ca="1"/>
        <v>0</v>
      </c>
      <c r="X25" s="71">
        <f ca="1"/>
        <v>0</v>
      </c>
    </row>
    <row r="26" spans="1:40" s="71" customFormat="1" ht="14.25" customHeight="1">
      <c r="A26" s="45" t="str">
        <f ca="1"/>
        <v>CMA</v>
      </c>
      <c r="B26" s="45" t="str">
        <f ca="1"/>
        <v>ABIDJANBARCELONA40</v>
      </c>
      <c r="C26" s="45" t="str">
        <f ca="1"/>
        <v>IVC</v>
      </c>
      <c r="D26" s="45" t="str">
        <f ca="1"/>
        <v>ABIDJAN</v>
      </c>
      <c r="E26" s="45" t="str">
        <f ca="1"/>
        <v>BARCELONA</v>
      </c>
      <c r="F26" s="45">
        <f ca="1"/>
        <v>40</v>
      </c>
      <c r="G26" s="45">
        <f ca="1"/>
        <v>1800</v>
      </c>
      <c r="H26" s="45" t="str">
        <f ca="1"/>
        <v>not included</v>
      </c>
      <c r="I26" s="45" t="str">
        <f ca="1"/>
        <v>EUR</v>
      </c>
      <c r="J26" s="45">
        <f ca="1"/>
        <v>120</v>
      </c>
      <c r="K26" s="45">
        <f ca="1"/>
        <v>1920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1920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ABIDJANHAMBURG40</v>
      </c>
      <c r="C27" s="45" t="str">
        <f ca="1"/>
        <v>IVC</v>
      </c>
      <c r="D27" s="45" t="str">
        <f ca="1"/>
        <v>ABIDJAN</v>
      </c>
      <c r="E27" s="45" t="str">
        <f ca="1"/>
        <v>HAMBURG</v>
      </c>
      <c r="F27" s="45">
        <f ca="1"/>
        <v>40</v>
      </c>
      <c r="G27" s="45">
        <f ca="1"/>
        <v>1100</v>
      </c>
      <c r="H27" s="45" t="str">
        <f ca="1"/>
        <v>not included</v>
      </c>
      <c r="I27" s="45" t="str">
        <f ca="1"/>
        <v>EUR</v>
      </c>
      <c r="J27" s="45">
        <f ca="1"/>
        <v>100</v>
      </c>
      <c r="K27" s="45">
        <f ca="1"/>
        <v>1200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1200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71" t="str">
        <f ca="1"/>
        <v>CMA</v>
      </c>
      <c r="B28" s="71" t="str">
        <f ca="1"/>
        <v>ABIDJANPASIR GUDANG40</v>
      </c>
      <c r="C28" s="71" t="str">
        <f ca="1"/>
        <v>IVC</v>
      </c>
      <c r="D28" s="71" t="str">
        <f ca="1"/>
        <v>ABIDJAN</v>
      </c>
      <c r="E28" s="71" t="str">
        <f ca="1"/>
        <v>PASIR GUDANG</v>
      </c>
      <c r="F28" s="71">
        <f ca="1"/>
        <v>40</v>
      </c>
      <c r="G28" s="71">
        <f ca="1"/>
        <v>700</v>
      </c>
      <c r="H28" s="71" t="str">
        <f ca="1"/>
        <v>not included</v>
      </c>
      <c r="I28" s="71" t="str">
        <f ca="1"/>
        <v>USD</v>
      </c>
      <c r="J28" s="71">
        <f ca="1"/>
        <v>0</v>
      </c>
      <c r="K28" s="71">
        <f ca="1"/>
        <v>700</v>
      </c>
      <c r="L28" s="71">
        <f ca="1"/>
        <v>0</v>
      </c>
      <c r="M28" s="135">
        <f ca="1"/>
        <v>45930</v>
      </c>
      <c r="N28" s="71">
        <f ca="1"/>
        <v>0</v>
      </c>
      <c r="O28" s="71">
        <f ca="1"/>
        <v>0</v>
      </c>
      <c r="P28" s="71">
        <f ca="1"/>
        <v>0</v>
      </c>
      <c r="Q28" s="71" t="str">
        <f ca="1"/>
        <v>QCOCS0000002</v>
      </c>
      <c r="R28" s="71">
        <f ca="1"/>
        <v>0</v>
      </c>
      <c r="S28" s="71">
        <f ca="1"/>
        <v>1</v>
      </c>
      <c r="T28" s="71">
        <f ca="1"/>
        <v>700</v>
      </c>
      <c r="U28" s="71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CMA</v>
      </c>
      <c r="B29" s="71" t="str">
        <f ca="1"/>
        <v>ABIDJANPTP40</v>
      </c>
      <c r="C29" s="71" t="str">
        <f ca="1"/>
        <v>IVC</v>
      </c>
      <c r="D29" s="71" t="str">
        <f ca="1"/>
        <v>ABIDJAN</v>
      </c>
      <c r="E29" s="71" t="str">
        <f ca="1"/>
        <v>PTP</v>
      </c>
      <c r="F29" s="71">
        <f ca="1"/>
        <v>40</v>
      </c>
      <c r="G29" s="71">
        <f ca="1"/>
        <v>700</v>
      </c>
      <c r="H29" s="71" t="str">
        <f ca="1"/>
        <v>not included</v>
      </c>
      <c r="I29" s="71" t="str">
        <f ca="1"/>
        <v>USD</v>
      </c>
      <c r="J29" s="71">
        <f ca="1"/>
        <v>0</v>
      </c>
      <c r="K29" s="71">
        <f ca="1"/>
        <v>700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QCOCS0000002</v>
      </c>
      <c r="R29" s="71">
        <f ca="1"/>
        <v>0</v>
      </c>
      <c r="S29" s="71">
        <f ca="1"/>
        <v>1</v>
      </c>
      <c r="T29" s="71">
        <f ca="1"/>
        <v>700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CMA</v>
      </c>
      <c r="B30" s="71" t="str">
        <f ca="1"/>
        <v>ABIDJANVALENCIA40</v>
      </c>
      <c r="C30" s="71" t="str">
        <f ca="1"/>
        <v>IVC</v>
      </c>
      <c r="D30" s="71" t="str">
        <f ca="1"/>
        <v>ABIDJAN</v>
      </c>
      <c r="E30" s="71" t="str">
        <f ca="1"/>
        <v>VALENCIA</v>
      </c>
      <c r="F30" s="71">
        <f ca="1"/>
        <v>40</v>
      </c>
      <c r="G30" s="71">
        <f ca="1"/>
        <v>1350</v>
      </c>
      <c r="H30" s="71" t="str">
        <f ca="1"/>
        <v>not included</v>
      </c>
      <c r="I30" s="71" t="str">
        <f ca="1"/>
        <v>EUR</v>
      </c>
      <c r="J30" s="71">
        <f ca="1"/>
        <v>120</v>
      </c>
      <c r="K30" s="71">
        <f ca="1"/>
        <v>1470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QCOCS0000002</v>
      </c>
      <c r="R30" s="71">
        <f ca="1"/>
        <v>0</v>
      </c>
      <c r="S30" s="71">
        <f ca="1"/>
        <v>1</v>
      </c>
      <c r="T30" s="71">
        <f ca="1"/>
        <v>1470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CMA</v>
      </c>
      <c r="B31" s="71" t="str">
        <f ca="1"/>
        <v>SAN PEDROANTWERP40</v>
      </c>
      <c r="C31" s="71" t="str">
        <f ca="1"/>
        <v>IVC</v>
      </c>
      <c r="D31" s="71" t="str">
        <f ca="1"/>
        <v>SAN PEDRO</v>
      </c>
      <c r="E31" s="71" t="str">
        <f ca="1"/>
        <v>ANTWERP</v>
      </c>
      <c r="F31" s="71">
        <f ca="1"/>
        <v>40</v>
      </c>
      <c r="G31" s="71">
        <f ca="1"/>
        <v>800</v>
      </c>
      <c r="H31" s="71" t="str">
        <f ca="1"/>
        <v>not included</v>
      </c>
      <c r="I31" s="71" t="str">
        <f ca="1"/>
        <v>EUR</v>
      </c>
      <c r="J31" s="71">
        <f ca="1"/>
        <v>100</v>
      </c>
      <c r="K31" s="71">
        <f ca="1"/>
        <v>900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QCOCS0000002</v>
      </c>
      <c r="R31" s="71">
        <f ca="1"/>
        <v>0</v>
      </c>
      <c r="S31" s="71">
        <f ca="1"/>
        <v>1</v>
      </c>
      <c r="T31" s="71">
        <f ca="1"/>
        <v>900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CMA</v>
      </c>
      <c r="B32" s="71" t="str">
        <f ca="1"/>
        <v>SAN PEDROPASIR GUDANG40</v>
      </c>
      <c r="C32" s="340" t="str">
        <f ca="1"/>
        <v>IVC</v>
      </c>
      <c r="D32" s="71" t="str">
        <f ca="1"/>
        <v>SAN PEDRO</v>
      </c>
      <c r="E32" s="71" t="str">
        <f ca="1"/>
        <v>PASIR GUDANG</v>
      </c>
      <c r="F32" s="71">
        <f ca="1"/>
        <v>40</v>
      </c>
      <c r="G32" s="71">
        <f ca="1"/>
        <v>1000</v>
      </c>
      <c r="H32" s="71" t="str">
        <f ca="1"/>
        <v>not included</v>
      </c>
      <c r="I32" s="71" t="str">
        <f ca="1"/>
        <v>USD</v>
      </c>
      <c r="J32" s="71">
        <f ca="1"/>
        <v>0</v>
      </c>
      <c r="K32" s="71">
        <f ca="1"/>
        <v>1000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QCOCS0000002</v>
      </c>
      <c r="R32" s="71">
        <f ca="1"/>
        <v>0</v>
      </c>
      <c r="S32" s="71">
        <f ca="1"/>
        <v>1</v>
      </c>
      <c r="T32" s="71">
        <f ca="1"/>
        <v>1000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CMA</v>
      </c>
      <c r="B33" s="71" t="str">
        <f ca="1"/>
        <v>SAN PEDROPTP40</v>
      </c>
      <c r="C33" s="210" t="str">
        <f ca="1"/>
        <v>IVC</v>
      </c>
      <c r="D33" s="71" t="str">
        <f ca="1"/>
        <v>SAN PEDRO</v>
      </c>
      <c r="E33" s="71" t="str">
        <f ca="1"/>
        <v>PTP</v>
      </c>
      <c r="F33" s="71">
        <f ca="1"/>
        <v>40</v>
      </c>
      <c r="G33" s="71">
        <f ca="1"/>
        <v>1100</v>
      </c>
      <c r="H33" s="71" t="str">
        <f ca="1"/>
        <v>not included</v>
      </c>
      <c r="I33" s="71" t="str">
        <f ca="1"/>
        <v>USD</v>
      </c>
      <c r="J33" s="71">
        <f ca="1"/>
        <v>0</v>
      </c>
      <c r="K33" s="71">
        <f ca="1"/>
        <v>1100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QCOCS0000002</v>
      </c>
      <c r="R33" s="71">
        <f ca="1"/>
        <v>0</v>
      </c>
      <c r="S33" s="71">
        <f ca="1"/>
        <v>1</v>
      </c>
      <c r="T33" s="71">
        <f ca="1"/>
        <v>1100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ABIDJANBATAM40</v>
      </c>
      <c r="C34" s="71" t="str">
        <f ca="1"/>
        <v>IVC</v>
      </c>
      <c r="D34" s="71" t="str">
        <f ca="1"/>
        <v>ABIDJAN</v>
      </c>
      <c r="E34" s="71" t="str">
        <f ca="1"/>
        <v>BATAM</v>
      </c>
      <c r="F34" s="71">
        <f ca="1"/>
        <v>40</v>
      </c>
      <c r="G34" s="71">
        <f ca="1"/>
        <v>600</v>
      </c>
      <c r="H34" s="71" t="str">
        <f ca="1"/>
        <v>not included</v>
      </c>
      <c r="I34" s="71" t="str">
        <f ca="1"/>
        <v>USD</v>
      </c>
      <c r="J34" s="71">
        <f ca="1"/>
        <v>682</v>
      </c>
      <c r="K34" s="71">
        <f ca="1"/>
        <v>1282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1282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ABIDJANJAKARTA40</v>
      </c>
      <c r="C35" s="71" t="str">
        <f ca="1"/>
        <v>IVC</v>
      </c>
      <c r="D35" s="71" t="str">
        <f ca="1"/>
        <v>ABIDJAN</v>
      </c>
      <c r="E35" s="71" t="str">
        <f ca="1"/>
        <v>JAKARTA</v>
      </c>
      <c r="F35" s="71">
        <f ca="1"/>
        <v>40</v>
      </c>
      <c r="G35" s="71">
        <f ca="1"/>
        <v>200</v>
      </c>
      <c r="H35" s="71" t="str">
        <f ca="1"/>
        <v>not included</v>
      </c>
      <c r="I35" s="71" t="str">
        <f ca="1"/>
        <v>USD</v>
      </c>
      <c r="J35" s="71">
        <f ca="1"/>
        <v>682</v>
      </c>
      <c r="K35" s="71">
        <f ca="1"/>
        <v>882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882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ABIDJANSURABAYA40</v>
      </c>
      <c r="C36" s="71" t="str">
        <f ca="1"/>
        <v>IVC</v>
      </c>
      <c r="D36" s="71" t="str">
        <f ca="1"/>
        <v>ABIDJAN</v>
      </c>
      <c r="E36" s="71" t="str">
        <f ca="1"/>
        <v>SURABAYA</v>
      </c>
      <c r="F36" s="71">
        <f ca="1"/>
        <v>40</v>
      </c>
      <c r="G36" s="71">
        <f ca="1"/>
        <v>10</v>
      </c>
      <c r="H36" s="71" t="str">
        <f ca="1"/>
        <v>not included</v>
      </c>
      <c r="I36" s="71" t="str">
        <f ca="1"/>
        <v>USD</v>
      </c>
      <c r="J36" s="71">
        <f ca="1"/>
        <v>682</v>
      </c>
      <c r="K36" s="71">
        <f ca="1"/>
        <v>692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692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ABIDJANPASIR GUDANG40</v>
      </c>
      <c r="C37" s="71" t="str">
        <f ca="1"/>
        <v>IVC</v>
      </c>
      <c r="D37" s="71" t="str">
        <f ca="1"/>
        <v>ABIDJAN</v>
      </c>
      <c r="E37" s="71" t="str">
        <f ca="1"/>
        <v>PASIR GUDANG</v>
      </c>
      <c r="F37" s="71">
        <f ca="1"/>
        <v>40</v>
      </c>
      <c r="G37" s="71">
        <f ca="1"/>
        <v>50</v>
      </c>
      <c r="H37" s="71" t="str">
        <f ca="1"/>
        <v>not included</v>
      </c>
      <c r="I37" s="71" t="str">
        <f ca="1"/>
        <v>USD</v>
      </c>
      <c r="J37" s="71">
        <f ca="1"/>
        <v>682</v>
      </c>
      <c r="K37" s="71">
        <f ca="1"/>
        <v>732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732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ABIDJANPTP40</v>
      </c>
      <c r="C38" s="71" t="str">
        <f ca="1"/>
        <v>IVC</v>
      </c>
      <c r="D38" s="71" t="str">
        <f ca="1"/>
        <v>ABIDJAN</v>
      </c>
      <c r="E38" s="71" t="str">
        <f ca="1"/>
        <v>PTP</v>
      </c>
      <c r="F38" s="71">
        <f ca="1"/>
        <v>40</v>
      </c>
      <c r="G38" s="71">
        <f ca="1"/>
        <v>-100</v>
      </c>
      <c r="H38" s="71" t="str">
        <f ca="1"/>
        <v>not included</v>
      </c>
      <c r="I38" s="71" t="str">
        <f ca="1"/>
        <v>USD</v>
      </c>
      <c r="J38" s="71">
        <f ca="1"/>
        <v>682</v>
      </c>
      <c r="K38" s="71">
        <f ca="1"/>
        <v>582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582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ABIDJANPORT KLANG40</v>
      </c>
      <c r="C39" s="71" t="str">
        <f ca="1"/>
        <v>IVC</v>
      </c>
      <c r="D39" s="71" t="str">
        <f ca="1"/>
        <v>ABIDJAN</v>
      </c>
      <c r="E39" s="71" t="str">
        <f ca="1"/>
        <v>PORT KLANG</v>
      </c>
      <c r="F39" s="71">
        <f ca="1"/>
        <v>40</v>
      </c>
      <c r="G39" s="71">
        <f ca="1"/>
        <v>100</v>
      </c>
      <c r="H39" s="71" t="str">
        <f ca="1"/>
        <v>not included</v>
      </c>
      <c r="I39" s="71" t="str">
        <f ca="1"/>
        <v>USD</v>
      </c>
      <c r="J39" s="71">
        <f ca="1"/>
        <v>682</v>
      </c>
      <c r="K39" s="71">
        <f ca="1"/>
        <v>782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782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ABIDJANNEW YORK40</v>
      </c>
      <c r="C40" s="71" t="str">
        <f ca="1"/>
        <v>IVC</v>
      </c>
      <c r="D40" s="71" t="str">
        <f ca="1"/>
        <v>ABIDJAN</v>
      </c>
      <c r="E40" s="71" t="str">
        <f ca="1"/>
        <v>NEW YORK</v>
      </c>
      <c r="F40" s="71">
        <f ca="1"/>
        <v>40</v>
      </c>
      <c r="G40" s="71">
        <f ca="1"/>
        <v>1300</v>
      </c>
      <c r="H40" s="71" t="str">
        <f ca="1"/>
        <v>not included</v>
      </c>
      <c r="I40" s="71" t="str">
        <f ca="1"/>
        <v>USD</v>
      </c>
      <c r="J40" s="71">
        <f ca="1"/>
        <v>1242</v>
      </c>
      <c r="K40" s="71">
        <f ca="1"/>
        <v>2542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2542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ABIDJANPHILADELPHIA40</v>
      </c>
      <c r="C41" s="71" t="str">
        <f ca="1"/>
        <v>IVC</v>
      </c>
      <c r="D41" s="71" t="str">
        <f ca="1"/>
        <v>ABIDJAN</v>
      </c>
      <c r="E41" s="71" t="str">
        <f ca="1"/>
        <v>PHILADELPHIA</v>
      </c>
      <c r="F41" s="71">
        <f ca="1"/>
        <v>40</v>
      </c>
      <c r="G41" s="71">
        <f ca="1"/>
        <v>1400</v>
      </c>
      <c r="H41" s="71" t="str">
        <f ca="1"/>
        <v>not included</v>
      </c>
      <c r="I41" s="71" t="str">
        <f ca="1"/>
        <v>USD</v>
      </c>
      <c r="J41" s="71">
        <f ca="1"/>
        <v>1242</v>
      </c>
      <c r="K41" s="71">
        <f ca="1"/>
        <v>2642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2642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ABIDJANANTWERP40</v>
      </c>
      <c r="C42" s="71" t="str">
        <f ca="1"/>
        <v>IVC</v>
      </c>
      <c r="D42" s="71" t="str">
        <f ca="1"/>
        <v>ABIDJAN</v>
      </c>
      <c r="E42" s="71" t="str">
        <f ca="1"/>
        <v>ANTWERP</v>
      </c>
      <c r="F42" s="71">
        <f ca="1"/>
        <v>40</v>
      </c>
      <c r="G42" s="71">
        <f ca="1"/>
        <v>50</v>
      </c>
      <c r="H42" s="71" t="str">
        <f ca="1"/>
        <v>not included</v>
      </c>
      <c r="I42" s="71" t="str">
        <f ca="1"/>
        <v>EUR</v>
      </c>
      <c r="J42" s="71">
        <f ca="1"/>
        <v>416</v>
      </c>
      <c r="K42" s="71">
        <f ca="1"/>
        <v>466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466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ABIDJANAMSTERDAM40</v>
      </c>
      <c r="C43" s="71" t="str">
        <f ca="1"/>
        <v>IVC</v>
      </c>
      <c r="D43" s="71" t="str">
        <f ca="1"/>
        <v>ABIDJAN</v>
      </c>
      <c r="E43" s="71" t="str">
        <f ca="1"/>
        <v>AMSTERDAM</v>
      </c>
      <c r="F43" s="71">
        <f ca="1"/>
        <v>40</v>
      </c>
      <c r="G43" s="71">
        <f ca="1"/>
        <v>200</v>
      </c>
      <c r="H43" s="71" t="str">
        <f ca="1"/>
        <v>not included</v>
      </c>
      <c r="I43" s="71" t="str">
        <f ca="1"/>
        <v>EUR</v>
      </c>
      <c r="J43" s="71">
        <f ca="1"/>
        <v>416</v>
      </c>
      <c r="K43" s="71">
        <f ca="1"/>
        <v>616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616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ABIDJANROTTERDAM40</v>
      </c>
      <c r="C44" s="71" t="str">
        <f ca="1"/>
        <v>IVC</v>
      </c>
      <c r="D44" s="71" t="str">
        <f ca="1"/>
        <v>ABIDJAN</v>
      </c>
      <c r="E44" s="71" t="str">
        <f ca="1"/>
        <v>ROTTERDAM</v>
      </c>
      <c r="F44" s="71">
        <f ca="1"/>
        <v>40</v>
      </c>
      <c r="G44" s="71">
        <f ca="1"/>
        <v>100</v>
      </c>
      <c r="H44" s="71" t="str">
        <f ca="1"/>
        <v>not included</v>
      </c>
      <c r="I44" s="71" t="str">
        <f ca="1"/>
        <v>EUR</v>
      </c>
      <c r="J44" s="71">
        <f ca="1"/>
        <v>416</v>
      </c>
      <c r="K44" s="71">
        <f ca="1"/>
        <v>516</v>
      </c>
      <c r="L44" s="71">
        <f ca="1"/>
        <v>0</v>
      </c>
      <c r="M44" s="317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516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ABIDJANHAMBURG40</v>
      </c>
      <c r="C45" s="71" t="str">
        <f ca="1"/>
        <v>IVC</v>
      </c>
      <c r="D45" s="71" t="str">
        <f ca="1"/>
        <v>ABIDJAN</v>
      </c>
      <c r="E45" s="71" t="str">
        <f ca="1"/>
        <v>HAMBURG</v>
      </c>
      <c r="F45" s="71">
        <f ca="1"/>
        <v>40</v>
      </c>
      <c r="G45" s="71">
        <f ca="1"/>
        <v>65</v>
      </c>
      <c r="H45" s="71" t="str">
        <f ca="1"/>
        <v>not included</v>
      </c>
      <c r="I45" s="71" t="str">
        <f ca="1"/>
        <v>EUR</v>
      </c>
      <c r="J45" s="71">
        <f ca="1"/>
        <v>416</v>
      </c>
      <c r="K45" s="71">
        <f ca="1"/>
        <v>481</v>
      </c>
      <c r="L45" s="71">
        <f ca="1"/>
        <v>0</v>
      </c>
      <c r="M45" s="135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481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ABIDJANBARCELONA40</v>
      </c>
      <c r="C46" s="71" t="str">
        <f ca="1"/>
        <v>IVC</v>
      </c>
      <c r="D46" s="71" t="str">
        <f ca="1"/>
        <v>ABIDJAN</v>
      </c>
      <c r="E46" s="71" t="str">
        <f ca="1"/>
        <v>BARCELONA</v>
      </c>
      <c r="F46" s="71">
        <f ca="1"/>
        <v>40</v>
      </c>
      <c r="G46" s="71">
        <f ca="1"/>
        <v>300</v>
      </c>
      <c r="H46" s="71" t="str">
        <f ca="1"/>
        <v>not included</v>
      </c>
      <c r="I46" s="71" t="str">
        <f ca="1"/>
        <v>EUR</v>
      </c>
      <c r="J46" s="71">
        <f ca="1"/>
        <v>416</v>
      </c>
      <c r="K46" s="71">
        <f ca="1"/>
        <v>716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716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ht="14.25" customHeight="1">
      <c r="A47" s="36" t="str">
        <f ca="1"/>
        <v>HAPAG</v>
      </c>
      <c r="B47" s="36" t="str">
        <f ca="1"/>
        <v>ABIDJANVALENCIA40</v>
      </c>
      <c r="C47" s="36" t="str">
        <f ca="1"/>
        <v>IVC</v>
      </c>
      <c r="D47" s="36" t="str">
        <f ca="1"/>
        <v>ABIDJAN</v>
      </c>
      <c r="E47" s="37" t="str">
        <f ca="1"/>
        <v>VALENCIA</v>
      </c>
      <c r="F47" s="36">
        <f ca="1"/>
        <v>40</v>
      </c>
      <c r="G47" s="36">
        <f ca="1"/>
        <v>300</v>
      </c>
      <c r="H47" s="36" t="str">
        <f ca="1"/>
        <v>not included</v>
      </c>
      <c r="I47" s="36" t="str">
        <f ca="1"/>
        <v>EUR</v>
      </c>
      <c r="J47" s="36">
        <f ca="1"/>
        <v>416</v>
      </c>
      <c r="K47" s="36">
        <f ca="1"/>
        <v>716</v>
      </c>
      <c r="L47" s="36">
        <f ca="1"/>
        <v>0</v>
      </c>
      <c r="M47" s="87">
        <f ca="1"/>
        <v>45930</v>
      </c>
      <c r="N47" s="36">
        <f ca="1"/>
        <v>0</v>
      </c>
      <c r="O47" s="36">
        <f ca="1"/>
        <v>0</v>
      </c>
      <c r="P47" s="36">
        <f ca="1"/>
        <v>0</v>
      </c>
      <c r="Q47" s="36" t="str">
        <f ca="1"/>
        <v>84398863 / MRCOCOAS004</v>
      </c>
      <c r="R47" s="36">
        <f ca="1"/>
        <v>0</v>
      </c>
      <c r="S47" s="36">
        <f ca="1"/>
        <v>1</v>
      </c>
      <c r="T47" s="36">
        <f ca="1"/>
        <v>716</v>
      </c>
      <c r="U47" s="36">
        <f ca="1"/>
        <v>0</v>
      </c>
      <c r="V47" s="36">
        <f ca="1"/>
        <v>0</v>
      </c>
      <c r="W47" s="36">
        <f ca="1"/>
        <v>0</v>
      </c>
      <c r="X47" s="36">
        <f ca="1"/>
        <v>0</v>
      </c>
    </row>
    <row r="48" spans="1:24" ht="14.25" customHeight="1">
      <c r="A48" s="36" t="str">
        <f ca="1"/>
        <v>HAPAG</v>
      </c>
      <c r="B48" s="36" t="str">
        <f ca="1"/>
        <v>ABIDJANGENOA40</v>
      </c>
      <c r="C48" s="36" t="str">
        <f ca="1"/>
        <v>IVC</v>
      </c>
      <c r="D48" s="36" t="str">
        <f ca="1"/>
        <v>ABIDJAN</v>
      </c>
      <c r="E48" s="37" t="str">
        <f ca="1"/>
        <v>GENOA</v>
      </c>
      <c r="F48" s="36">
        <f ca="1"/>
        <v>40</v>
      </c>
      <c r="G48" s="36">
        <f ca="1"/>
        <v>150</v>
      </c>
      <c r="H48" s="36" t="str">
        <f ca="1"/>
        <v>not included</v>
      </c>
      <c r="I48" s="36" t="str">
        <f ca="1"/>
        <v>EUR</v>
      </c>
      <c r="J48" s="36">
        <f ca="1"/>
        <v>416</v>
      </c>
      <c r="K48" s="36">
        <f ca="1"/>
        <v>566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84398863 / MRCOCOAS004</v>
      </c>
      <c r="R48" s="36">
        <f ca="1"/>
        <v>0</v>
      </c>
      <c r="S48" s="36">
        <f ca="1"/>
        <v>1</v>
      </c>
      <c r="T48" s="36">
        <f ca="1"/>
        <v>566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HAPAG</v>
      </c>
      <c r="B49" s="36" t="str">
        <f ca="1"/>
        <v>ABIDJANISTANBUL40</v>
      </c>
      <c r="C49" s="36" t="str">
        <f ca="1"/>
        <v>IVC</v>
      </c>
      <c r="D49" s="36" t="str">
        <f ca="1"/>
        <v>ABIDJAN</v>
      </c>
      <c r="E49" s="37" t="str">
        <f ca="1"/>
        <v>ISTANBUL</v>
      </c>
      <c r="F49" s="36">
        <f ca="1"/>
        <v>40</v>
      </c>
      <c r="G49" s="36">
        <f ca="1"/>
        <v>200</v>
      </c>
      <c r="H49" s="36" t="str">
        <f ca="1"/>
        <v>not included</v>
      </c>
      <c r="I49" s="36" t="str">
        <f ca="1"/>
        <v>USD</v>
      </c>
      <c r="J49" s="36">
        <f ca="1"/>
        <v>410</v>
      </c>
      <c r="K49" s="36">
        <f ca="1"/>
        <v>610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84398863 / MRCOCOAS004</v>
      </c>
      <c r="R49" s="36">
        <f ca="1"/>
        <v>0</v>
      </c>
      <c r="S49" s="36">
        <f ca="1"/>
        <v>1</v>
      </c>
      <c r="T49" s="36">
        <f ca="1"/>
        <v>610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HAPAG</v>
      </c>
      <c r="B50" s="36" t="str">
        <f ca="1"/>
        <v>ABIDJANMONTREAL40</v>
      </c>
      <c r="C50" s="36" t="str">
        <f ca="1"/>
        <v>IVC</v>
      </c>
      <c r="D50" s="36" t="str">
        <f ca="1"/>
        <v>ABIDJAN</v>
      </c>
      <c r="E50" s="37" t="str">
        <f ca="1"/>
        <v>MONTREAL</v>
      </c>
      <c r="F50" s="36">
        <f ca="1"/>
        <v>40</v>
      </c>
      <c r="G50" s="36">
        <f ca="1"/>
        <v>1654</v>
      </c>
      <c r="H50" s="36" t="str">
        <f ca="1"/>
        <v>not included</v>
      </c>
      <c r="I50" s="36" t="str">
        <f ca="1"/>
        <v>USD</v>
      </c>
      <c r="J50" s="36">
        <f ca="1"/>
        <v>1242</v>
      </c>
      <c r="K50" s="36">
        <f ca="1"/>
        <v>2896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84398863 / MRCOCOAS004</v>
      </c>
      <c r="R50" s="36">
        <f ca="1"/>
        <v>0</v>
      </c>
      <c r="S50" s="36">
        <f ca="1"/>
        <v>1</v>
      </c>
      <c r="T50" s="36">
        <f ca="1"/>
        <v>2896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MSC</v>
      </c>
      <c r="B51" s="36" t="str">
        <f ca="1"/>
        <v>ABIDJANAMSTERDAM 40</v>
      </c>
      <c r="C51" s="36" t="str">
        <f ca="1"/>
        <v>IVC</v>
      </c>
      <c r="D51" s="36" t="str">
        <f ca="1"/>
        <v>ABIDJAN</v>
      </c>
      <c r="E51" s="37" t="str">
        <f ca="1"/>
        <v xml:space="preserve">AMSTERDAM </v>
      </c>
      <c r="F51" s="36">
        <f ca="1"/>
        <v>40</v>
      </c>
      <c r="G51" s="36">
        <f ca="1"/>
        <v>864</v>
      </c>
      <c r="H51" s="36" t="str">
        <f ca="1"/>
        <v>not included</v>
      </c>
      <c r="I51" s="36" t="str">
        <f ca="1"/>
        <v>EUR</v>
      </c>
      <c r="J51" s="36">
        <f ca="1"/>
        <v>0</v>
      </c>
      <c r="K51" s="36">
        <f ca="1"/>
        <v>864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R17820110000053</v>
      </c>
      <c r="R51" s="36">
        <f ca="1"/>
        <v>0</v>
      </c>
      <c r="S51" s="36">
        <f ca="1"/>
        <v>1</v>
      </c>
      <c r="T51" s="36">
        <f ca="1"/>
        <v>864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MSC</v>
      </c>
      <c r="B52" s="36" t="str">
        <f ca="1"/>
        <v>ABIDJANANTWERP 40</v>
      </c>
      <c r="C52" s="36" t="str">
        <f ca="1"/>
        <v>IVC</v>
      </c>
      <c r="D52" s="36" t="str">
        <f ca="1"/>
        <v>ABIDJAN</v>
      </c>
      <c r="E52" s="37" t="str">
        <f ca="1"/>
        <v xml:space="preserve">ANTWERP </v>
      </c>
      <c r="F52" s="36">
        <f ca="1"/>
        <v>40</v>
      </c>
      <c r="G52" s="36">
        <f ca="1"/>
        <v>584</v>
      </c>
      <c r="H52" s="36" t="str">
        <f ca="1"/>
        <v>not included</v>
      </c>
      <c r="I52" s="36" t="str">
        <f ca="1"/>
        <v>EUR</v>
      </c>
      <c r="J52" s="36">
        <f ca="1"/>
        <v>0</v>
      </c>
      <c r="K52" s="36">
        <f ca="1"/>
        <v>584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R17820110000053</v>
      </c>
      <c r="R52" s="36">
        <f ca="1"/>
        <v>0</v>
      </c>
      <c r="S52" s="36">
        <f ca="1"/>
        <v>1</v>
      </c>
      <c r="T52" s="36">
        <f ca="1"/>
        <v>584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MSC</v>
      </c>
      <c r="B53" s="36" t="str">
        <f ca="1"/>
        <v>ABIDJANBatam40</v>
      </c>
      <c r="C53" s="36" t="str">
        <f ca="1"/>
        <v>IVC</v>
      </c>
      <c r="D53" s="36" t="str">
        <f ca="1"/>
        <v>ABIDJAN</v>
      </c>
      <c r="E53" s="37" t="str">
        <f ca="1"/>
        <v>Batam</v>
      </c>
      <c r="F53" s="36">
        <f ca="1"/>
        <v>40</v>
      </c>
      <c r="G53" s="36">
        <f ca="1"/>
        <v>1368</v>
      </c>
      <c r="H53" s="36" t="str">
        <f ca="1"/>
        <v>not included</v>
      </c>
      <c r="I53" s="36" t="str">
        <f ca="1"/>
        <v>USD</v>
      </c>
      <c r="J53" s="36">
        <f ca="1"/>
        <v>0</v>
      </c>
      <c r="K53" s="36">
        <f ca="1"/>
        <v>1368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R17820110000053</v>
      </c>
      <c r="R53" s="36">
        <f ca="1"/>
        <v>0</v>
      </c>
      <c r="S53" s="36">
        <f ca="1"/>
        <v>1</v>
      </c>
      <c r="T53" s="36">
        <f ca="1"/>
        <v>1368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MSC</v>
      </c>
      <c r="B54" s="36" t="str">
        <f ca="1"/>
        <v>ABIDJANHAMBURG40</v>
      </c>
      <c r="C54" s="36" t="str">
        <f ca="1"/>
        <v>IVC</v>
      </c>
      <c r="D54" s="36" t="str">
        <f ca="1"/>
        <v>ABIDJAN</v>
      </c>
      <c r="E54" s="37" t="str">
        <f ca="1"/>
        <v>HAMBURG</v>
      </c>
      <c r="F54" s="36">
        <f ca="1"/>
        <v>40</v>
      </c>
      <c r="G54" s="36">
        <f ca="1"/>
        <v>929</v>
      </c>
      <c r="H54" s="36" t="str">
        <f ca="1"/>
        <v>not included</v>
      </c>
      <c r="I54" s="36" t="str">
        <f ca="1"/>
        <v>EUR</v>
      </c>
      <c r="J54" s="36">
        <f ca="1"/>
        <v>0</v>
      </c>
      <c r="K54" s="36">
        <f ca="1"/>
        <v>929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R17820110000053</v>
      </c>
      <c r="R54" s="36">
        <f ca="1"/>
        <v>0</v>
      </c>
      <c r="S54" s="36">
        <f ca="1"/>
        <v>1</v>
      </c>
      <c r="T54" s="36">
        <f ca="1"/>
        <v>929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MSC</v>
      </c>
      <c r="B55" s="36" t="str">
        <f ca="1"/>
        <v>ABIDJANISTANBUL40</v>
      </c>
      <c r="C55" s="36" t="str">
        <f ca="1"/>
        <v>IVC</v>
      </c>
      <c r="D55" s="36" t="str">
        <f ca="1"/>
        <v>ABIDJAN</v>
      </c>
      <c r="E55" s="37" t="str">
        <f ca="1"/>
        <v>ISTANBUL</v>
      </c>
      <c r="F55" s="36">
        <f ca="1"/>
        <v>40</v>
      </c>
      <c r="G55" s="36">
        <f ca="1"/>
        <v>700</v>
      </c>
      <c r="H55" s="36" t="str">
        <f ca="1"/>
        <v>not included</v>
      </c>
      <c r="I55" s="36" t="str">
        <f ca="1"/>
        <v>USD</v>
      </c>
      <c r="J55" s="36">
        <f ca="1"/>
        <v>0</v>
      </c>
      <c r="K55" s="36">
        <f ca="1"/>
        <v>700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R17820110000053</v>
      </c>
      <c r="R55" s="36">
        <f ca="1"/>
        <v>0</v>
      </c>
      <c r="S55" s="36">
        <f ca="1"/>
        <v>1</v>
      </c>
      <c r="T55" s="36">
        <f ca="1"/>
        <v>700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MSC</v>
      </c>
      <c r="B56" s="36" t="str">
        <f ca="1"/>
        <v>ABIDJANJAKARTA40</v>
      </c>
      <c r="C56" s="36" t="str">
        <f ca="1"/>
        <v>IVC</v>
      </c>
      <c r="D56" s="36" t="str">
        <f ca="1"/>
        <v>ABIDJAN</v>
      </c>
      <c r="E56" s="37" t="str">
        <f ca="1"/>
        <v>JAKARTA</v>
      </c>
      <c r="F56" s="36">
        <f ca="1"/>
        <v>40</v>
      </c>
      <c r="G56" s="36">
        <f ca="1"/>
        <v>793</v>
      </c>
      <c r="H56" s="36" t="str">
        <f ca="1"/>
        <v>not included</v>
      </c>
      <c r="I56" s="36" t="str">
        <f ca="1"/>
        <v>USD</v>
      </c>
      <c r="J56" s="36">
        <f ca="1"/>
        <v>0</v>
      </c>
      <c r="K56" s="36">
        <f ca="1"/>
        <v>793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R17820110000053</v>
      </c>
      <c r="R56" s="36">
        <f ca="1"/>
        <v>0</v>
      </c>
      <c r="S56" s="36">
        <f ca="1"/>
        <v>1</v>
      </c>
      <c r="T56" s="36">
        <f ca="1"/>
        <v>793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MSC</v>
      </c>
      <c r="B57" s="36" t="str">
        <f ca="1"/>
        <v>ABIDJANPASIR GUDANG40</v>
      </c>
      <c r="C57" s="36" t="str">
        <f ca="1"/>
        <v>IVC</v>
      </c>
      <c r="D57" s="36" t="str">
        <f ca="1"/>
        <v>ABIDJAN</v>
      </c>
      <c r="E57" s="37" t="str">
        <f ca="1"/>
        <v>PASIR GUDANG</v>
      </c>
      <c r="F57" s="36">
        <f ca="1"/>
        <v>40</v>
      </c>
      <c r="G57" s="36">
        <f ca="1"/>
        <v>795</v>
      </c>
      <c r="H57" s="36" t="str">
        <f ca="1"/>
        <v>not included</v>
      </c>
      <c r="I57" s="36" t="str">
        <f ca="1"/>
        <v>USD</v>
      </c>
      <c r="J57" s="36">
        <f ca="1"/>
        <v>0</v>
      </c>
      <c r="K57" s="36">
        <f ca="1"/>
        <v>795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R17820110000053</v>
      </c>
      <c r="R57" s="36">
        <f ca="1"/>
        <v>0</v>
      </c>
      <c r="S57" s="36">
        <f ca="1"/>
        <v>1</v>
      </c>
      <c r="T57" s="36">
        <f ca="1"/>
        <v>795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  <row r="58" spans="1:24" ht="14.25" customHeight="1">
      <c r="A58" s="36" t="str">
        <f ca="1"/>
        <v>MSC</v>
      </c>
      <c r="B58" s="36" t="str">
        <f ca="1"/>
        <v>ABIDJANPHILADELPHIA40</v>
      </c>
      <c r="C58" s="36" t="str">
        <f ca="1"/>
        <v>IVC</v>
      </c>
      <c r="D58" s="36" t="str">
        <f ca="1"/>
        <v>ABIDJAN</v>
      </c>
      <c r="E58" s="37" t="str">
        <f ca="1"/>
        <v>PHILADELPHIA</v>
      </c>
      <c r="F58" s="36">
        <f ca="1"/>
        <v>40</v>
      </c>
      <c r="G58" s="36">
        <f ca="1"/>
        <v>2013</v>
      </c>
      <c r="H58" s="36" t="str">
        <f ca="1"/>
        <v>not included</v>
      </c>
      <c r="I58" s="36" t="str">
        <f ca="1"/>
        <v>USD</v>
      </c>
      <c r="J58" s="36">
        <f ca="1"/>
        <v>0</v>
      </c>
      <c r="K58" s="36">
        <f ca="1"/>
        <v>2013</v>
      </c>
      <c r="L58" s="36">
        <f ca="1"/>
        <v>0</v>
      </c>
      <c r="M58" s="87">
        <f ca="1"/>
        <v>45930</v>
      </c>
      <c r="N58" s="36">
        <f ca="1"/>
        <v>0</v>
      </c>
      <c r="O58" s="36">
        <f ca="1"/>
        <v>0</v>
      </c>
      <c r="P58" s="36">
        <f ca="1"/>
        <v>0</v>
      </c>
      <c r="Q58" s="36" t="str">
        <f ca="1"/>
        <v>R17820110000053</v>
      </c>
      <c r="R58" s="36">
        <f ca="1"/>
        <v>0</v>
      </c>
      <c r="S58" s="36">
        <f ca="1"/>
        <v>1</v>
      </c>
      <c r="T58" s="36">
        <f ca="1"/>
        <v>2013</v>
      </c>
      <c r="U58" s="36">
        <f ca="1"/>
        <v>0</v>
      </c>
      <c r="V58" s="36">
        <f ca="1"/>
        <v>0</v>
      </c>
      <c r="W58" s="36">
        <f ca="1"/>
        <v>0</v>
      </c>
      <c r="X58" s="36">
        <f ca="1"/>
        <v>0</v>
      </c>
    </row>
    <row r="59" spans="1:24" ht="14.25" customHeight="1">
      <c r="A59" s="36" t="str">
        <f ca="1"/>
        <v>MSC</v>
      </c>
      <c r="B59" s="36" t="str">
        <f ca="1"/>
        <v>ABIDJANPORT KLANG40</v>
      </c>
      <c r="C59" s="36" t="str">
        <f ca="1"/>
        <v>IVC</v>
      </c>
      <c r="D59" s="36" t="str">
        <f ca="1"/>
        <v>ABIDJAN</v>
      </c>
      <c r="E59" s="37" t="str">
        <f ca="1"/>
        <v>PORT KLANG</v>
      </c>
      <c r="F59" s="36">
        <f ca="1"/>
        <v>40</v>
      </c>
      <c r="G59" s="36">
        <f ca="1"/>
        <v>745</v>
      </c>
      <c r="H59" s="36" t="str">
        <f ca="1"/>
        <v>not included</v>
      </c>
      <c r="I59" s="36" t="str">
        <f ca="1"/>
        <v>USD</v>
      </c>
      <c r="J59" s="36">
        <f ca="1"/>
        <v>0</v>
      </c>
      <c r="K59" s="36">
        <f ca="1"/>
        <v>745</v>
      </c>
      <c r="L59" s="36">
        <f ca="1"/>
        <v>0</v>
      </c>
      <c r="M59" s="87">
        <f ca="1"/>
        <v>45930</v>
      </c>
      <c r="N59" s="36">
        <f ca="1"/>
        <v>0</v>
      </c>
      <c r="O59" s="36">
        <f ca="1"/>
        <v>0</v>
      </c>
      <c r="P59" s="36">
        <f ca="1"/>
        <v>0</v>
      </c>
      <c r="Q59" s="36" t="str">
        <f ca="1"/>
        <v>R17820110000053</v>
      </c>
      <c r="R59" s="36">
        <f ca="1"/>
        <v>0</v>
      </c>
      <c r="S59" s="36">
        <f ca="1"/>
        <v>1</v>
      </c>
      <c r="T59" s="36">
        <f ca="1"/>
        <v>745</v>
      </c>
      <c r="U59" s="36">
        <f ca="1"/>
        <v>0</v>
      </c>
      <c r="V59" s="36">
        <f ca="1"/>
        <v>0</v>
      </c>
      <c r="W59" s="36">
        <f ca="1"/>
        <v>0</v>
      </c>
      <c r="X59" s="36">
        <f ca="1"/>
        <v>0</v>
      </c>
    </row>
    <row r="60" spans="1:24" ht="14.25" customHeight="1">
      <c r="A60" s="36" t="str">
        <f ca="1"/>
        <v>MSC</v>
      </c>
      <c r="B60" s="36" t="str">
        <f ca="1"/>
        <v>ABIDJANSURABAYA40</v>
      </c>
      <c r="C60" s="36" t="str">
        <f ca="1"/>
        <v>IVC</v>
      </c>
      <c r="D60" s="36" t="str">
        <f ca="1"/>
        <v>ABIDJAN</v>
      </c>
      <c r="E60" s="37" t="str">
        <f ca="1"/>
        <v>SURABAYA</v>
      </c>
      <c r="F60" s="36">
        <f ca="1"/>
        <v>40</v>
      </c>
      <c r="G60" s="36">
        <f ca="1"/>
        <v>723</v>
      </c>
      <c r="H60" s="36" t="str">
        <f ca="1"/>
        <v>not included</v>
      </c>
      <c r="I60" s="36" t="str">
        <f ca="1"/>
        <v>USD</v>
      </c>
      <c r="J60" s="36">
        <f ca="1"/>
        <v>0</v>
      </c>
      <c r="K60" s="36">
        <f ca="1"/>
        <v>723</v>
      </c>
      <c r="L60" s="36">
        <f ca="1"/>
        <v>0</v>
      </c>
      <c r="M60" s="87">
        <f ca="1"/>
        <v>45930</v>
      </c>
      <c r="N60" s="36">
        <f ca="1"/>
        <v>0</v>
      </c>
      <c r="O60" s="36">
        <f ca="1"/>
        <v>0</v>
      </c>
      <c r="P60" s="36">
        <f ca="1"/>
        <v>0</v>
      </c>
      <c r="Q60" s="36" t="str">
        <f ca="1"/>
        <v>R17820110000053</v>
      </c>
      <c r="R60" s="36">
        <f ca="1"/>
        <v>0</v>
      </c>
      <c r="S60" s="36">
        <f ca="1"/>
        <v>1</v>
      </c>
      <c r="T60" s="36">
        <f ca="1"/>
        <v>723</v>
      </c>
      <c r="U60" s="36">
        <f ca="1"/>
        <v>0</v>
      </c>
      <c r="V60" s="36">
        <f ca="1"/>
        <v>0</v>
      </c>
      <c r="W60" s="36">
        <f ca="1"/>
        <v>0</v>
      </c>
      <c r="X60" s="36">
        <f ca="1"/>
        <v>0</v>
      </c>
    </row>
    <row r="61" spans="1:24" ht="14.25" customHeight="1">
      <c r="A61" s="36" t="str">
        <f ca="1"/>
        <v>MSC</v>
      </c>
      <c r="B61" s="36" t="str">
        <f ca="1"/>
        <v>ABIDJANPTP40</v>
      </c>
      <c r="C61" s="36" t="str">
        <f ca="1"/>
        <v>IVC</v>
      </c>
      <c r="D61" s="36" t="str">
        <f ca="1"/>
        <v>ABIDJAN</v>
      </c>
      <c r="E61" s="37" t="str">
        <f ca="1"/>
        <v>PTP</v>
      </c>
      <c r="F61" s="36">
        <f ca="1"/>
        <v>40</v>
      </c>
      <c r="G61" s="36">
        <f ca="1"/>
        <v>765</v>
      </c>
      <c r="H61" s="36" t="str">
        <f ca="1"/>
        <v>not included</v>
      </c>
      <c r="I61" s="36" t="str">
        <f ca="1"/>
        <v>USD</v>
      </c>
      <c r="J61" s="36">
        <f ca="1"/>
        <v>0</v>
      </c>
      <c r="K61" s="36">
        <f ca="1"/>
        <v>765</v>
      </c>
      <c r="L61" s="36">
        <f ca="1"/>
        <v>0</v>
      </c>
      <c r="M61" s="87">
        <f ca="1"/>
        <v>45930</v>
      </c>
      <c r="N61" s="36">
        <f ca="1"/>
        <v>0</v>
      </c>
      <c r="O61" s="36">
        <f ca="1"/>
        <v>0</v>
      </c>
      <c r="P61" s="36">
        <f ca="1"/>
        <v>0</v>
      </c>
      <c r="Q61" s="36" t="str">
        <f ca="1"/>
        <v>R17820110000053</v>
      </c>
      <c r="R61" s="36">
        <f ca="1"/>
        <v>0</v>
      </c>
      <c r="S61" s="36">
        <f ca="1"/>
        <v>1</v>
      </c>
      <c r="T61" s="36">
        <f ca="1"/>
        <v>765</v>
      </c>
      <c r="U61" s="36">
        <f ca="1"/>
        <v>0</v>
      </c>
      <c r="V61" s="36">
        <f ca="1"/>
        <v>0</v>
      </c>
      <c r="W61" s="36">
        <f ca="1"/>
        <v>0</v>
      </c>
      <c r="X61" s="36">
        <f ca="1"/>
        <v>0</v>
      </c>
    </row>
    <row r="62" spans="1:24" ht="14.25" customHeight="1">
      <c r="A62" s="36" t="str">
        <f ca="1"/>
        <v>MSC</v>
      </c>
      <c r="B62" s="36" t="str">
        <f ca="1"/>
        <v>ABIDJANVALENCIA 40</v>
      </c>
      <c r="C62" s="36" t="str">
        <f ca="1"/>
        <v>IVC</v>
      </c>
      <c r="D62" s="36" t="str">
        <f ca="1"/>
        <v>ABIDJAN</v>
      </c>
      <c r="E62" s="37" t="str">
        <f ca="1"/>
        <v xml:space="preserve">VALENCIA </v>
      </c>
      <c r="F62" s="36">
        <f ca="1"/>
        <v>40</v>
      </c>
      <c r="G62" s="36">
        <f ca="1"/>
        <v>778</v>
      </c>
      <c r="H62" s="36" t="str">
        <f ca="1"/>
        <v>not included</v>
      </c>
      <c r="I62" s="36" t="str">
        <f ca="1"/>
        <v>EUR</v>
      </c>
      <c r="J62" s="36">
        <f ca="1"/>
        <v>0</v>
      </c>
      <c r="K62" s="36">
        <f ca="1"/>
        <v>778</v>
      </c>
      <c r="L62" s="36">
        <f ca="1"/>
        <v>0</v>
      </c>
      <c r="M62" s="87">
        <f ca="1"/>
        <v>45930</v>
      </c>
      <c r="N62" s="36">
        <f ca="1"/>
        <v>0</v>
      </c>
      <c r="O62" s="36">
        <f ca="1"/>
        <v>0</v>
      </c>
      <c r="P62" s="36">
        <f ca="1"/>
        <v>0</v>
      </c>
      <c r="Q62" s="36" t="str">
        <f ca="1"/>
        <v>R17820110000053</v>
      </c>
      <c r="R62" s="36">
        <f ca="1"/>
        <v>0</v>
      </c>
      <c r="S62" s="36">
        <f ca="1"/>
        <v>1</v>
      </c>
      <c r="T62" s="36">
        <f ca="1"/>
        <v>778</v>
      </c>
      <c r="U62" s="36">
        <f ca="1"/>
        <v>0</v>
      </c>
      <c r="V62" s="36">
        <f ca="1"/>
        <v>0</v>
      </c>
      <c r="W62" s="36">
        <f ca="1"/>
        <v>0</v>
      </c>
      <c r="X62" s="36">
        <f ca="1"/>
        <v>0</v>
      </c>
    </row>
    <row r="63" spans="1:24" ht="14.25" customHeight="1">
      <c r="A63" s="36" t="str">
        <f ca="1"/>
        <v>MSC</v>
      </c>
      <c r="B63" s="36" t="str">
        <f ca="1"/>
        <v>ABIDJANWELLINGTON40</v>
      </c>
      <c r="C63" s="36" t="str">
        <f ca="1"/>
        <v>IVC</v>
      </c>
      <c r="D63" s="36" t="str">
        <f ca="1"/>
        <v>ABIDJAN</v>
      </c>
      <c r="E63" s="37" t="str">
        <f ca="1"/>
        <v>WELLINGTON</v>
      </c>
      <c r="F63" s="36">
        <f ca="1"/>
        <v>40</v>
      </c>
      <c r="G63" s="36">
        <f ca="1"/>
        <v>5693</v>
      </c>
      <c r="H63" s="36" t="str">
        <f ca="1"/>
        <v>not included</v>
      </c>
      <c r="I63" s="36" t="str">
        <f ca="1"/>
        <v>USD</v>
      </c>
      <c r="J63" s="36">
        <f ca="1"/>
        <v>0</v>
      </c>
      <c r="K63" s="36">
        <f ca="1"/>
        <v>5693</v>
      </c>
      <c r="L63" s="36">
        <f ca="1"/>
        <v>0</v>
      </c>
      <c r="M63" s="87">
        <f ca="1"/>
        <v>45930</v>
      </c>
      <c r="N63" s="36">
        <f ca="1"/>
        <v>0</v>
      </c>
      <c r="O63" s="36">
        <f ca="1"/>
        <v>0</v>
      </c>
      <c r="P63" s="36">
        <f ca="1"/>
        <v>0</v>
      </c>
      <c r="Q63" s="36" t="str">
        <f ca="1"/>
        <v>R17820110000053</v>
      </c>
      <c r="R63" s="36">
        <f ca="1"/>
        <v>0</v>
      </c>
      <c r="S63" s="36">
        <f ca="1"/>
        <v>1</v>
      </c>
      <c r="T63" s="36">
        <f ca="1"/>
        <v>5693</v>
      </c>
      <c r="U63" s="36">
        <f ca="1"/>
        <v>0</v>
      </c>
      <c r="V63" s="36">
        <f ca="1"/>
        <v>0</v>
      </c>
      <c r="W63" s="36">
        <f ca="1"/>
        <v>0</v>
      </c>
      <c r="X63" s="36">
        <f ca="1"/>
        <v>0</v>
      </c>
    </row>
    <row r="64" spans="1:24" ht="14.25" customHeight="1">
      <c r="A64" s="36" t="str">
        <f ca="1"/>
        <v>MSC</v>
      </c>
      <c r="B64" s="36" t="str">
        <f ca="1"/>
        <v>SAN PEDROAMSTERDAM 40</v>
      </c>
      <c r="C64" s="36" t="str">
        <f ca="1"/>
        <v>IVC</v>
      </c>
      <c r="D64" s="36" t="str">
        <f ca="1"/>
        <v>SAN PEDRO</v>
      </c>
      <c r="E64" s="37" t="str">
        <f ca="1"/>
        <v xml:space="preserve">AMSTERDAM </v>
      </c>
      <c r="F64" s="36">
        <f ca="1"/>
        <v>40</v>
      </c>
      <c r="G64" s="36">
        <f ca="1"/>
        <v>874</v>
      </c>
      <c r="H64" s="36" t="str">
        <f ca="1"/>
        <v>not included</v>
      </c>
      <c r="I64" s="36" t="str">
        <f ca="1"/>
        <v>EUR</v>
      </c>
      <c r="J64" s="36">
        <f ca="1"/>
        <v>0</v>
      </c>
      <c r="K64" s="36">
        <f ca="1"/>
        <v>874</v>
      </c>
      <c r="L64" s="36">
        <f ca="1"/>
        <v>0</v>
      </c>
      <c r="M64" s="87">
        <f ca="1"/>
        <v>45930</v>
      </c>
      <c r="N64" s="36">
        <f ca="1"/>
        <v>0</v>
      </c>
      <c r="O64" s="36">
        <f ca="1"/>
        <v>0</v>
      </c>
      <c r="P64" s="36">
        <f ca="1"/>
        <v>0</v>
      </c>
      <c r="Q64" s="36" t="str">
        <f ca="1"/>
        <v>R17820110000053</v>
      </c>
      <c r="R64" s="36">
        <f ca="1"/>
        <v>0</v>
      </c>
      <c r="S64" s="36">
        <f ca="1"/>
        <v>1</v>
      </c>
      <c r="T64" s="36">
        <f ca="1"/>
        <v>874</v>
      </c>
      <c r="U64" s="36">
        <f ca="1"/>
        <v>0</v>
      </c>
      <c r="V64" s="36">
        <f ca="1"/>
        <v>0</v>
      </c>
      <c r="W64" s="36">
        <f ca="1"/>
        <v>0</v>
      </c>
      <c r="X64" s="36">
        <f ca="1"/>
        <v>0</v>
      </c>
    </row>
    <row r="65" spans="1:24" ht="14.25" customHeight="1">
      <c r="A65" s="36" t="str">
        <f ca="1"/>
        <v>MSC</v>
      </c>
      <c r="B65" s="36" t="str">
        <f ca="1"/>
        <v>SAN PEDROANTWERP 40</v>
      </c>
      <c r="C65" s="36" t="str">
        <f ca="1"/>
        <v>IVC</v>
      </c>
      <c r="D65" s="36" t="str">
        <f ca="1"/>
        <v>SAN PEDRO</v>
      </c>
      <c r="E65" s="37" t="str">
        <f ca="1"/>
        <v xml:space="preserve">ANTWERP </v>
      </c>
      <c r="F65" s="36">
        <f ca="1"/>
        <v>40</v>
      </c>
      <c r="G65" s="36">
        <f ca="1"/>
        <v>694</v>
      </c>
      <c r="H65" s="36" t="str">
        <f ca="1"/>
        <v>not included</v>
      </c>
      <c r="I65" s="36" t="str">
        <f ca="1"/>
        <v>EUR</v>
      </c>
      <c r="J65" s="36">
        <f ca="1"/>
        <v>0</v>
      </c>
      <c r="K65" s="36">
        <f ca="1"/>
        <v>694</v>
      </c>
      <c r="L65" s="36">
        <f ca="1"/>
        <v>0</v>
      </c>
      <c r="M65" s="87">
        <f ca="1"/>
        <v>45930</v>
      </c>
      <c r="N65" s="36">
        <f ca="1"/>
        <v>0</v>
      </c>
      <c r="O65" s="36">
        <f ca="1"/>
        <v>0</v>
      </c>
      <c r="P65" s="36">
        <f ca="1"/>
        <v>0</v>
      </c>
      <c r="Q65" s="36" t="str">
        <f ca="1"/>
        <v>R17820110000053</v>
      </c>
      <c r="R65" s="36">
        <f ca="1"/>
        <v>0</v>
      </c>
      <c r="S65" s="36">
        <f ca="1"/>
        <v>1</v>
      </c>
      <c r="T65" s="36">
        <f ca="1"/>
        <v>694</v>
      </c>
      <c r="U65" s="36">
        <f ca="1"/>
        <v>0</v>
      </c>
      <c r="V65" s="36">
        <f ca="1"/>
        <v>0</v>
      </c>
      <c r="W65" s="36">
        <f ca="1"/>
        <v>0</v>
      </c>
      <c r="X65" s="36">
        <f ca="1"/>
        <v>0</v>
      </c>
    </row>
    <row r="66" spans="1:24" ht="14.25" customHeight="1">
      <c r="A66" s="36" t="str">
        <f ca="1"/>
        <v>MSC</v>
      </c>
      <c r="B66" s="36" t="str">
        <f ca="1"/>
        <v>SAN PEDROBatam40</v>
      </c>
      <c r="C66" s="36" t="str">
        <f ca="1"/>
        <v>IVC</v>
      </c>
      <c r="D66" s="36" t="str">
        <f ca="1"/>
        <v>SAN PEDRO</v>
      </c>
      <c r="E66" s="37" t="str">
        <f ca="1"/>
        <v>Batam</v>
      </c>
      <c r="F66" s="36">
        <f ca="1"/>
        <v>40</v>
      </c>
      <c r="G66" s="36">
        <f ca="1"/>
        <v>1403</v>
      </c>
      <c r="H66" s="36" t="str">
        <f ca="1"/>
        <v>not included</v>
      </c>
      <c r="I66" s="36" t="str">
        <f ca="1"/>
        <v>USD</v>
      </c>
      <c r="J66" s="36">
        <f ca="1"/>
        <v>0</v>
      </c>
      <c r="K66" s="36">
        <f ca="1"/>
        <v>1403</v>
      </c>
      <c r="L66" s="36">
        <f ca="1"/>
        <v>0</v>
      </c>
      <c r="M66" s="87">
        <f ca="1"/>
        <v>45930</v>
      </c>
      <c r="N66" s="36">
        <f ca="1"/>
        <v>0</v>
      </c>
      <c r="O66" s="36">
        <f ca="1"/>
        <v>0</v>
      </c>
      <c r="P66" s="36">
        <f ca="1"/>
        <v>0</v>
      </c>
      <c r="Q66" s="36" t="str">
        <f ca="1"/>
        <v>R17820110000053</v>
      </c>
      <c r="R66" s="36">
        <f ca="1"/>
        <v>0</v>
      </c>
      <c r="S66" s="36">
        <f ca="1"/>
        <v>1</v>
      </c>
      <c r="T66" s="36">
        <f ca="1"/>
        <v>1403</v>
      </c>
      <c r="U66" s="36">
        <f ca="1"/>
        <v>0</v>
      </c>
      <c r="V66" s="36">
        <f ca="1"/>
        <v>0</v>
      </c>
      <c r="W66" s="36">
        <f ca="1"/>
        <v>0</v>
      </c>
      <c r="X66" s="36">
        <f ca="1"/>
        <v>0</v>
      </c>
    </row>
    <row r="67" spans="1:24" ht="14.25" customHeight="1">
      <c r="A67" s="36" t="str">
        <f ca="1"/>
        <v>MSC</v>
      </c>
      <c r="B67" s="36" t="str">
        <f ca="1"/>
        <v>SAN PEDROGENOA40</v>
      </c>
      <c r="C67" s="36" t="str">
        <f ca="1"/>
        <v>IVC</v>
      </c>
      <c r="D67" s="36" t="str">
        <f ca="1"/>
        <v>SAN PEDRO</v>
      </c>
      <c r="E67" s="37" t="str">
        <f ca="1"/>
        <v>GENOA</v>
      </c>
      <c r="F67" s="36">
        <f ca="1"/>
        <v>40</v>
      </c>
      <c r="G67" s="36">
        <f ca="1"/>
        <v>888</v>
      </c>
      <c r="H67" s="36" t="str">
        <f ca="1"/>
        <v>not included</v>
      </c>
      <c r="I67" s="36" t="str">
        <f ca="1"/>
        <v>EUR</v>
      </c>
      <c r="J67" s="36">
        <f ca="1"/>
        <v>0</v>
      </c>
      <c r="K67" s="36">
        <f ca="1"/>
        <v>888</v>
      </c>
      <c r="L67" s="36">
        <f ca="1"/>
        <v>0</v>
      </c>
      <c r="M67" s="87">
        <f ca="1"/>
        <v>45930</v>
      </c>
      <c r="N67" s="36">
        <f ca="1"/>
        <v>0</v>
      </c>
      <c r="O67" s="36">
        <f ca="1"/>
        <v>0</v>
      </c>
      <c r="P67" s="36">
        <f ca="1"/>
        <v>0</v>
      </c>
      <c r="Q67" s="36" t="str">
        <f ca="1"/>
        <v>R17820110000053</v>
      </c>
      <c r="R67" s="36">
        <f ca="1"/>
        <v>0</v>
      </c>
      <c r="S67" s="36">
        <f ca="1"/>
        <v>1</v>
      </c>
      <c r="T67" s="36">
        <f ca="1"/>
        <v>888</v>
      </c>
      <c r="U67" s="36">
        <f ca="1"/>
        <v>0</v>
      </c>
      <c r="V67" s="36">
        <f ca="1"/>
        <v>0</v>
      </c>
      <c r="W67" s="36">
        <f ca="1"/>
        <v>0</v>
      </c>
      <c r="X67" s="36">
        <f ca="1"/>
        <v>0</v>
      </c>
    </row>
    <row r="68" spans="1:24" ht="14.25" customHeight="1">
      <c r="A68" s="36" t="str">
        <f ca="1"/>
        <v>MSC</v>
      </c>
      <c r="B68" s="36" t="str">
        <f ca="1"/>
        <v>SAN PEDROHAMBURG40</v>
      </c>
      <c r="C68" s="36" t="str">
        <f ca="1"/>
        <v>IVC</v>
      </c>
      <c r="D68" s="36" t="str">
        <f ca="1"/>
        <v>SAN PEDRO</v>
      </c>
      <c r="E68" s="37" t="str">
        <f ca="1"/>
        <v>HAMBURG</v>
      </c>
      <c r="F68" s="36">
        <f ca="1"/>
        <v>40</v>
      </c>
      <c r="G68" s="36">
        <f ca="1"/>
        <v>989</v>
      </c>
      <c r="H68" s="36" t="str">
        <f ca="1"/>
        <v>not included</v>
      </c>
      <c r="I68" s="36" t="str">
        <f ca="1"/>
        <v>EUR</v>
      </c>
      <c r="J68" s="36">
        <f ca="1"/>
        <v>0</v>
      </c>
      <c r="K68" s="36">
        <f ca="1"/>
        <v>989</v>
      </c>
      <c r="L68" s="36">
        <f ca="1"/>
        <v>0</v>
      </c>
      <c r="M68" s="87">
        <f ca="1"/>
        <v>45930</v>
      </c>
      <c r="N68" s="36">
        <f ca="1"/>
        <v>0</v>
      </c>
      <c r="O68" s="36">
        <f ca="1"/>
        <v>0</v>
      </c>
      <c r="P68" s="36">
        <f ca="1"/>
        <v>0</v>
      </c>
      <c r="Q68" s="36" t="str">
        <f ca="1"/>
        <v>R17820110000053</v>
      </c>
      <c r="R68" s="36">
        <f ca="1"/>
        <v>0</v>
      </c>
      <c r="S68" s="36">
        <f ca="1"/>
        <v>1</v>
      </c>
      <c r="T68" s="36">
        <f ca="1"/>
        <v>989</v>
      </c>
      <c r="U68" s="36">
        <f ca="1"/>
        <v>0</v>
      </c>
      <c r="V68" s="36">
        <f ca="1"/>
        <v>0</v>
      </c>
      <c r="W68" s="36">
        <f ca="1"/>
        <v>0</v>
      </c>
      <c r="X68" s="36">
        <f ca="1"/>
        <v>0</v>
      </c>
    </row>
    <row r="69" spans="1:24" ht="14.25" customHeight="1">
      <c r="A69" s="36" t="str">
        <f ca="1"/>
        <v>MSC</v>
      </c>
      <c r="B69" s="36" t="str">
        <f ca="1"/>
        <v>SAN PEDROISTANBUL40</v>
      </c>
      <c r="C69" s="36" t="str">
        <f ca="1"/>
        <v>IVC</v>
      </c>
      <c r="D69" s="36" t="str">
        <f ca="1"/>
        <v>SAN PEDRO</v>
      </c>
      <c r="E69" s="37" t="str">
        <f ca="1"/>
        <v>ISTANBUL</v>
      </c>
      <c r="F69" s="36">
        <f ca="1"/>
        <v>40</v>
      </c>
      <c r="G69" s="36">
        <f ca="1"/>
        <v>710</v>
      </c>
      <c r="H69" s="36" t="str">
        <f ca="1"/>
        <v>not included</v>
      </c>
      <c r="I69" s="36" t="str">
        <f ca="1"/>
        <v>USD</v>
      </c>
      <c r="J69" s="36">
        <f ca="1"/>
        <v>0</v>
      </c>
      <c r="K69" s="36">
        <f ca="1"/>
        <v>710</v>
      </c>
      <c r="L69" s="36">
        <f ca="1"/>
        <v>0</v>
      </c>
      <c r="M69" s="87">
        <f ca="1"/>
        <v>45930</v>
      </c>
      <c r="N69" s="36">
        <f ca="1"/>
        <v>0</v>
      </c>
      <c r="O69" s="36">
        <f ca="1"/>
        <v>0</v>
      </c>
      <c r="P69" s="36">
        <f ca="1"/>
        <v>0</v>
      </c>
      <c r="Q69" s="36" t="str">
        <f ca="1"/>
        <v>R17820110000053</v>
      </c>
      <c r="R69" s="36">
        <f ca="1"/>
        <v>0</v>
      </c>
      <c r="S69" s="36">
        <f ca="1"/>
        <v>1</v>
      </c>
      <c r="T69" s="36">
        <f ca="1"/>
        <v>710</v>
      </c>
      <c r="U69" s="36">
        <f ca="1"/>
        <v>0</v>
      </c>
      <c r="V69" s="36">
        <f ca="1"/>
        <v>0</v>
      </c>
      <c r="W69" s="36">
        <f ca="1"/>
        <v>0</v>
      </c>
      <c r="X69" s="36">
        <f ca="1"/>
        <v>0</v>
      </c>
    </row>
    <row r="70" spans="1:24" ht="14.25" customHeight="1">
      <c r="A70" s="36" t="str">
        <f ca="1"/>
        <v>MSC</v>
      </c>
      <c r="B70" s="36" t="str">
        <f ca="1"/>
        <v>SAN PEDROJAKARTA40</v>
      </c>
      <c r="C70" s="36" t="str">
        <f ca="1"/>
        <v>IVC</v>
      </c>
      <c r="D70" s="36" t="str">
        <f ca="1"/>
        <v>SAN PEDRO</v>
      </c>
      <c r="E70" s="37" t="str">
        <f ca="1"/>
        <v>JAKARTA</v>
      </c>
      <c r="F70" s="36">
        <f ca="1"/>
        <v>40</v>
      </c>
      <c r="G70" s="36">
        <f ca="1"/>
        <v>833</v>
      </c>
      <c r="H70" s="36" t="str">
        <f ca="1"/>
        <v>not included</v>
      </c>
      <c r="I70" s="36" t="str">
        <f ca="1"/>
        <v>USD</v>
      </c>
      <c r="J70" s="36">
        <f ca="1"/>
        <v>0</v>
      </c>
      <c r="K70" s="36">
        <f ca="1"/>
        <v>833</v>
      </c>
      <c r="L70" s="36">
        <f ca="1"/>
        <v>0</v>
      </c>
      <c r="M70" s="87">
        <f ca="1"/>
        <v>45930</v>
      </c>
      <c r="N70" s="36">
        <f ca="1"/>
        <v>0</v>
      </c>
      <c r="O70" s="36">
        <f ca="1"/>
        <v>0</v>
      </c>
      <c r="P70" s="36">
        <f ca="1"/>
        <v>0</v>
      </c>
      <c r="Q70" s="36" t="str">
        <f ca="1"/>
        <v>R17820110000053</v>
      </c>
      <c r="R70" s="36">
        <f ca="1"/>
        <v>0</v>
      </c>
      <c r="S70" s="36">
        <f ca="1"/>
        <v>1</v>
      </c>
      <c r="T70" s="36">
        <f ca="1"/>
        <v>833</v>
      </c>
      <c r="U70" s="36">
        <f ca="1"/>
        <v>0</v>
      </c>
      <c r="V70" s="36">
        <f ca="1"/>
        <v>0</v>
      </c>
      <c r="W70" s="36">
        <f ca="1"/>
        <v>0</v>
      </c>
      <c r="X70" s="36">
        <f ca="1"/>
        <v>0</v>
      </c>
    </row>
    <row r="71" spans="1:24" ht="14.25" customHeight="1">
      <c r="A71" s="36" t="str">
        <f ca="1"/>
        <v>MSC</v>
      </c>
      <c r="B71" s="36" t="str">
        <f ca="1"/>
        <v>SAN PEDROPASIR GUDANG40</v>
      </c>
      <c r="C71" s="36" t="str">
        <f ca="1"/>
        <v>IVC</v>
      </c>
      <c r="D71" s="36" t="str">
        <f ca="1"/>
        <v>SAN PEDRO</v>
      </c>
      <c r="E71" s="37" t="str">
        <f ca="1"/>
        <v>PASIR GUDANG</v>
      </c>
      <c r="F71" s="36">
        <f ca="1"/>
        <v>40</v>
      </c>
      <c r="G71" s="36">
        <f ca="1"/>
        <v>855</v>
      </c>
      <c r="H71" s="36" t="str">
        <f ca="1"/>
        <v>not included</v>
      </c>
      <c r="I71" s="36" t="str">
        <f ca="1"/>
        <v>USD</v>
      </c>
      <c r="J71" s="36">
        <f ca="1"/>
        <v>0</v>
      </c>
      <c r="K71" s="36">
        <f ca="1"/>
        <v>855</v>
      </c>
      <c r="L71" s="36">
        <f ca="1"/>
        <v>0</v>
      </c>
      <c r="M71" s="87">
        <f ca="1"/>
        <v>45930</v>
      </c>
      <c r="N71" s="36">
        <f ca="1"/>
        <v>0</v>
      </c>
      <c r="O71" s="36">
        <f ca="1"/>
        <v>0</v>
      </c>
      <c r="P71" s="36">
        <f ca="1"/>
        <v>0</v>
      </c>
      <c r="Q71" s="36" t="str">
        <f ca="1"/>
        <v>R17820110000053</v>
      </c>
      <c r="R71" s="36">
        <f ca="1"/>
        <v>0</v>
      </c>
      <c r="S71" s="36">
        <f ca="1"/>
        <v>1</v>
      </c>
      <c r="T71" s="36">
        <f ca="1"/>
        <v>855</v>
      </c>
      <c r="U71" s="36">
        <f ca="1"/>
        <v>0</v>
      </c>
      <c r="V71" s="36">
        <f ca="1"/>
        <v>0</v>
      </c>
      <c r="W71" s="36">
        <f ca="1"/>
        <v>0</v>
      </c>
      <c r="X71" s="36">
        <f ca="1"/>
        <v>0</v>
      </c>
    </row>
    <row r="72" spans="1:24" ht="14.25" customHeight="1">
      <c r="A72" s="36" t="str">
        <f ca="1"/>
        <v>MSC</v>
      </c>
      <c r="B72" s="36" t="str">
        <f ca="1"/>
        <v>SAN PEDROPHILADELPHIA40</v>
      </c>
      <c r="C72" s="36" t="str">
        <f ca="1"/>
        <v>IVC</v>
      </c>
      <c r="D72" s="36" t="str">
        <f ca="1"/>
        <v>SAN PEDRO</v>
      </c>
      <c r="E72" s="37" t="str">
        <f ca="1"/>
        <v>PHILADELPHIA</v>
      </c>
      <c r="F72" s="36">
        <f ca="1"/>
        <v>40</v>
      </c>
      <c r="G72" s="36">
        <f ca="1"/>
        <v>2083</v>
      </c>
      <c r="H72" s="36" t="str">
        <f ca="1"/>
        <v>not included</v>
      </c>
      <c r="I72" s="36" t="str">
        <f ca="1"/>
        <v>USD</v>
      </c>
      <c r="J72" s="36">
        <f ca="1"/>
        <v>0</v>
      </c>
      <c r="K72" s="36">
        <f ca="1"/>
        <v>2083</v>
      </c>
      <c r="L72" s="36">
        <f ca="1"/>
        <v>0</v>
      </c>
      <c r="M72" s="87">
        <f ca="1"/>
        <v>45930</v>
      </c>
      <c r="N72" s="36">
        <f ca="1"/>
        <v>0</v>
      </c>
      <c r="O72" s="36">
        <f ca="1"/>
        <v>0</v>
      </c>
      <c r="P72" s="36">
        <f ca="1"/>
        <v>0</v>
      </c>
      <c r="Q72" s="36" t="str">
        <f ca="1"/>
        <v>R17820110000053</v>
      </c>
      <c r="R72" s="36">
        <f ca="1"/>
        <v>0</v>
      </c>
      <c r="S72" s="36">
        <f ca="1"/>
        <v>1</v>
      </c>
      <c r="T72" s="36">
        <f ca="1"/>
        <v>2083</v>
      </c>
      <c r="U72" s="36">
        <f ca="1"/>
        <v>0</v>
      </c>
      <c r="V72" s="36">
        <f ca="1"/>
        <v>0</v>
      </c>
      <c r="W72" s="36">
        <f ca="1"/>
        <v>0</v>
      </c>
      <c r="X72" s="36">
        <f ca="1"/>
        <v>0</v>
      </c>
    </row>
    <row r="73" spans="1:24" ht="14.25" customHeight="1">
      <c r="A73" s="36" t="str">
        <f ca="1"/>
        <v>MSC</v>
      </c>
      <c r="B73" s="36" t="str">
        <f ca="1"/>
        <v>SAN PEDROPORT KLANG40</v>
      </c>
      <c r="C73" s="36" t="str">
        <f ca="1"/>
        <v>IVC</v>
      </c>
      <c r="D73" s="36" t="str">
        <f ca="1"/>
        <v>SAN PEDRO</v>
      </c>
      <c r="E73" s="37" t="str">
        <f ca="1"/>
        <v>PORT KLANG</v>
      </c>
      <c r="F73" s="36">
        <f ca="1"/>
        <v>40</v>
      </c>
      <c r="G73" s="36">
        <f ca="1"/>
        <v>855</v>
      </c>
      <c r="H73" s="36" t="str">
        <f ca="1"/>
        <v>not included</v>
      </c>
      <c r="I73" s="36" t="str">
        <f ca="1"/>
        <v>USD</v>
      </c>
      <c r="J73" s="36">
        <f ca="1"/>
        <v>0</v>
      </c>
      <c r="K73" s="36">
        <f ca="1"/>
        <v>855</v>
      </c>
      <c r="L73" s="36">
        <f ca="1"/>
        <v>0</v>
      </c>
      <c r="M73" s="87">
        <f ca="1"/>
        <v>45930</v>
      </c>
      <c r="N73" s="36">
        <f ca="1"/>
        <v>0</v>
      </c>
      <c r="O73" s="36">
        <f ca="1"/>
        <v>0</v>
      </c>
      <c r="P73" s="36">
        <f ca="1"/>
        <v>0</v>
      </c>
      <c r="Q73" s="36" t="str">
        <f ca="1"/>
        <v>R17820110000053</v>
      </c>
      <c r="R73" s="36">
        <f ca="1"/>
        <v>0</v>
      </c>
      <c r="S73" s="36">
        <f ca="1"/>
        <v>1</v>
      </c>
      <c r="T73" s="36">
        <f ca="1"/>
        <v>855</v>
      </c>
      <c r="U73" s="36">
        <f ca="1"/>
        <v>0</v>
      </c>
      <c r="V73" s="36">
        <f ca="1"/>
        <v>0</v>
      </c>
      <c r="W73" s="36">
        <f ca="1"/>
        <v>0</v>
      </c>
      <c r="X73" s="36">
        <f ca="1"/>
        <v>0</v>
      </c>
    </row>
    <row r="74" spans="1:24" ht="14.25" customHeight="1">
      <c r="A74" s="36" t="str">
        <f ca="1"/>
        <v>MSC</v>
      </c>
      <c r="B74" s="36" t="str">
        <f ca="1"/>
        <v>SAN PEDROSURABAYA40</v>
      </c>
      <c r="C74" s="36" t="str">
        <f ca="1"/>
        <v>IVC</v>
      </c>
      <c r="D74" s="36" t="str">
        <f ca="1"/>
        <v>SAN PEDRO</v>
      </c>
      <c r="E74" s="37" t="str">
        <f ca="1"/>
        <v>SURABAYA</v>
      </c>
      <c r="F74" s="36">
        <f ca="1"/>
        <v>40</v>
      </c>
      <c r="G74" s="36">
        <f ca="1"/>
        <v>833</v>
      </c>
      <c r="H74" s="36" t="str">
        <f ca="1"/>
        <v>not included</v>
      </c>
      <c r="I74" s="36" t="str">
        <f ca="1"/>
        <v>USD</v>
      </c>
      <c r="J74" s="36">
        <f ca="1"/>
        <v>0</v>
      </c>
      <c r="K74" s="36">
        <f ca="1"/>
        <v>833</v>
      </c>
      <c r="L74" s="36">
        <f ca="1"/>
        <v>0</v>
      </c>
      <c r="M74" s="87">
        <f ca="1"/>
        <v>45930</v>
      </c>
      <c r="N74" s="36">
        <f ca="1"/>
        <v>0</v>
      </c>
      <c r="O74" s="36">
        <f ca="1"/>
        <v>0</v>
      </c>
      <c r="P74" s="36">
        <f ca="1"/>
        <v>0</v>
      </c>
      <c r="Q74" s="36" t="str">
        <f ca="1"/>
        <v>R17820110000053</v>
      </c>
      <c r="R74" s="36">
        <f ca="1"/>
        <v>0</v>
      </c>
      <c r="S74" s="36">
        <f ca="1"/>
        <v>1</v>
      </c>
      <c r="T74" s="36">
        <f ca="1"/>
        <v>833</v>
      </c>
      <c r="U74" s="36">
        <f ca="1"/>
        <v>0</v>
      </c>
      <c r="V74" s="36">
        <f ca="1"/>
        <v>0</v>
      </c>
      <c r="W74" s="36">
        <f ca="1"/>
        <v>0</v>
      </c>
      <c r="X74" s="36">
        <f ca="1"/>
        <v>0</v>
      </c>
    </row>
    <row r="75" spans="1:24" ht="14.25" customHeight="1">
      <c r="A75" s="36" t="str">
        <f ca="1"/>
        <v>MSC</v>
      </c>
      <c r="B75" s="36" t="str">
        <f ca="1"/>
        <v>SAN PEDROPTP40</v>
      </c>
      <c r="C75" s="36" t="str">
        <f ca="1"/>
        <v>IVC</v>
      </c>
      <c r="D75" s="36" t="str">
        <f ca="1"/>
        <v>SAN PEDRO</v>
      </c>
      <c r="E75" s="37" t="str">
        <f ca="1"/>
        <v>PTP</v>
      </c>
      <c r="F75" s="36">
        <f ca="1"/>
        <v>40</v>
      </c>
      <c r="G75" s="36">
        <f ca="1"/>
        <v>855</v>
      </c>
      <c r="H75" s="36" t="str">
        <f ca="1"/>
        <v>not included</v>
      </c>
      <c r="I75" s="36" t="str">
        <f ca="1"/>
        <v>USD</v>
      </c>
      <c r="J75" s="36">
        <f ca="1"/>
        <v>0</v>
      </c>
      <c r="K75" s="36">
        <f ca="1"/>
        <v>855</v>
      </c>
      <c r="L75" s="36">
        <f ca="1"/>
        <v>0</v>
      </c>
      <c r="M75" s="87">
        <f ca="1"/>
        <v>45930</v>
      </c>
      <c r="N75" s="36">
        <f ca="1"/>
        <v>0</v>
      </c>
      <c r="O75" s="36">
        <f ca="1"/>
        <v>0</v>
      </c>
      <c r="P75" s="36">
        <f ca="1"/>
        <v>0</v>
      </c>
      <c r="Q75" s="36" t="str">
        <f ca="1"/>
        <v>R17820110000053</v>
      </c>
      <c r="R75" s="36">
        <f ca="1"/>
        <v>0</v>
      </c>
      <c r="S75" s="36">
        <f ca="1"/>
        <v>1</v>
      </c>
      <c r="T75" s="36">
        <f ca="1"/>
        <v>855</v>
      </c>
      <c r="U75" s="36">
        <f ca="1"/>
        <v>0</v>
      </c>
      <c r="V75" s="36">
        <f ca="1"/>
        <v>0</v>
      </c>
      <c r="W75" s="36">
        <f ca="1"/>
        <v>0</v>
      </c>
      <c r="X75" s="36">
        <f ca="1"/>
        <v>0</v>
      </c>
    </row>
    <row r="76" spans="1:24" ht="14.25" customHeight="1">
      <c r="A76" s="36" t="str">
        <f ca="1"/>
        <v>MSC</v>
      </c>
      <c r="B76" s="36" t="str">
        <f ca="1"/>
        <v>SAN PEDROVALENCIA 40</v>
      </c>
      <c r="C76" s="36" t="str">
        <f ca="1"/>
        <v>IVC</v>
      </c>
      <c r="D76" s="36" t="str">
        <f ca="1"/>
        <v>SAN PEDRO</v>
      </c>
      <c r="E76" s="37" t="str">
        <f ca="1"/>
        <v xml:space="preserve">VALENCIA </v>
      </c>
      <c r="F76" s="36">
        <f ca="1"/>
        <v>40</v>
      </c>
      <c r="G76" s="36">
        <f ca="1"/>
        <v>838</v>
      </c>
      <c r="H76" s="36" t="str">
        <f ca="1"/>
        <v>not included</v>
      </c>
      <c r="I76" s="36" t="str">
        <f ca="1"/>
        <v>EUR</v>
      </c>
      <c r="J76" s="36">
        <f ca="1"/>
        <v>0</v>
      </c>
      <c r="K76" s="36">
        <f ca="1"/>
        <v>838</v>
      </c>
      <c r="L76" s="36">
        <f ca="1"/>
        <v>0</v>
      </c>
      <c r="M76" s="87">
        <f ca="1"/>
        <v>45930</v>
      </c>
      <c r="N76" s="36">
        <f ca="1"/>
        <v>0</v>
      </c>
      <c r="O76" s="36">
        <f ca="1"/>
        <v>0</v>
      </c>
      <c r="P76" s="36">
        <f ca="1"/>
        <v>0</v>
      </c>
      <c r="Q76" s="36" t="str">
        <f ca="1"/>
        <v>R17820110000053</v>
      </c>
      <c r="R76" s="36">
        <f ca="1"/>
        <v>0</v>
      </c>
      <c r="S76" s="36">
        <f ca="1"/>
        <v>1</v>
      </c>
      <c r="T76" s="36">
        <f ca="1"/>
        <v>838</v>
      </c>
      <c r="U76" s="36">
        <f ca="1"/>
        <v>0</v>
      </c>
      <c r="V76" s="36">
        <f ca="1"/>
        <v>0</v>
      </c>
      <c r="W76" s="36">
        <f ca="1"/>
        <v>0</v>
      </c>
      <c r="X76" s="36">
        <f ca="1"/>
        <v>0</v>
      </c>
    </row>
    <row r="77" spans="1:24" ht="14.25" customHeight="1">
      <c r="A77" s="36" t="str">
        <f ca="1"/>
        <v>MSC</v>
      </c>
      <c r="B77" s="36" t="str">
        <f ca="1"/>
        <v>SAN PEDROWELLINGTON40</v>
      </c>
      <c r="C77" s="36" t="str">
        <f ca="1"/>
        <v>IVC</v>
      </c>
      <c r="D77" s="36" t="str">
        <f ca="1"/>
        <v>SAN PEDRO</v>
      </c>
      <c r="E77" s="37" t="str">
        <f ca="1"/>
        <v>WELLINGTON</v>
      </c>
      <c r="F77" s="36">
        <f ca="1"/>
        <v>40</v>
      </c>
      <c r="G77" s="36">
        <f ca="1"/>
        <v>5953</v>
      </c>
      <c r="H77" s="36" t="str">
        <f ca="1"/>
        <v>not included</v>
      </c>
      <c r="I77" s="36" t="str">
        <f ca="1"/>
        <v>USD</v>
      </c>
      <c r="J77" s="36">
        <f ca="1"/>
        <v>0</v>
      </c>
      <c r="K77" s="36">
        <f ca="1"/>
        <v>5953</v>
      </c>
      <c r="L77" s="36">
        <f ca="1"/>
        <v>0</v>
      </c>
      <c r="M77" s="87">
        <f ca="1"/>
        <v>45930</v>
      </c>
      <c r="N77" s="36">
        <f ca="1"/>
        <v>0</v>
      </c>
      <c r="O77" s="36">
        <f ca="1"/>
        <v>0</v>
      </c>
      <c r="P77" s="36">
        <f ca="1"/>
        <v>0</v>
      </c>
      <c r="Q77" s="36" t="str">
        <f ca="1"/>
        <v>R17820110000053</v>
      </c>
      <c r="R77" s="36">
        <f ca="1"/>
        <v>0</v>
      </c>
      <c r="S77" s="36">
        <f ca="1"/>
        <v>1</v>
      </c>
      <c r="T77" s="36">
        <f ca="1"/>
        <v>5953</v>
      </c>
      <c r="U77" s="36">
        <f ca="1"/>
        <v>0</v>
      </c>
      <c r="V77" s="36">
        <f ca="1"/>
        <v>0</v>
      </c>
      <c r="W77" s="36">
        <f ca="1"/>
        <v>0</v>
      </c>
      <c r="X77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4B08-3710-4F8A-BF9C-E0190F9F89E6}">
  <sheetPr>
    <tabColor rgb="FF92D050"/>
    <pageSetUpPr fitToPage="1"/>
  </sheetPr>
  <dimension ref="A1:AN49"/>
  <sheetViews>
    <sheetView topLeftCell="C1" zoomScaleNormal="100" workbookViewId="0">
      <selection activeCell="D9" sqref="D9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5.125" style="37" bestFit="1" customWidth="1"/>
    <col min="6" max="6" width="10.125" style="36" bestFit="1" customWidth="1"/>
    <col min="7" max="7" width="18.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31" s="75" customFormat="1" ht="14.25" customHeight="1">
      <c r="A1" s="322" t="s">
        <v>974</v>
      </c>
      <c r="B1" s="97" t="s">
        <v>964</v>
      </c>
      <c r="C1" s="99" t="s">
        <v>311</v>
      </c>
      <c r="E1" s="193"/>
      <c r="M1" s="258"/>
    </row>
    <row r="2" spans="1:31" s="320" customFormat="1" ht="14.25" customHeight="1">
      <c r="A2" s="319" t="s">
        <v>99</v>
      </c>
      <c r="B2" s="319" t="s">
        <v>984</v>
      </c>
      <c r="C2" s="319" t="s">
        <v>975</v>
      </c>
      <c r="D2" s="319" t="s">
        <v>976</v>
      </c>
      <c r="E2" s="319" t="s">
        <v>44</v>
      </c>
      <c r="F2" s="319" t="s">
        <v>126</v>
      </c>
      <c r="G2" s="319" t="s">
        <v>58</v>
      </c>
      <c r="H2" s="319" t="s">
        <v>985</v>
      </c>
      <c r="I2" s="319" t="s">
        <v>59</v>
      </c>
      <c r="J2" s="319" t="s">
        <v>93</v>
      </c>
      <c r="K2" s="319" t="s">
        <v>977</v>
      </c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21"/>
      <c r="Y2" s="321"/>
      <c r="Z2" s="321"/>
      <c r="AA2" s="321"/>
      <c r="AB2" s="321"/>
      <c r="AC2" s="321"/>
      <c r="AD2" s="321"/>
      <c r="AE2" s="321"/>
    </row>
    <row r="3" spans="1:31" ht="14.25" customHeight="1">
      <c r="A3" s="36">
        <v>15</v>
      </c>
      <c r="B3" s="315">
        <f t="shared" ref="B3:B14" si="0">-31.5-0.4334%*$C$16</f>
        <v>-54.422526000000005</v>
      </c>
      <c r="C3" s="313">
        <v>0.09</v>
      </c>
      <c r="D3" s="229">
        <v>5</v>
      </c>
      <c r="E3" s="297">
        <v>5.0000000000000001E-3</v>
      </c>
      <c r="F3" s="297">
        <v>5.0000000000000001E-3</v>
      </c>
      <c r="G3" s="36">
        <v>40</v>
      </c>
      <c r="H3" s="323">
        <v>0.3</v>
      </c>
      <c r="I3" s="318">
        <f>'Freight &amp; Dressing'!AH2/25</f>
        <v>20</v>
      </c>
      <c r="J3" s="318"/>
      <c r="K3" s="310"/>
      <c r="L3" s="311"/>
      <c r="M3" s="36"/>
    </row>
    <row r="4" spans="1:31" ht="14.25" customHeight="1">
      <c r="A4" s="38" t="str" cm="1">
        <f t="array" ref="A4:A14">_xlfn.UNIQUE(IVC!A4:A14)</f>
        <v>Antwerp</v>
      </c>
      <c r="B4" s="315">
        <f t="shared" si="0"/>
        <v>-54.422526000000005</v>
      </c>
      <c r="C4" s="315">
        <f t="shared" ref="C4:C14" si="1">$C$16*$C$3*$A$3/365</f>
        <v>19.562054794520545</v>
      </c>
      <c r="D4" s="229">
        <f t="shared" ref="D4:D14" si="2">$D$3</f>
        <v>5</v>
      </c>
      <c r="E4" s="229">
        <f t="shared" ref="E4:E14" si="3">$E$3*$C$16</f>
        <v>26.445</v>
      </c>
      <c r="F4" s="229">
        <f>0.4334%*$C$16</f>
        <v>22.922526000000001</v>
      </c>
      <c r="G4" s="102">
        <f ca="1">54.02*$B$19</f>
        <v>47.085798328000017</v>
      </c>
      <c r="H4" s="102">
        <f ca="1">$H$3*G4</f>
        <v>14.125739498400005</v>
      </c>
      <c r="K4" s="102">
        <f t="shared" ref="K4:K13" ca="1" si="4">SUM(B4:J4)</f>
        <v>80.718592620920575</v>
      </c>
      <c r="L4" s="38"/>
      <c r="M4" s="36"/>
    </row>
    <row r="5" spans="1:31" ht="14.25" customHeight="1">
      <c r="A5" s="38" t="str">
        <v>Amsterdam</v>
      </c>
      <c r="B5" s="315">
        <f t="shared" si="0"/>
        <v>-54.422526000000005</v>
      </c>
      <c r="C5" s="315">
        <f t="shared" si="1"/>
        <v>19.562054794520545</v>
      </c>
      <c r="D5" s="229">
        <f t="shared" si="2"/>
        <v>5</v>
      </c>
      <c r="E5" s="229">
        <f t="shared" si="3"/>
        <v>26.445</v>
      </c>
      <c r="F5" s="229">
        <f>0.4334%*$C$16</f>
        <v>22.922526000000001</v>
      </c>
      <c r="G5" s="102">
        <f ca="1">54.02*$B$19</f>
        <v>47.085798328000017</v>
      </c>
      <c r="H5" s="102">
        <f t="shared" ref="H5:H8" ca="1" si="5">$H$3*G5</f>
        <v>14.125739498400005</v>
      </c>
      <c r="I5" s="102"/>
      <c r="J5" s="102"/>
      <c r="K5" s="102">
        <f t="shared" ca="1" si="4"/>
        <v>80.718592620920575</v>
      </c>
      <c r="L5" s="38"/>
      <c r="M5" s="36"/>
    </row>
    <row r="6" spans="1:31" ht="14.25" customHeight="1">
      <c r="A6" s="38" t="str">
        <v>Hamburg</v>
      </c>
      <c r="B6" s="315">
        <f t="shared" si="0"/>
        <v>-54.422526000000005</v>
      </c>
      <c r="C6" s="315">
        <f t="shared" si="1"/>
        <v>19.562054794520545</v>
      </c>
      <c r="D6" s="229">
        <f t="shared" si="2"/>
        <v>5</v>
      </c>
      <c r="E6" s="229">
        <f t="shared" si="3"/>
        <v>26.445</v>
      </c>
      <c r="F6" s="229">
        <f>0.4334%*$C$16</f>
        <v>22.922526000000001</v>
      </c>
      <c r="G6" s="102">
        <f ca="1">54.02*$B$19</f>
        <v>47.085798328000017</v>
      </c>
      <c r="H6" s="102">
        <f t="shared" ca="1" si="5"/>
        <v>14.125739498400005</v>
      </c>
      <c r="I6" s="102"/>
      <c r="J6" s="102"/>
      <c r="K6" s="102">
        <f t="shared" ca="1" si="4"/>
        <v>80.718592620920575</v>
      </c>
      <c r="L6" s="38"/>
      <c r="M6" s="36"/>
    </row>
    <row r="7" spans="1:31" ht="14.25" customHeight="1">
      <c r="A7" s="38" t="str">
        <v>Barcelona</v>
      </c>
      <c r="B7" s="315">
        <f t="shared" si="0"/>
        <v>-54.422526000000005</v>
      </c>
      <c r="C7" s="315">
        <f t="shared" si="1"/>
        <v>19.562054794520545</v>
      </c>
      <c r="D7" s="229">
        <f t="shared" si="2"/>
        <v>5</v>
      </c>
      <c r="E7" s="229">
        <f t="shared" si="3"/>
        <v>26.445</v>
      </c>
      <c r="F7" s="229">
        <f>0.5887%*$C$16</f>
        <v>31.136343</v>
      </c>
      <c r="G7" s="102">
        <f ca="1">61.74*$B$19</f>
        <v>53.814831336000019</v>
      </c>
      <c r="H7" s="102">
        <f t="shared" ca="1" si="5"/>
        <v>16.144449400800006</v>
      </c>
      <c r="I7" s="102"/>
      <c r="J7" s="102"/>
      <c r="K7" s="102">
        <f t="shared" ca="1" si="4"/>
        <v>97.680152531320573</v>
      </c>
      <c r="L7" s="38"/>
      <c r="M7" s="36"/>
    </row>
    <row r="8" spans="1:31" ht="14.25" customHeight="1">
      <c r="A8" s="38" t="str">
        <v>Valencia</v>
      </c>
      <c r="B8" s="315">
        <f t="shared" si="0"/>
        <v>-54.422526000000005</v>
      </c>
      <c r="C8" s="315">
        <f t="shared" si="1"/>
        <v>19.562054794520545</v>
      </c>
      <c r="D8" s="229">
        <f t="shared" si="2"/>
        <v>5</v>
      </c>
      <c r="E8" s="229">
        <f t="shared" si="3"/>
        <v>26.445</v>
      </c>
      <c r="F8" s="229">
        <f>0.4334%*$C$16</f>
        <v>22.922526000000001</v>
      </c>
      <c r="G8" s="102">
        <f ca="1">60.64*$B$19</f>
        <v>52.856031296000019</v>
      </c>
      <c r="H8" s="102">
        <f t="shared" ca="1" si="5"/>
        <v>15.856809388800006</v>
      </c>
      <c r="I8" s="102"/>
      <c r="J8" s="102"/>
      <c r="K8" s="102">
        <f t="shared" ca="1" si="4"/>
        <v>88.21989547932057</v>
      </c>
      <c r="L8" s="38"/>
      <c r="M8" s="216"/>
    </row>
    <row r="9" spans="1:31" ht="14.25" customHeight="1">
      <c r="A9" s="38" t="str">
        <v>Tallinn</v>
      </c>
      <c r="B9" s="315">
        <f t="shared" si="0"/>
        <v>-54.422526000000005</v>
      </c>
      <c r="C9" s="315">
        <f t="shared" si="1"/>
        <v>19.562054794520545</v>
      </c>
      <c r="D9" s="229">
        <f t="shared" si="2"/>
        <v>5</v>
      </c>
      <c r="E9" s="229">
        <f t="shared" si="3"/>
        <v>26.445</v>
      </c>
      <c r="F9" s="229">
        <f>$F$3*$C$16</f>
        <v>26.445</v>
      </c>
      <c r="G9" s="102">
        <f ca="1">60.64*$B$19</f>
        <v>52.856031296000019</v>
      </c>
      <c r="H9" s="102">
        <f ca="1">$H$3*G9</f>
        <v>15.856809388800006</v>
      </c>
      <c r="I9" s="102">
        <f t="shared" ref="I9:I14" ca="1" si="6">$I$3/$B$20</f>
        <v>14.872511345495282</v>
      </c>
      <c r="J9" s="102"/>
      <c r="K9" s="102">
        <f t="shared" ca="1" si="4"/>
        <v>106.61488082481584</v>
      </c>
      <c r="L9" s="38"/>
      <c r="M9" s="36"/>
    </row>
    <row r="10" spans="1:31" ht="14.25" customHeight="1">
      <c r="A10" s="38" t="str">
        <v>PTP</v>
      </c>
      <c r="B10" s="315">
        <f t="shared" si="0"/>
        <v>-54.422526000000005</v>
      </c>
      <c r="C10" s="315">
        <f t="shared" si="1"/>
        <v>19.562054794520545</v>
      </c>
      <c r="D10" s="229">
        <f t="shared" si="2"/>
        <v>5</v>
      </c>
      <c r="E10" s="229">
        <f t="shared" si="3"/>
        <v>26.445</v>
      </c>
      <c r="F10" s="229">
        <f>$F$3*$C$16</f>
        <v>26.445</v>
      </c>
      <c r="G10" s="102">
        <f ca="1">IF(VLOOKUP(A10,$E$25:$X$1501,5,FALSE)="EUR",VLOOKUP(A10,$E$25:$X$1501,16,FALSE)*$B$19,VLOOKUP(A10,$E$25:$X$1501,16,FALSE)/$B$20)/25</f>
        <v>42.267677243897587</v>
      </c>
      <c r="H10" s="102">
        <v>0</v>
      </c>
      <c r="I10" s="102">
        <f t="shared" ca="1" si="6"/>
        <v>14.872511345495282</v>
      </c>
      <c r="J10" s="102"/>
      <c r="K10" s="102">
        <f t="shared" ca="1" si="4"/>
        <v>80.169717383913408</v>
      </c>
      <c r="L10" s="38"/>
      <c r="M10" s="36"/>
    </row>
    <row r="11" spans="1:31" ht="14.1" customHeight="1">
      <c r="A11" s="38" t="str">
        <v>Pasir Gudang</v>
      </c>
      <c r="B11" s="315">
        <f t="shared" si="0"/>
        <v>-54.422526000000005</v>
      </c>
      <c r="C11" s="315">
        <f t="shared" si="1"/>
        <v>19.562054794520545</v>
      </c>
      <c r="D11" s="229">
        <f t="shared" si="2"/>
        <v>5</v>
      </c>
      <c r="E11" s="229">
        <f t="shared" si="3"/>
        <v>26.445</v>
      </c>
      <c r="F11" s="229">
        <f>$F$3*$C$16</f>
        <v>26.445</v>
      </c>
      <c r="G11" s="102">
        <f ca="1">IF(VLOOKUP(A11,$E$25:$X$1501,5,FALSE)="EUR",VLOOKUP(A11,$E$25:$X$1501,16,FALSE)*$B$19,VLOOKUP(A11,$E$25:$X$1501,16,FALSE)/$B$20)/25</f>
        <v>22.011316791333016</v>
      </c>
      <c r="H11" s="102">
        <v>0</v>
      </c>
      <c r="I11" s="102">
        <f t="shared" ca="1" si="6"/>
        <v>14.872511345495282</v>
      </c>
      <c r="J11" s="102"/>
      <c r="K11" s="102">
        <f t="shared" ca="1" si="4"/>
        <v>59.913356931348844</v>
      </c>
      <c r="L11" s="310"/>
      <c r="M11" s="36"/>
    </row>
    <row r="12" spans="1:31" ht="14.25" customHeight="1">
      <c r="A12" s="38" t="str">
        <v>Jakarta</v>
      </c>
      <c r="B12" s="315">
        <f t="shared" si="0"/>
        <v>-54.422526000000005</v>
      </c>
      <c r="C12" s="315">
        <f t="shared" si="1"/>
        <v>19.562054794520545</v>
      </c>
      <c r="D12" s="229">
        <f t="shared" si="2"/>
        <v>5</v>
      </c>
      <c r="E12" s="229">
        <f t="shared" si="3"/>
        <v>26.445</v>
      </c>
      <c r="F12" s="229">
        <f>$F$3*$C$16</f>
        <v>26.445</v>
      </c>
      <c r="G12" s="102">
        <f ca="1">IF(VLOOKUP(A12,$E$25:$X$1501,5,FALSE)="EUR",VLOOKUP(A12,$E$25:$X$1501,16,FALSE)*$B$19,VLOOKUP(A12,$E$25:$X$1501,16,FALSE)/$B$20)/25</f>
        <v>41.762011858150757</v>
      </c>
      <c r="H12" s="102">
        <v>0</v>
      </c>
      <c r="I12" s="102">
        <f t="shared" ca="1" si="6"/>
        <v>14.872511345495282</v>
      </c>
      <c r="J12" s="102"/>
      <c r="K12" s="102">
        <f t="shared" ca="1" si="4"/>
        <v>79.664051998166585</v>
      </c>
      <c r="L12" s="310"/>
      <c r="M12" s="36"/>
    </row>
    <row r="13" spans="1:31" ht="14.25" customHeight="1">
      <c r="A13" s="38" t="str">
        <v>Surabaya</v>
      </c>
      <c r="B13" s="315">
        <f t="shared" si="0"/>
        <v>-54.422526000000005</v>
      </c>
      <c r="C13" s="315">
        <f t="shared" si="1"/>
        <v>19.562054794520545</v>
      </c>
      <c r="D13" s="229">
        <f t="shared" si="2"/>
        <v>5</v>
      </c>
      <c r="E13" s="229">
        <f t="shared" si="3"/>
        <v>26.445</v>
      </c>
      <c r="F13" s="229">
        <f>$F$3*$C$16</f>
        <v>26.445</v>
      </c>
      <c r="G13" s="102">
        <f ca="1">IF(VLOOKUP(A13,$E$25:$X$1501,5,FALSE)="EUR",VLOOKUP(A13,$E$25:$X$1501,16,FALSE)*$B$19,VLOOKUP(A13,$E$25:$X$1501,16,FALSE)/$B$20)/25</f>
        <v>31.946154370123867</v>
      </c>
      <c r="H13" s="102">
        <v>0</v>
      </c>
      <c r="I13" s="102">
        <f t="shared" ca="1" si="6"/>
        <v>14.872511345495282</v>
      </c>
      <c r="J13" s="102"/>
      <c r="K13" s="102">
        <f t="shared" ca="1" si="4"/>
        <v>69.848194510139692</v>
      </c>
      <c r="L13" s="311"/>
      <c r="M13" s="36"/>
    </row>
    <row r="14" spans="1:31" ht="14.25" customHeight="1">
      <c r="A14" s="38" t="str">
        <v>Philadelphia</v>
      </c>
      <c r="B14" s="315">
        <f t="shared" si="0"/>
        <v>-54.422526000000005</v>
      </c>
      <c r="C14" s="315">
        <f t="shared" si="1"/>
        <v>19.562054794520545</v>
      </c>
      <c r="D14" s="229">
        <f t="shared" si="2"/>
        <v>5</v>
      </c>
      <c r="E14" s="229">
        <f t="shared" si="3"/>
        <v>26.445</v>
      </c>
      <c r="F14" s="229">
        <f>0.4334%*$C$16</f>
        <v>22.922526000000001</v>
      </c>
      <c r="G14" s="102">
        <f ca="1">IF(VLOOKUP(A14,$E$25:$X$1501,5,FALSE)="EUR",VLOOKUP(A14,$E$25:$X$1501,16,FALSE)*$B$19,VLOOKUP(A14,$E$25:$X$1501,16,FALSE)/$B$20)/25</f>
        <v>78.586349949597064</v>
      </c>
      <c r="H14" s="102">
        <v>0</v>
      </c>
      <c r="I14" s="102">
        <f t="shared" ca="1" si="6"/>
        <v>14.872511345495282</v>
      </c>
      <c r="J14" s="102">
        <f ca="1">C16-C17/B20</f>
        <v>-791.62626360574632</v>
      </c>
      <c r="K14" s="102">
        <f ca="1">SUM(B14:J14)*B20</f>
        <v>-912.63718917476854</v>
      </c>
      <c r="L14" s="311"/>
      <c r="M14" s="36"/>
    </row>
    <row r="15" spans="1:31" ht="14.2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68"/>
      <c r="L15" s="69"/>
      <c r="M15" s="36"/>
    </row>
    <row r="16" spans="1:31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J16" s="38"/>
      <c r="K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J17" s="38"/>
      <c r="K17" s="38"/>
      <c r="M17" s="36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38"/>
      <c r="K19" s="38"/>
      <c r="L19" s="51"/>
      <c r="M19" s="51"/>
      <c r="O19" s="51"/>
      <c r="P19" s="51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38"/>
      <c r="K20" s="38"/>
      <c r="L20" s="51"/>
      <c r="M20" s="261"/>
      <c r="O20" s="262"/>
      <c r="P20" s="261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38"/>
      <c r="J21" s="38"/>
      <c r="K21" s="261"/>
      <c r="M21" s="262"/>
      <c r="N21" s="261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 spans="1:40" s="32" customFormat="1" ht="14.25" customHeight="1">
      <c r="A22" s="31"/>
      <c r="B22" s="31"/>
      <c r="C22" s="31"/>
      <c r="D22" s="8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1:40" ht="14.25" customHeight="1">
      <c r="M23" s="36"/>
    </row>
    <row r="24" spans="1:40" ht="14.25" customHeight="1">
      <c r="A24" s="85" t="s">
        <v>96</v>
      </c>
      <c r="B24" s="85" t="s">
        <v>97</v>
      </c>
      <c r="C24" s="85" t="s">
        <v>98</v>
      </c>
      <c r="D24" s="85" t="s">
        <v>99</v>
      </c>
      <c r="E24" s="86" t="s">
        <v>100</v>
      </c>
      <c r="F24" s="85" t="s">
        <v>101</v>
      </c>
      <c r="G24" s="85" t="s">
        <v>58</v>
      </c>
      <c r="H24" s="85" t="s">
        <v>102</v>
      </c>
      <c r="I24" s="85" t="s">
        <v>103</v>
      </c>
      <c r="J24" s="85" t="s">
        <v>104</v>
      </c>
      <c r="K24" s="85" t="s">
        <v>105</v>
      </c>
      <c r="L24" s="85" t="s">
        <v>106</v>
      </c>
      <c r="M24" s="133" t="s">
        <v>107</v>
      </c>
      <c r="N24" s="85" t="s">
        <v>108</v>
      </c>
      <c r="O24" s="85" t="s">
        <v>109</v>
      </c>
      <c r="P24" s="85" t="s">
        <v>110</v>
      </c>
      <c r="Q24" s="85" t="s">
        <v>111</v>
      </c>
      <c r="R24" s="85"/>
      <c r="S24" s="85" t="s">
        <v>112</v>
      </c>
      <c r="T24" s="88" t="s">
        <v>113</v>
      </c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s="71" customFormat="1" ht="14.25" customHeight="1">
      <c r="A25" s="45" t="str" cm="1">
        <f t="array" aca="1" ref="A25:X49" ca="1">_xlfn._xlws.FILTER(Freight,('Freight &amp; Dressing'!F:F=GHA!G3)*('Freight &amp; Dressing'!C:C=B1)*('Freight &amp; Dressing'!S:S=1),"")</f>
        <v>HAPAG</v>
      </c>
      <c r="B25" s="45" t="str">
        <f ca="1"/>
        <v>TEMABATAM40</v>
      </c>
      <c r="C25" s="45" t="str">
        <f ca="1"/>
        <v>GHA</v>
      </c>
      <c r="D25" s="45" t="str">
        <f ca="1"/>
        <v>TEMA</v>
      </c>
      <c r="E25" s="45" t="str">
        <f ca="1"/>
        <v>BATAM</v>
      </c>
      <c r="F25" s="45">
        <f ca="1"/>
        <v>40</v>
      </c>
      <c r="G25" s="45">
        <f ca="1"/>
        <v>739</v>
      </c>
      <c r="H25" s="45" t="str">
        <f ca="1"/>
        <v>not included</v>
      </c>
      <c r="I25" s="45" t="str">
        <f ca="1"/>
        <v>USD</v>
      </c>
      <c r="J25" s="45">
        <f ca="1"/>
        <v>682</v>
      </c>
      <c r="K25" s="45">
        <f ca="1"/>
        <v>1421</v>
      </c>
      <c r="L25" s="45">
        <f ca="1"/>
        <v>0</v>
      </c>
      <c r="M25" s="134">
        <f ca="1"/>
        <v>45930</v>
      </c>
      <c r="N25" s="45">
        <f ca="1"/>
        <v>0</v>
      </c>
      <c r="O25" s="45">
        <f ca="1"/>
        <v>0</v>
      </c>
      <c r="P25" s="45">
        <f ca="1"/>
        <v>0</v>
      </c>
      <c r="Q25" s="45" t="str">
        <f ca="1"/>
        <v>84398863 / MRCOCOAS004</v>
      </c>
      <c r="R25" s="45">
        <f ca="1"/>
        <v>0</v>
      </c>
      <c r="S25" s="45">
        <f ca="1"/>
        <v>1</v>
      </c>
      <c r="T25" s="45">
        <f ca="1"/>
        <v>1421</v>
      </c>
      <c r="U25" s="45">
        <f ca="1"/>
        <v>0</v>
      </c>
      <c r="V25" s="71">
        <f ca="1"/>
        <v>0</v>
      </c>
      <c r="W25" s="71">
        <f ca="1"/>
        <v>0</v>
      </c>
      <c r="X25" s="71">
        <f ca="1"/>
        <v>0</v>
      </c>
    </row>
    <row r="26" spans="1:40" s="71" customFormat="1" ht="14.25" customHeight="1">
      <c r="A26" s="45" t="str">
        <f ca="1"/>
        <v>HAPAG</v>
      </c>
      <c r="B26" s="45" t="str">
        <f ca="1"/>
        <v>TEMASURABAYA40</v>
      </c>
      <c r="C26" s="45" t="str">
        <f ca="1"/>
        <v>GHA</v>
      </c>
      <c r="D26" s="45" t="str">
        <f ca="1"/>
        <v>TEMA</v>
      </c>
      <c r="E26" s="45" t="str">
        <f ca="1"/>
        <v>SURABAYA</v>
      </c>
      <c r="F26" s="45">
        <f ca="1"/>
        <v>40</v>
      </c>
      <c r="G26" s="45">
        <f ca="1"/>
        <v>392</v>
      </c>
      <c r="H26" s="45" t="str">
        <f ca="1"/>
        <v>not included</v>
      </c>
      <c r="I26" s="45" t="str">
        <f ca="1"/>
        <v>USD</v>
      </c>
      <c r="J26" s="45">
        <f ca="1"/>
        <v>682</v>
      </c>
      <c r="K26" s="45">
        <f ca="1"/>
        <v>1074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1074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HAPAG</v>
      </c>
      <c r="B27" s="45" t="str">
        <f ca="1"/>
        <v>TEMAPASIR GUDANG40</v>
      </c>
      <c r="C27" s="45" t="str">
        <f ca="1"/>
        <v>GHA</v>
      </c>
      <c r="D27" s="45" t="str">
        <f ca="1"/>
        <v>TEMA</v>
      </c>
      <c r="E27" s="45" t="str">
        <f ca="1"/>
        <v>PASIR GUDANG</v>
      </c>
      <c r="F27" s="45">
        <f ca="1"/>
        <v>40</v>
      </c>
      <c r="G27" s="45">
        <f ca="1"/>
        <v>58</v>
      </c>
      <c r="H27" s="45" t="str">
        <f ca="1"/>
        <v>not included</v>
      </c>
      <c r="I27" s="45" t="str">
        <f ca="1"/>
        <v>USD</v>
      </c>
      <c r="J27" s="45">
        <f ca="1"/>
        <v>682</v>
      </c>
      <c r="K27" s="45">
        <f ca="1"/>
        <v>740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84398863 / MRCOCOAS004</v>
      </c>
      <c r="R27" s="45">
        <f ca="1"/>
        <v>0</v>
      </c>
      <c r="S27" s="45">
        <f ca="1"/>
        <v>1</v>
      </c>
      <c r="T27" s="45">
        <f ca="1"/>
        <v>740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71" t="str">
        <f ca="1"/>
        <v>HAPAG</v>
      </c>
      <c r="B28" s="71" t="str">
        <f ca="1"/>
        <v>TEMANEW YORK40</v>
      </c>
      <c r="C28" s="71" t="str">
        <f ca="1"/>
        <v>GHA</v>
      </c>
      <c r="D28" s="71" t="str">
        <f ca="1"/>
        <v>TEMA</v>
      </c>
      <c r="E28" s="71" t="str">
        <f ca="1"/>
        <v>NEW YORK</v>
      </c>
      <c r="F28" s="71">
        <f ca="1"/>
        <v>40</v>
      </c>
      <c r="G28" s="71">
        <f ca="1"/>
        <v>1200</v>
      </c>
      <c r="H28" s="71" t="str">
        <f ca="1"/>
        <v>not included</v>
      </c>
      <c r="I28" s="71" t="str">
        <f ca="1"/>
        <v>USD</v>
      </c>
      <c r="J28" s="71">
        <f ca="1"/>
        <v>1242</v>
      </c>
      <c r="K28" s="71">
        <f ca="1"/>
        <v>2442</v>
      </c>
      <c r="L28" s="71">
        <f ca="1"/>
        <v>0</v>
      </c>
      <c r="M28" s="135">
        <f ca="1"/>
        <v>45930</v>
      </c>
      <c r="N28" s="71">
        <f ca="1"/>
        <v>0</v>
      </c>
      <c r="O28" s="71">
        <f ca="1"/>
        <v>0</v>
      </c>
      <c r="P28" s="71">
        <f ca="1"/>
        <v>0</v>
      </c>
      <c r="Q28" s="71" t="str">
        <f ca="1"/>
        <v>84398863 / MRCOCOAS004</v>
      </c>
      <c r="R28" s="71">
        <f ca="1"/>
        <v>0</v>
      </c>
      <c r="S28" s="71">
        <f ca="1"/>
        <v>1</v>
      </c>
      <c r="T28" s="71">
        <f ca="1"/>
        <v>2442</v>
      </c>
      <c r="U28" s="71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TEMAPHILADELPHIA40</v>
      </c>
      <c r="C29" s="71" t="str">
        <f ca="1"/>
        <v>GHA</v>
      </c>
      <c r="D29" s="71" t="str">
        <f ca="1"/>
        <v>TEMA</v>
      </c>
      <c r="E29" s="71" t="str">
        <f ca="1"/>
        <v>PHILADELPHIA</v>
      </c>
      <c r="F29" s="71">
        <f ca="1"/>
        <v>40</v>
      </c>
      <c r="G29" s="71">
        <f ca="1"/>
        <v>1400</v>
      </c>
      <c r="H29" s="71" t="str">
        <f ca="1"/>
        <v>not included</v>
      </c>
      <c r="I29" s="71" t="str">
        <f ca="1"/>
        <v>USD</v>
      </c>
      <c r="J29" s="71">
        <f ca="1"/>
        <v>1242</v>
      </c>
      <c r="K29" s="71">
        <f ca="1"/>
        <v>2642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2642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TEMAANTWERP40</v>
      </c>
      <c r="C30" s="71" t="str">
        <f ca="1"/>
        <v>GHA</v>
      </c>
      <c r="D30" s="71" t="str">
        <f ca="1"/>
        <v>TEMA</v>
      </c>
      <c r="E30" s="71" t="str">
        <f ca="1"/>
        <v>ANTWERP</v>
      </c>
      <c r="F30" s="71">
        <f ca="1"/>
        <v>40</v>
      </c>
      <c r="G30" s="71">
        <f ca="1"/>
        <v>300</v>
      </c>
      <c r="H30" s="71" t="str">
        <f ca="1"/>
        <v>not included</v>
      </c>
      <c r="I30" s="71" t="str">
        <f ca="1"/>
        <v>EUR</v>
      </c>
      <c r="J30" s="71">
        <f ca="1"/>
        <v>416</v>
      </c>
      <c r="K30" s="71">
        <f ca="1"/>
        <v>716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716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TEMAAMSTERDAM40</v>
      </c>
      <c r="C31" s="71" t="str">
        <f ca="1"/>
        <v>GHA</v>
      </c>
      <c r="D31" s="71" t="str">
        <f ca="1"/>
        <v>TEMA</v>
      </c>
      <c r="E31" s="71" t="str">
        <f ca="1"/>
        <v>AMSTERDAM</v>
      </c>
      <c r="F31" s="71">
        <f ca="1"/>
        <v>40</v>
      </c>
      <c r="G31" s="71">
        <f ca="1"/>
        <v>550</v>
      </c>
      <c r="H31" s="71" t="str">
        <f ca="1"/>
        <v>not included</v>
      </c>
      <c r="I31" s="71" t="str">
        <f ca="1"/>
        <v>EUR</v>
      </c>
      <c r="J31" s="71">
        <f ca="1"/>
        <v>416</v>
      </c>
      <c r="K31" s="71">
        <f ca="1"/>
        <v>966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966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TEMAROTTERDAM40</v>
      </c>
      <c r="C32" s="340" t="str">
        <f ca="1"/>
        <v>GHA</v>
      </c>
      <c r="D32" s="71" t="str">
        <f ca="1"/>
        <v>TEMA</v>
      </c>
      <c r="E32" s="71" t="str">
        <f ca="1"/>
        <v>ROTTERDAM</v>
      </c>
      <c r="F32" s="71">
        <f ca="1"/>
        <v>40</v>
      </c>
      <c r="G32" s="71">
        <f ca="1"/>
        <v>400</v>
      </c>
      <c r="H32" s="71" t="str">
        <f ca="1"/>
        <v>not included</v>
      </c>
      <c r="I32" s="71" t="str">
        <f ca="1"/>
        <v>EUR</v>
      </c>
      <c r="J32" s="71">
        <f ca="1"/>
        <v>416</v>
      </c>
      <c r="K32" s="71">
        <f ca="1"/>
        <v>816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816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TEMAHAMBURG40</v>
      </c>
      <c r="C33" s="210" t="str">
        <f ca="1"/>
        <v>GHA</v>
      </c>
      <c r="D33" s="71" t="str">
        <f ca="1"/>
        <v>TEMA</v>
      </c>
      <c r="E33" s="71" t="str">
        <f ca="1"/>
        <v>HAMBURG</v>
      </c>
      <c r="F33" s="71">
        <f ca="1"/>
        <v>40</v>
      </c>
      <c r="G33" s="71">
        <f ca="1"/>
        <v>400</v>
      </c>
      <c r="H33" s="71" t="str">
        <f ca="1"/>
        <v>not included</v>
      </c>
      <c r="I33" s="71" t="str">
        <f ca="1"/>
        <v>EUR</v>
      </c>
      <c r="J33" s="71">
        <f ca="1"/>
        <v>416</v>
      </c>
      <c r="K33" s="71">
        <f ca="1"/>
        <v>816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816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TEMAGENOA40</v>
      </c>
      <c r="C34" s="71" t="str">
        <f ca="1"/>
        <v>GHA</v>
      </c>
      <c r="D34" s="71" t="str">
        <f ca="1"/>
        <v>TEMA</v>
      </c>
      <c r="E34" s="71" t="str">
        <f ca="1"/>
        <v>GENOA</v>
      </c>
      <c r="F34" s="71">
        <f ca="1"/>
        <v>40</v>
      </c>
      <c r="G34" s="71">
        <f ca="1"/>
        <v>400</v>
      </c>
      <c r="H34" s="71" t="str">
        <f ca="1"/>
        <v>not included</v>
      </c>
      <c r="I34" s="71" t="str">
        <f ca="1"/>
        <v>EUR</v>
      </c>
      <c r="J34" s="71">
        <f ca="1"/>
        <v>416</v>
      </c>
      <c r="K34" s="71">
        <f ca="1"/>
        <v>816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816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TEMAISTANBUL40</v>
      </c>
      <c r="C35" s="71" t="str">
        <f ca="1"/>
        <v>GHA</v>
      </c>
      <c r="D35" s="71" t="str">
        <f ca="1"/>
        <v>TEMA</v>
      </c>
      <c r="E35" s="71" t="str">
        <f ca="1"/>
        <v>ISTANBUL</v>
      </c>
      <c r="F35" s="71">
        <f ca="1"/>
        <v>40</v>
      </c>
      <c r="G35" s="71">
        <f ca="1"/>
        <v>700</v>
      </c>
      <c r="H35" s="71" t="str">
        <f ca="1"/>
        <v>not included</v>
      </c>
      <c r="I35" s="71" t="str">
        <f ca="1"/>
        <v>USD</v>
      </c>
      <c r="J35" s="71">
        <f ca="1"/>
        <v>410</v>
      </c>
      <c r="K35" s="71">
        <f ca="1"/>
        <v>1110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1110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TEMAMONTREAL40</v>
      </c>
      <c r="C36" s="71" t="str">
        <f ca="1"/>
        <v>GHA</v>
      </c>
      <c r="D36" s="71" t="str">
        <f ca="1"/>
        <v>TEMA</v>
      </c>
      <c r="E36" s="71" t="str">
        <f ca="1"/>
        <v>MONTREAL</v>
      </c>
      <c r="F36" s="71">
        <f ca="1"/>
        <v>40</v>
      </c>
      <c r="G36" s="71">
        <f ca="1"/>
        <v>1894</v>
      </c>
      <c r="H36" s="71" t="str">
        <f ca="1"/>
        <v>not included</v>
      </c>
      <c r="I36" s="71" t="str">
        <f ca="1"/>
        <v>USD</v>
      </c>
      <c r="J36" s="71">
        <f ca="1"/>
        <v>1242</v>
      </c>
      <c r="K36" s="71">
        <f ca="1"/>
        <v>3136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3136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MSC</v>
      </c>
      <c r="B37" s="71" t="str">
        <f ca="1"/>
        <v>TAKORADIJAKARTA40</v>
      </c>
      <c r="C37" s="71" t="str">
        <f ca="1"/>
        <v>GHA</v>
      </c>
      <c r="D37" s="71" t="str">
        <f ca="1"/>
        <v>TAKORADI</v>
      </c>
      <c r="E37" s="71" t="str">
        <f ca="1"/>
        <v>JAKARTA</v>
      </c>
      <c r="F37" s="71">
        <f ca="1"/>
        <v>40</v>
      </c>
      <c r="G37" s="71">
        <f ca="1"/>
        <v>1404</v>
      </c>
      <c r="H37" s="71" t="str">
        <f ca="1"/>
        <v>not included</v>
      </c>
      <c r="I37" s="71" t="str">
        <f ca="1"/>
        <v>USD</v>
      </c>
      <c r="J37" s="71">
        <f ca="1"/>
        <v>0</v>
      </c>
      <c r="K37" s="71">
        <f ca="1"/>
        <v>1404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R17820110000053</v>
      </c>
      <c r="R37" s="71">
        <f ca="1"/>
        <v>0</v>
      </c>
      <c r="S37" s="71">
        <f ca="1"/>
        <v>1</v>
      </c>
      <c r="T37" s="71">
        <f ca="1"/>
        <v>1404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MSC</v>
      </c>
      <c r="B38" s="71" t="str">
        <f ca="1"/>
        <v>TAKORADIPASIR GUDANG40</v>
      </c>
      <c r="C38" s="71" t="str">
        <f ca="1"/>
        <v>GHA</v>
      </c>
      <c r="D38" s="71" t="str">
        <f ca="1"/>
        <v>TAKORADI</v>
      </c>
      <c r="E38" s="71" t="str">
        <f ca="1"/>
        <v>PASIR GUDANG</v>
      </c>
      <c r="F38" s="71">
        <f ca="1"/>
        <v>40</v>
      </c>
      <c r="G38" s="71">
        <f ca="1"/>
        <v>1421</v>
      </c>
      <c r="H38" s="71" t="str">
        <f ca="1"/>
        <v>not included</v>
      </c>
      <c r="I38" s="71" t="str">
        <f ca="1"/>
        <v>USD</v>
      </c>
      <c r="J38" s="71">
        <f ca="1"/>
        <v>0</v>
      </c>
      <c r="K38" s="71">
        <f ca="1"/>
        <v>1421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R17820110000053</v>
      </c>
      <c r="R38" s="71">
        <f ca="1"/>
        <v>0</v>
      </c>
      <c r="S38" s="71">
        <f ca="1"/>
        <v>1</v>
      </c>
      <c r="T38" s="71">
        <f ca="1"/>
        <v>1421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MSC</v>
      </c>
      <c r="B39" s="71" t="str">
        <f ca="1"/>
        <v>TAKORADISURABAYA40</v>
      </c>
      <c r="C39" s="71" t="str">
        <f ca="1"/>
        <v>GHA</v>
      </c>
      <c r="D39" s="71" t="str">
        <f ca="1"/>
        <v>TAKORADI</v>
      </c>
      <c r="E39" s="71" t="str">
        <f ca="1"/>
        <v>SURABAYA</v>
      </c>
      <c r="F39" s="71">
        <f ca="1"/>
        <v>40</v>
      </c>
      <c r="G39" s="71">
        <f ca="1"/>
        <v>1399</v>
      </c>
      <c r="H39" s="71" t="str">
        <f ca="1"/>
        <v>not included</v>
      </c>
      <c r="I39" s="71" t="str">
        <f ca="1"/>
        <v>USD</v>
      </c>
      <c r="J39" s="71">
        <f ca="1"/>
        <v>0</v>
      </c>
      <c r="K39" s="71">
        <f ca="1"/>
        <v>1399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R17820110000053</v>
      </c>
      <c r="R39" s="71">
        <f ca="1"/>
        <v>0</v>
      </c>
      <c r="S39" s="71">
        <f ca="1"/>
        <v>1</v>
      </c>
      <c r="T39" s="71">
        <f ca="1"/>
        <v>1399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MSC</v>
      </c>
      <c r="B40" s="71" t="str">
        <f ca="1"/>
        <v>TAKORADIPTP40</v>
      </c>
      <c r="C40" s="71" t="str">
        <f ca="1"/>
        <v>GHA</v>
      </c>
      <c r="D40" s="71" t="str">
        <f ca="1"/>
        <v>TAKORADI</v>
      </c>
      <c r="E40" s="71" t="str">
        <f ca="1"/>
        <v>PTP</v>
      </c>
      <c r="F40" s="71">
        <f ca="1"/>
        <v>40</v>
      </c>
      <c r="G40" s="71">
        <f ca="1"/>
        <v>1421</v>
      </c>
      <c r="H40" s="71" t="str">
        <f ca="1"/>
        <v>not included</v>
      </c>
      <c r="I40" s="71" t="str">
        <f ca="1"/>
        <v>USD</v>
      </c>
      <c r="J40" s="71">
        <f ca="1"/>
        <v>0</v>
      </c>
      <c r="K40" s="71">
        <f ca="1"/>
        <v>1421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R17820110000053</v>
      </c>
      <c r="R40" s="71">
        <f ca="1"/>
        <v>0</v>
      </c>
      <c r="S40" s="71">
        <f ca="1"/>
        <v>1</v>
      </c>
      <c r="T40" s="71">
        <f ca="1"/>
        <v>1421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MSC</v>
      </c>
      <c r="B41" s="71" t="str">
        <f ca="1"/>
        <v>TAKORADIWELLINGTON40</v>
      </c>
      <c r="C41" s="71" t="str">
        <f ca="1"/>
        <v>GHA</v>
      </c>
      <c r="D41" s="71" t="str">
        <f ca="1"/>
        <v>TAKORADI</v>
      </c>
      <c r="E41" s="71" t="str">
        <f ca="1"/>
        <v>WELLINGTON</v>
      </c>
      <c r="F41" s="71">
        <f ca="1"/>
        <v>40</v>
      </c>
      <c r="G41" s="71">
        <f ca="1"/>
        <v>2649</v>
      </c>
      <c r="H41" s="71" t="str">
        <f ca="1"/>
        <v>not included</v>
      </c>
      <c r="I41" s="71" t="str">
        <f ca="1"/>
        <v>USD</v>
      </c>
      <c r="J41" s="71">
        <f ca="1"/>
        <v>0</v>
      </c>
      <c r="K41" s="71">
        <f ca="1"/>
        <v>2649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R17820110000053</v>
      </c>
      <c r="R41" s="71">
        <f ca="1"/>
        <v>0</v>
      </c>
      <c r="S41" s="71">
        <f ca="1"/>
        <v>1</v>
      </c>
      <c r="T41" s="71">
        <f ca="1"/>
        <v>2649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MSC</v>
      </c>
      <c r="B42" s="71" t="str">
        <f ca="1"/>
        <v>TEMABATAM via Singapore40</v>
      </c>
      <c r="C42" s="71" t="str">
        <f ca="1"/>
        <v>GHA</v>
      </c>
      <c r="D42" s="71" t="str">
        <f ca="1"/>
        <v>TEMA</v>
      </c>
      <c r="E42" s="71" t="str">
        <f ca="1"/>
        <v>BATAM via Singapore</v>
      </c>
      <c r="F42" s="71">
        <f ca="1"/>
        <v>40</v>
      </c>
      <c r="G42" s="71">
        <f ca="1"/>
        <v>2699</v>
      </c>
      <c r="H42" s="71" t="str">
        <f ca="1"/>
        <v>not included</v>
      </c>
      <c r="I42" s="71" t="str">
        <f ca="1"/>
        <v>USD</v>
      </c>
      <c r="J42" s="71">
        <f ca="1"/>
        <v>0</v>
      </c>
      <c r="K42" s="71">
        <f ca="1"/>
        <v>2699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R17820110000053</v>
      </c>
      <c r="R42" s="71">
        <f ca="1"/>
        <v>0</v>
      </c>
      <c r="S42" s="71">
        <f ca="1"/>
        <v>1</v>
      </c>
      <c r="T42" s="71">
        <f ca="1"/>
        <v>2699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MSC</v>
      </c>
      <c r="B43" s="71" t="str">
        <f ca="1"/>
        <v>TEMAISTANBUL40</v>
      </c>
      <c r="C43" s="71" t="str">
        <f ca="1"/>
        <v>GHA</v>
      </c>
      <c r="D43" s="71" t="str">
        <f ca="1"/>
        <v>TEMA</v>
      </c>
      <c r="E43" s="71" t="str">
        <f ca="1"/>
        <v>ISTANBUL</v>
      </c>
      <c r="F43" s="71">
        <f ca="1"/>
        <v>40</v>
      </c>
      <c r="G43" s="71">
        <f ca="1"/>
        <v>1126</v>
      </c>
      <c r="H43" s="71" t="str">
        <f ca="1"/>
        <v>not included</v>
      </c>
      <c r="I43" s="71" t="str">
        <f ca="1"/>
        <v>USD</v>
      </c>
      <c r="J43" s="71">
        <f ca="1"/>
        <v>0</v>
      </c>
      <c r="K43" s="71">
        <f ca="1"/>
        <v>1126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R17820110000053</v>
      </c>
      <c r="R43" s="71">
        <f ca="1"/>
        <v>0</v>
      </c>
      <c r="S43" s="71">
        <f ca="1"/>
        <v>1</v>
      </c>
      <c r="T43" s="71">
        <f ca="1"/>
        <v>1126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MSC</v>
      </c>
      <c r="B44" s="71" t="str">
        <f ca="1"/>
        <v>TEMAJAKARTA40</v>
      </c>
      <c r="C44" s="71" t="str">
        <f ca="1"/>
        <v>GHA</v>
      </c>
      <c r="D44" s="71" t="str">
        <f ca="1"/>
        <v>TEMA</v>
      </c>
      <c r="E44" s="71" t="str">
        <f ca="1"/>
        <v>JAKARTA</v>
      </c>
      <c r="F44" s="71">
        <f ca="1"/>
        <v>40</v>
      </c>
      <c r="G44" s="71">
        <f ca="1"/>
        <v>1209</v>
      </c>
      <c r="H44" s="71" t="str">
        <f ca="1"/>
        <v>not included</v>
      </c>
      <c r="I44" s="71" t="str">
        <f ca="1"/>
        <v>USD</v>
      </c>
      <c r="J44" s="71">
        <f ca="1"/>
        <v>0</v>
      </c>
      <c r="K44" s="71">
        <f ca="1"/>
        <v>1209</v>
      </c>
      <c r="L44" s="71">
        <f ca="1"/>
        <v>0</v>
      </c>
      <c r="M44" s="317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R17820110000053</v>
      </c>
      <c r="R44" s="71">
        <f ca="1"/>
        <v>0</v>
      </c>
      <c r="S44" s="71">
        <f ca="1"/>
        <v>1</v>
      </c>
      <c r="T44" s="71">
        <f ca="1"/>
        <v>1209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MSC</v>
      </c>
      <c r="B45" s="71" t="str">
        <f ca="1"/>
        <v>TEMAPASIR GUDANG40</v>
      </c>
      <c r="C45" s="71" t="str">
        <f ca="1"/>
        <v>GHA</v>
      </c>
      <c r="D45" s="71" t="str">
        <f ca="1"/>
        <v>TEMA</v>
      </c>
      <c r="E45" s="71" t="str">
        <f ca="1"/>
        <v>PASIR GUDANG</v>
      </c>
      <c r="F45" s="71">
        <f ca="1"/>
        <v>40</v>
      </c>
      <c r="G45" s="71">
        <f ca="1"/>
        <v>1231</v>
      </c>
      <c r="H45" s="71" t="str">
        <f ca="1"/>
        <v>not included</v>
      </c>
      <c r="I45" s="71" t="str">
        <f ca="1"/>
        <v>USD</v>
      </c>
      <c r="J45" s="71">
        <f ca="1"/>
        <v>0</v>
      </c>
      <c r="K45" s="71">
        <f ca="1"/>
        <v>1231</v>
      </c>
      <c r="L45" s="71">
        <f ca="1"/>
        <v>0</v>
      </c>
      <c r="M45" s="135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R17820110000053</v>
      </c>
      <c r="R45" s="71">
        <f ca="1"/>
        <v>0</v>
      </c>
      <c r="S45" s="71">
        <f ca="1"/>
        <v>1</v>
      </c>
      <c r="T45" s="71">
        <f ca="1"/>
        <v>1231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MSC</v>
      </c>
      <c r="B46" s="71" t="str">
        <f ca="1"/>
        <v>TEMAPHILADELPHIA40</v>
      </c>
      <c r="C46" s="71" t="str">
        <f ca="1"/>
        <v>GHA</v>
      </c>
      <c r="D46" s="71" t="str">
        <f ca="1"/>
        <v>TEMA</v>
      </c>
      <c r="E46" s="71" t="str">
        <f ca="1"/>
        <v>PHILADELPHIA</v>
      </c>
      <c r="F46" s="71">
        <f ca="1"/>
        <v>40</v>
      </c>
      <c r="G46" s="71">
        <f ca="1"/>
        <v>2209</v>
      </c>
      <c r="H46" s="71" t="str">
        <f ca="1"/>
        <v>not included</v>
      </c>
      <c r="I46" s="71" t="str">
        <f ca="1"/>
        <v>USD</v>
      </c>
      <c r="J46" s="71">
        <f ca="1"/>
        <v>0</v>
      </c>
      <c r="K46" s="71">
        <f ca="1"/>
        <v>2209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R17820110000053</v>
      </c>
      <c r="R46" s="71">
        <f ca="1"/>
        <v>0</v>
      </c>
      <c r="S46" s="71">
        <f ca="1"/>
        <v>1</v>
      </c>
      <c r="T46" s="71">
        <f ca="1"/>
        <v>2209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ht="14.25" customHeight="1">
      <c r="A47" s="36" t="str">
        <f ca="1"/>
        <v>MSC</v>
      </c>
      <c r="B47" s="36" t="str">
        <f ca="1"/>
        <v>TEMASURABAYA40</v>
      </c>
      <c r="C47" s="36" t="str">
        <f ca="1"/>
        <v>GHA</v>
      </c>
      <c r="D47" s="36" t="str">
        <f ca="1"/>
        <v>TEMA</v>
      </c>
      <c r="E47" s="37" t="str">
        <f ca="1"/>
        <v>SURABAYA</v>
      </c>
      <c r="F47" s="36">
        <f ca="1"/>
        <v>40</v>
      </c>
      <c r="G47" s="36">
        <f ca="1"/>
        <v>1299</v>
      </c>
      <c r="H47" s="36" t="str">
        <f ca="1"/>
        <v>not included</v>
      </c>
      <c r="I47" s="36" t="str">
        <f ca="1"/>
        <v>USD</v>
      </c>
      <c r="J47" s="36">
        <f ca="1"/>
        <v>0</v>
      </c>
      <c r="K47" s="36">
        <f ca="1"/>
        <v>1299</v>
      </c>
      <c r="L47" s="36">
        <f ca="1"/>
        <v>0</v>
      </c>
      <c r="M47" s="87">
        <f ca="1"/>
        <v>45930</v>
      </c>
      <c r="N47" s="36">
        <f ca="1"/>
        <v>0</v>
      </c>
      <c r="O47" s="36">
        <f ca="1"/>
        <v>0</v>
      </c>
      <c r="P47" s="36">
        <f ca="1"/>
        <v>0</v>
      </c>
      <c r="Q47" s="36" t="str">
        <f ca="1"/>
        <v>R17820110000053</v>
      </c>
      <c r="R47" s="36">
        <f ca="1"/>
        <v>0</v>
      </c>
      <c r="S47" s="36">
        <f ca="1"/>
        <v>1</v>
      </c>
      <c r="T47" s="36">
        <f ca="1"/>
        <v>1299</v>
      </c>
      <c r="U47" s="36">
        <f ca="1"/>
        <v>0</v>
      </c>
      <c r="V47" s="36">
        <f ca="1"/>
        <v>0</v>
      </c>
      <c r="W47" s="36">
        <f ca="1"/>
        <v>0</v>
      </c>
      <c r="X47" s="36">
        <f ca="1"/>
        <v>0</v>
      </c>
    </row>
    <row r="48" spans="1:24" ht="14.25" customHeight="1">
      <c r="A48" s="36" t="str">
        <f ca="1"/>
        <v>MSC</v>
      </c>
      <c r="B48" s="36" t="str">
        <f ca="1"/>
        <v>TEMAPTP40</v>
      </c>
      <c r="C48" s="36" t="str">
        <f ca="1"/>
        <v>GHA</v>
      </c>
      <c r="D48" s="36" t="str">
        <f ca="1"/>
        <v>TEMA</v>
      </c>
      <c r="E48" s="37" t="str">
        <f ca="1"/>
        <v>PTP</v>
      </c>
      <c r="F48" s="36">
        <f ca="1"/>
        <v>40</v>
      </c>
      <c r="G48" s="36">
        <f ca="1"/>
        <v>1221</v>
      </c>
      <c r="H48" s="36" t="str">
        <f ca="1"/>
        <v>not included</v>
      </c>
      <c r="I48" s="36" t="str">
        <f ca="1"/>
        <v>USD</v>
      </c>
      <c r="J48" s="36">
        <f ca="1"/>
        <v>0</v>
      </c>
      <c r="K48" s="36">
        <f ca="1"/>
        <v>1221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R17820110000053</v>
      </c>
      <c r="R48" s="36">
        <f ca="1"/>
        <v>0</v>
      </c>
      <c r="S48" s="36">
        <f ca="1"/>
        <v>1</v>
      </c>
      <c r="T48" s="36">
        <f ca="1"/>
        <v>1221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MSC</v>
      </c>
      <c r="B49" s="36" t="str">
        <f ca="1"/>
        <v>TEMAWELLINGTON40</v>
      </c>
      <c r="C49" s="36" t="str">
        <f ca="1"/>
        <v>GHA</v>
      </c>
      <c r="D49" s="36" t="str">
        <f ca="1"/>
        <v>TEMA</v>
      </c>
      <c r="E49" s="37" t="str">
        <f ca="1"/>
        <v>WELLINGTON</v>
      </c>
      <c r="F49" s="36">
        <f ca="1"/>
        <v>40</v>
      </c>
      <c r="G49" s="36">
        <f ca="1"/>
        <v>2549</v>
      </c>
      <c r="H49" s="36" t="str">
        <f ca="1"/>
        <v>not included</v>
      </c>
      <c r="I49" s="36" t="str">
        <f ca="1"/>
        <v>USD</v>
      </c>
      <c r="J49" s="36">
        <f ca="1"/>
        <v>0</v>
      </c>
      <c r="K49" s="36">
        <f ca="1"/>
        <v>2549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R17820110000053</v>
      </c>
      <c r="R49" s="36">
        <f ca="1"/>
        <v>0</v>
      </c>
      <c r="S49" s="36">
        <f ca="1"/>
        <v>1</v>
      </c>
      <c r="T49" s="36">
        <f ca="1"/>
        <v>2549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203-D1E4-4361-9A2E-3EAFAF7F43F8}">
  <sheetPr>
    <tabColor rgb="FF92D050"/>
    <pageSetUpPr fitToPage="1"/>
  </sheetPr>
  <dimension ref="A1:AN65"/>
  <sheetViews>
    <sheetView zoomScaleNormal="100" workbookViewId="0">
      <selection activeCell="J18" sqref="J18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670</v>
      </c>
      <c r="C1" s="99" t="s">
        <v>430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0</v>
      </c>
      <c r="D3" s="297">
        <v>0</v>
      </c>
      <c r="E3" s="297">
        <v>5.0000000000000001E-3</v>
      </c>
      <c r="F3" s="36">
        <v>40</v>
      </c>
      <c r="G3" s="318">
        <f ca="1">'Freight &amp; Dressing'!AF2/NIG!B20</f>
        <v>237.9601815279245</v>
      </c>
      <c r="H3" s="318"/>
      <c r="I3" s="310"/>
      <c r="J3" s="311"/>
      <c r="M3" s="36"/>
    </row>
    <row r="4" spans="1:29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0</v>
      </c>
      <c r="E4" s="229">
        <f t="shared" ref="E4:E14" si="3">$E$3*$C$16</f>
        <v>26.445</v>
      </c>
      <c r="F4" s="102">
        <f t="shared" ref="F4:F14" ca="1" si="4">IF(VLOOKUP(A4,$E$25:$X$1501,5,FALSE)="EUR",VLOOKUP(A4,$E$25:$X$1501,16,FALSE)*$B$19,VLOOKUP(A4,$E$25:$X$1501,16,FALSE)/$B$20)/25</f>
        <v>23.220393696000009</v>
      </c>
      <c r="G4" s="102">
        <f t="shared" ref="G4:G14" ca="1" si="5">$G$3/25</f>
        <v>9.5184072611169803</v>
      </c>
      <c r="H4" s="102"/>
      <c r="I4" s="102">
        <f t="shared" ref="I4:I13" ca="1" si="6">SUM(B4:H4)</f>
        <v>78.745855751637521</v>
      </c>
      <c r="J4" s="312"/>
      <c r="M4" s="36"/>
    </row>
    <row r="5" spans="1:29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0</v>
      </c>
      <c r="E5" s="229">
        <f t="shared" si="3"/>
        <v>26.445</v>
      </c>
      <c r="F5" s="102">
        <f t="shared" ca="1" si="4"/>
        <v>30.193484896000008</v>
      </c>
      <c r="G5" s="102">
        <f t="shared" ca="1" si="5"/>
        <v>9.5184072611169803</v>
      </c>
      <c r="H5" s="102"/>
      <c r="I5" s="102">
        <f t="shared" ca="1" si="6"/>
        <v>85.71894695163752</v>
      </c>
      <c r="J5" s="312"/>
      <c r="M5" s="36"/>
    </row>
    <row r="6" spans="1:29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0</v>
      </c>
      <c r="E6" s="229">
        <f t="shared" si="3"/>
        <v>26.445</v>
      </c>
      <c r="F6" s="102">
        <f t="shared" ca="1" si="4"/>
        <v>23.220393696000009</v>
      </c>
      <c r="G6" s="102">
        <f t="shared" ca="1" si="5"/>
        <v>9.5184072611169803</v>
      </c>
      <c r="H6" s="102"/>
      <c r="I6" s="102">
        <f t="shared" ca="1" si="6"/>
        <v>78.745855751637521</v>
      </c>
      <c r="J6" s="312"/>
      <c r="M6" s="36"/>
    </row>
    <row r="7" spans="1:29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0</v>
      </c>
      <c r="E7" s="229">
        <f t="shared" si="3"/>
        <v>26.445</v>
      </c>
      <c r="F7" s="102">
        <f t="shared" ca="1" si="4"/>
        <v>34.65626326400001</v>
      </c>
      <c r="G7" s="102">
        <f t="shared" ca="1" si="5"/>
        <v>9.5184072611169803</v>
      </c>
      <c r="H7" s="102"/>
      <c r="I7" s="102">
        <f t="shared" ca="1" si="6"/>
        <v>90.181725319637536</v>
      </c>
      <c r="J7" s="222"/>
      <c r="M7" s="36"/>
    </row>
    <row r="8" spans="1:29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0</v>
      </c>
      <c r="E8" s="229">
        <f t="shared" si="3"/>
        <v>26.445</v>
      </c>
      <c r="F8" s="102">
        <f t="shared" ca="1" si="4"/>
        <v>42.396394496000013</v>
      </c>
      <c r="G8" s="102">
        <f t="shared" ca="1" si="5"/>
        <v>9.5184072611169803</v>
      </c>
      <c r="H8" s="102"/>
      <c r="I8" s="102">
        <f t="shared" ca="1" si="6"/>
        <v>97.921856551637532</v>
      </c>
      <c r="J8" s="222"/>
      <c r="M8" s="36"/>
    </row>
    <row r="9" spans="1:29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0</v>
      </c>
      <c r="E9" s="229">
        <f t="shared" si="3"/>
        <v>26.445</v>
      </c>
      <c r="F9" s="102" t="e">
        <f t="shared" ca="1" si="4"/>
        <v>#N/A</v>
      </c>
      <c r="G9" s="102">
        <f t="shared" ca="1" si="5"/>
        <v>9.5184072611169803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0</v>
      </c>
      <c r="E10" s="229">
        <f t="shared" si="3"/>
        <v>26.445</v>
      </c>
      <c r="F10" s="102">
        <f t="shared" ca="1" si="4"/>
        <v>19.334264749143866</v>
      </c>
      <c r="G10" s="102">
        <f t="shared" ca="1" si="5"/>
        <v>9.5184072611169803</v>
      </c>
      <c r="H10" s="102"/>
      <c r="I10" s="102">
        <f t="shared" ca="1" si="6"/>
        <v>74.859726804781388</v>
      </c>
      <c r="J10" s="311"/>
      <c r="K10" s="216"/>
      <c r="M10" s="36"/>
    </row>
    <row r="11" spans="1:29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0</v>
      </c>
      <c r="E11" s="229">
        <f t="shared" si="3"/>
        <v>26.445</v>
      </c>
      <c r="F11" s="102">
        <f t="shared" ca="1" si="4"/>
        <v>19.334264749143866</v>
      </c>
      <c r="G11" s="102">
        <f t="shared" ca="1" si="5"/>
        <v>9.5184072611169803</v>
      </c>
      <c r="H11" s="102"/>
      <c r="I11" s="102">
        <f t="shared" ca="1" si="6"/>
        <v>74.859726804781388</v>
      </c>
      <c r="J11" s="311"/>
      <c r="K11" s="216"/>
      <c r="M11" s="36"/>
    </row>
    <row r="12" spans="1:29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0</v>
      </c>
      <c r="E12" s="229">
        <f t="shared" si="3"/>
        <v>26.445</v>
      </c>
      <c r="F12" s="102">
        <f t="shared" ca="1" si="4"/>
        <v>26.562305263054572</v>
      </c>
      <c r="G12" s="102">
        <f t="shared" ca="1" si="5"/>
        <v>9.5184072611169803</v>
      </c>
      <c r="H12" s="102"/>
      <c r="I12" s="102">
        <f t="shared" ca="1" si="6"/>
        <v>82.087767318692087</v>
      </c>
      <c r="M12" s="36"/>
    </row>
    <row r="13" spans="1:29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0</v>
      </c>
      <c r="E13" s="229">
        <f t="shared" si="3"/>
        <v>26.445</v>
      </c>
      <c r="F13" s="102">
        <f t="shared" ca="1" si="4"/>
        <v>22.308767018242925</v>
      </c>
      <c r="G13" s="102">
        <f t="shared" ca="1" si="5"/>
        <v>9.5184072611169803</v>
      </c>
      <c r="H13" s="102"/>
      <c r="I13" s="102">
        <f t="shared" ca="1" si="6"/>
        <v>77.834229073880437</v>
      </c>
      <c r="J13" s="63"/>
      <c r="M13" s="36"/>
    </row>
    <row r="14" spans="1:29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0</v>
      </c>
      <c r="E14" s="229">
        <f t="shared" si="3"/>
        <v>26.445</v>
      </c>
      <c r="F14" s="102">
        <f t="shared" ca="1" si="4"/>
        <v>75.611847680498016</v>
      </c>
      <c r="G14" s="102">
        <f t="shared" ca="1" si="5"/>
        <v>9.5184072611169803</v>
      </c>
      <c r="H14" s="102">
        <f ca="1">C16-C17/B20</f>
        <v>-791.62626360574632</v>
      </c>
      <c r="I14" s="101">
        <f ca="1">SUM(B14:H14)*B20</f>
        <v>-888.20097497476854</v>
      </c>
      <c r="J14" s="68"/>
      <c r="K14" s="69"/>
      <c r="M14" s="36"/>
    </row>
    <row r="15" spans="1:29" ht="14.25" customHeight="1">
      <c r="A15" s="38"/>
      <c r="B15" s="38"/>
      <c r="C15" s="38"/>
      <c r="D15" s="38"/>
      <c r="E15" s="38"/>
      <c r="F15" s="38"/>
      <c r="G15" s="38"/>
      <c r="H15" s="38"/>
      <c r="I15" s="38"/>
      <c r="J15" s="68"/>
      <c r="K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J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J17" s="38"/>
      <c r="M17" s="36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38"/>
      <c r="K19" s="51"/>
      <c r="L19" s="51"/>
      <c r="M19" s="36"/>
      <c r="N19" s="51"/>
      <c r="O19" s="51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38"/>
      <c r="K20" s="51"/>
      <c r="L20" s="261"/>
      <c r="M20" s="36"/>
      <c r="N20" s="262"/>
      <c r="O20" s="261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38"/>
      <c r="J21" s="261"/>
      <c r="L21" s="262"/>
      <c r="M21" s="261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40" s="32" customFormat="1" ht="14.25" customHeight="1">
      <c r="A22" s="31"/>
      <c r="B22" s="31"/>
      <c r="C22" s="31"/>
      <c r="D22" s="8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  <row r="23" spans="1:40" ht="14.25" customHeight="1">
      <c r="M23" s="36"/>
    </row>
    <row r="24" spans="1:40" ht="14.25" customHeight="1">
      <c r="A24" s="85" t="s">
        <v>96</v>
      </c>
      <c r="B24" s="85" t="s">
        <v>97</v>
      </c>
      <c r="C24" s="85" t="s">
        <v>98</v>
      </c>
      <c r="D24" s="85" t="s">
        <v>99</v>
      </c>
      <c r="E24" s="86" t="s">
        <v>100</v>
      </c>
      <c r="F24" s="85" t="s">
        <v>101</v>
      </c>
      <c r="G24" s="85" t="s">
        <v>58</v>
      </c>
      <c r="H24" s="85" t="s">
        <v>102</v>
      </c>
      <c r="I24" s="85" t="s">
        <v>103</v>
      </c>
      <c r="J24" s="85" t="s">
        <v>104</v>
      </c>
      <c r="K24" s="85" t="s">
        <v>105</v>
      </c>
      <c r="L24" s="85" t="s">
        <v>106</v>
      </c>
      <c r="M24" s="133" t="s">
        <v>107</v>
      </c>
      <c r="N24" s="85" t="s">
        <v>108</v>
      </c>
      <c r="O24" s="85" t="s">
        <v>109</v>
      </c>
      <c r="P24" s="85" t="s">
        <v>110</v>
      </c>
      <c r="Q24" s="85" t="s">
        <v>111</v>
      </c>
      <c r="R24" s="85"/>
      <c r="S24" s="85" t="s">
        <v>112</v>
      </c>
      <c r="T24" s="88" t="s">
        <v>113</v>
      </c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s="71" customFormat="1" ht="14.25" customHeight="1">
      <c r="A25" s="45" t="str" cm="1">
        <f t="array" aca="1" ref="A25:X65" ca="1">_xlfn._xlws.FILTER(Freight,('Freight &amp; Dressing'!F:F=NIG!F3)*('Freight &amp; Dressing'!C:C=B1)*('Freight &amp; Dressing'!S:S=1),"")</f>
        <v>CMA</v>
      </c>
      <c r="B25" s="45" t="str">
        <f ca="1"/>
        <v>ApapaPTP40</v>
      </c>
      <c r="C25" s="45" t="str">
        <f ca="1"/>
        <v>NIG</v>
      </c>
      <c r="D25" s="45" t="str">
        <f ca="1"/>
        <v>Apapa</v>
      </c>
      <c r="E25" s="45" t="str">
        <f ca="1"/>
        <v>PTP</v>
      </c>
      <c r="F25" s="45">
        <f ca="1"/>
        <v>40</v>
      </c>
      <c r="G25" s="45">
        <f ca="1"/>
        <v>650</v>
      </c>
      <c r="H25" s="45" t="str">
        <f ca="1"/>
        <v>not included</v>
      </c>
      <c r="I25" s="45" t="str">
        <f ca="1"/>
        <v>USD</v>
      </c>
      <c r="J25" s="45">
        <f ca="1"/>
        <v>0</v>
      </c>
      <c r="K25" s="45">
        <f ca="1"/>
        <v>650</v>
      </c>
      <c r="L25" s="45">
        <f ca="1"/>
        <v>0</v>
      </c>
      <c r="M25" s="134">
        <f ca="1"/>
        <v>45930</v>
      </c>
      <c r="N25" s="45">
        <f ca="1"/>
        <v>0</v>
      </c>
      <c r="O25" s="45">
        <f ca="1"/>
        <v>0</v>
      </c>
      <c r="P25" s="45">
        <f ca="1"/>
        <v>0</v>
      </c>
      <c r="Q25" s="45" t="str">
        <f ca="1"/>
        <v>QCOCS0000002</v>
      </c>
      <c r="R25" s="45">
        <f ca="1"/>
        <v>0</v>
      </c>
      <c r="S25" s="45">
        <f ca="1"/>
        <v>1</v>
      </c>
      <c r="T25" s="45">
        <f ca="1"/>
        <v>650</v>
      </c>
      <c r="U25" s="45">
        <f ca="1"/>
        <v>0</v>
      </c>
      <c r="V25" s="71">
        <f ca="1"/>
        <v>0</v>
      </c>
      <c r="W25" s="71">
        <f ca="1"/>
        <v>0</v>
      </c>
      <c r="X25" s="71">
        <f ca="1"/>
        <v>0</v>
      </c>
    </row>
    <row r="26" spans="1:40" s="71" customFormat="1" ht="14.25" customHeight="1">
      <c r="A26" s="45" t="str">
        <f ca="1"/>
        <v>CMA</v>
      </c>
      <c r="B26" s="45" t="str">
        <f ca="1"/>
        <v>ApapaPASIR GUDANG40</v>
      </c>
      <c r="C26" s="45" t="str">
        <f ca="1"/>
        <v>NIG</v>
      </c>
      <c r="D26" s="45" t="str">
        <f ca="1"/>
        <v>Apapa</v>
      </c>
      <c r="E26" s="45" t="str">
        <f ca="1"/>
        <v>PASIR GUDANG</v>
      </c>
      <c r="F26" s="45">
        <f ca="1"/>
        <v>40</v>
      </c>
      <c r="G26" s="45">
        <f ca="1"/>
        <v>650</v>
      </c>
      <c r="H26" s="45" t="str">
        <f ca="1"/>
        <v>not included</v>
      </c>
      <c r="I26" s="45" t="str">
        <f ca="1"/>
        <v>USD</v>
      </c>
      <c r="J26" s="45">
        <f ca="1"/>
        <v>0</v>
      </c>
      <c r="K26" s="45">
        <f ca="1"/>
        <v>650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650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ApapaSurabaya40</v>
      </c>
      <c r="C27" s="45" t="str">
        <f ca="1"/>
        <v>NIG</v>
      </c>
      <c r="D27" s="45" t="str">
        <f ca="1"/>
        <v>Apapa</v>
      </c>
      <c r="E27" s="45" t="str">
        <f ca="1"/>
        <v>Surabaya</v>
      </c>
      <c r="F27" s="45">
        <f ca="1"/>
        <v>40</v>
      </c>
      <c r="G27" s="45">
        <f ca="1"/>
        <v>750</v>
      </c>
      <c r="H27" s="45" t="str">
        <f ca="1"/>
        <v>not included</v>
      </c>
      <c r="I27" s="45" t="str">
        <f ca="1"/>
        <v>USD</v>
      </c>
      <c r="J27" s="45">
        <f ca="1"/>
        <v>0</v>
      </c>
      <c r="K27" s="45">
        <f ca="1"/>
        <v>750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750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71" t="str">
        <f ca="1"/>
        <v>HAPAG</v>
      </c>
      <c r="B28" s="71" t="str">
        <f ca="1"/>
        <v>TIN CANBATAM40</v>
      </c>
      <c r="C28" s="71" t="str">
        <f ca="1"/>
        <v>NIG</v>
      </c>
      <c r="D28" s="71" t="str">
        <f ca="1"/>
        <v>TIN CAN</v>
      </c>
      <c r="E28" s="71" t="str">
        <f ca="1"/>
        <v>BATAM</v>
      </c>
      <c r="F28" s="71">
        <f ca="1"/>
        <v>40</v>
      </c>
      <c r="G28" s="71">
        <f ca="1"/>
        <v>661</v>
      </c>
      <c r="H28" s="71" t="str">
        <f ca="1"/>
        <v>not included</v>
      </c>
      <c r="I28" s="71" t="str">
        <f ca="1"/>
        <v>USD</v>
      </c>
      <c r="J28" s="71">
        <f ca="1"/>
        <v>682</v>
      </c>
      <c r="K28" s="71">
        <f ca="1"/>
        <v>1343</v>
      </c>
      <c r="L28" s="71">
        <f ca="1"/>
        <v>0</v>
      </c>
      <c r="M28" s="135">
        <f ca="1"/>
        <v>45930</v>
      </c>
      <c r="N28" s="71">
        <f ca="1"/>
        <v>0</v>
      </c>
      <c r="O28" s="71">
        <f ca="1"/>
        <v>0</v>
      </c>
      <c r="P28" s="71">
        <f ca="1"/>
        <v>0</v>
      </c>
      <c r="Q28" s="71" t="str">
        <f ca="1"/>
        <v>84398863 / MRCOCOAS004</v>
      </c>
      <c r="R28" s="71">
        <f ca="1"/>
        <v>0</v>
      </c>
      <c r="S28" s="71">
        <f ca="1"/>
        <v>1</v>
      </c>
      <c r="T28" s="71">
        <f ca="1"/>
        <v>1343</v>
      </c>
      <c r="U28" s="71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TIN CANJAKARTA40</v>
      </c>
      <c r="C29" s="71" t="str">
        <f ca="1"/>
        <v>NIG</v>
      </c>
      <c r="D29" s="71" t="str">
        <f ca="1"/>
        <v>TIN CAN</v>
      </c>
      <c r="E29" s="71" t="str">
        <f ca="1"/>
        <v>JAKARTA</v>
      </c>
      <c r="F29" s="71">
        <f ca="1"/>
        <v>40</v>
      </c>
      <c r="G29" s="71">
        <f ca="1"/>
        <v>211</v>
      </c>
      <c r="H29" s="71" t="str">
        <f ca="1"/>
        <v>not included</v>
      </c>
      <c r="I29" s="71" t="str">
        <f ca="1"/>
        <v>USD</v>
      </c>
      <c r="J29" s="71">
        <f ca="1"/>
        <v>682</v>
      </c>
      <c r="K29" s="71">
        <f ca="1"/>
        <v>893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893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TIN CANSURABAYA40</v>
      </c>
      <c r="C30" s="71" t="str">
        <f ca="1"/>
        <v>NIG</v>
      </c>
      <c r="D30" s="71" t="str">
        <f ca="1"/>
        <v>TIN CAN</v>
      </c>
      <c r="E30" s="71" t="str">
        <f ca="1"/>
        <v>SURABAYA</v>
      </c>
      <c r="F30" s="71">
        <f ca="1"/>
        <v>40</v>
      </c>
      <c r="G30" s="71">
        <f ca="1"/>
        <v>200</v>
      </c>
      <c r="H30" s="71" t="str">
        <f ca="1"/>
        <v>not included</v>
      </c>
      <c r="I30" s="71" t="str">
        <f ca="1"/>
        <v>USD</v>
      </c>
      <c r="J30" s="71">
        <f ca="1"/>
        <v>682</v>
      </c>
      <c r="K30" s="71">
        <f ca="1"/>
        <v>882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882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TIN CANPASIR GUDANG40</v>
      </c>
      <c r="C31" s="71" t="str">
        <f ca="1"/>
        <v>NIG</v>
      </c>
      <c r="D31" s="71" t="str">
        <f ca="1"/>
        <v>TIN CAN</v>
      </c>
      <c r="E31" s="71" t="str">
        <f ca="1"/>
        <v>PASIR GUDANG</v>
      </c>
      <c r="F31" s="71">
        <f ca="1"/>
        <v>40</v>
      </c>
      <c r="G31" s="71">
        <f ca="1"/>
        <v>200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882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882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TIN CANPTP40</v>
      </c>
      <c r="C32" s="340" t="str">
        <f ca="1"/>
        <v>NIG</v>
      </c>
      <c r="D32" s="71" t="str">
        <f ca="1"/>
        <v>TIN CAN</v>
      </c>
      <c r="E32" s="71" t="str">
        <f ca="1"/>
        <v>PTP</v>
      </c>
      <c r="F32" s="71">
        <f ca="1"/>
        <v>40</v>
      </c>
      <c r="G32" s="71">
        <f ca="1"/>
        <v>-100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582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582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TIN CANPORT KLANG40</v>
      </c>
      <c r="C33" s="210" t="str">
        <f ca="1"/>
        <v>NIG</v>
      </c>
      <c r="D33" s="71" t="str">
        <f ca="1"/>
        <v>TIN CAN</v>
      </c>
      <c r="E33" s="71" t="str">
        <f ca="1"/>
        <v>PORT KLANG</v>
      </c>
      <c r="F33" s="71">
        <f ca="1"/>
        <v>40</v>
      </c>
      <c r="G33" s="71">
        <f ca="1"/>
        <v>100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782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782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APAPANEW YORK40</v>
      </c>
      <c r="C34" s="71" t="str">
        <f ca="1"/>
        <v>NIG</v>
      </c>
      <c r="D34" s="71" t="str">
        <f ca="1"/>
        <v>APAPA</v>
      </c>
      <c r="E34" s="71" t="str">
        <f ca="1"/>
        <v>NEW YORK</v>
      </c>
      <c r="F34" s="71">
        <f ca="1"/>
        <v>40</v>
      </c>
      <c r="G34" s="71">
        <f ca="1"/>
        <v>1200</v>
      </c>
      <c r="H34" s="71" t="str">
        <f ca="1"/>
        <v>not included</v>
      </c>
      <c r="I34" s="71" t="str">
        <f ca="1"/>
        <v>USD</v>
      </c>
      <c r="J34" s="71">
        <f ca="1"/>
        <v>1242</v>
      </c>
      <c r="K34" s="71">
        <f ca="1"/>
        <v>2442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2442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APAPAPHILADELPHIA40</v>
      </c>
      <c r="C35" s="71" t="str">
        <f ca="1"/>
        <v>NIG</v>
      </c>
      <c r="D35" s="71" t="str">
        <f ca="1"/>
        <v>APAPA</v>
      </c>
      <c r="E35" s="71" t="str">
        <f ca="1"/>
        <v>PHILADELPHIA</v>
      </c>
      <c r="F35" s="71">
        <f ca="1"/>
        <v>40</v>
      </c>
      <c r="G35" s="71">
        <f ca="1"/>
        <v>1300</v>
      </c>
      <c r="H35" s="71" t="str">
        <f ca="1"/>
        <v>not included</v>
      </c>
      <c r="I35" s="71" t="str">
        <f ca="1"/>
        <v>USD</v>
      </c>
      <c r="J35" s="71">
        <f ca="1"/>
        <v>1242</v>
      </c>
      <c r="K35" s="71">
        <f ca="1"/>
        <v>2542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2542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TIN CANNEW YORK40</v>
      </c>
      <c r="C36" s="71" t="str">
        <f ca="1"/>
        <v>NIG</v>
      </c>
      <c r="D36" s="71" t="str">
        <f ca="1"/>
        <v>TIN CAN</v>
      </c>
      <c r="E36" s="71" t="str">
        <f ca="1"/>
        <v>NEW YORK</v>
      </c>
      <c r="F36" s="71">
        <f ca="1"/>
        <v>40</v>
      </c>
      <c r="G36" s="71">
        <f ca="1"/>
        <v>1200</v>
      </c>
      <c r="H36" s="71" t="str">
        <f ca="1"/>
        <v>not included</v>
      </c>
      <c r="I36" s="71" t="str">
        <f ca="1"/>
        <v>USD</v>
      </c>
      <c r="J36" s="71">
        <f ca="1"/>
        <v>1242</v>
      </c>
      <c r="K36" s="71">
        <f ca="1"/>
        <v>2442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2442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TIN CANPHILADELPHIA40</v>
      </c>
      <c r="C37" s="71" t="str">
        <f ca="1"/>
        <v>NIG</v>
      </c>
      <c r="D37" s="71" t="str">
        <f ca="1"/>
        <v>TIN CAN</v>
      </c>
      <c r="E37" s="71" t="str">
        <f ca="1"/>
        <v>PHILADELPHIA</v>
      </c>
      <c r="F37" s="71">
        <f ca="1"/>
        <v>40</v>
      </c>
      <c r="G37" s="71">
        <f ca="1"/>
        <v>1300</v>
      </c>
      <c r="H37" s="71" t="str">
        <f ca="1"/>
        <v>not included</v>
      </c>
      <c r="I37" s="71" t="str">
        <f ca="1"/>
        <v>USD</v>
      </c>
      <c r="J37" s="71">
        <f ca="1"/>
        <v>1242</v>
      </c>
      <c r="K37" s="71">
        <f ca="1"/>
        <v>2542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2542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APAPAANTWERP40</v>
      </c>
      <c r="C38" s="71" t="str">
        <f ca="1"/>
        <v>NIG</v>
      </c>
      <c r="D38" s="71" t="str">
        <f ca="1"/>
        <v>APAPA</v>
      </c>
      <c r="E38" s="71" t="str">
        <f ca="1"/>
        <v>ANTWERP</v>
      </c>
      <c r="F38" s="71">
        <f ca="1"/>
        <v>40</v>
      </c>
      <c r="G38" s="71">
        <f ca="1"/>
        <v>250</v>
      </c>
      <c r="H38" s="71" t="str">
        <f ca="1"/>
        <v>not included</v>
      </c>
      <c r="I38" s="71" t="str">
        <f ca="1"/>
        <v>EUR</v>
      </c>
      <c r="J38" s="71">
        <f ca="1"/>
        <v>416</v>
      </c>
      <c r="K38" s="71">
        <f ca="1"/>
        <v>666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666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APAPAAMSTERDAM40</v>
      </c>
      <c r="C39" s="71" t="str">
        <f ca="1"/>
        <v>NIG</v>
      </c>
      <c r="D39" s="71" t="str">
        <f ca="1"/>
        <v>APAPA</v>
      </c>
      <c r="E39" s="71" t="str">
        <f ca="1"/>
        <v>AMSTERDAM</v>
      </c>
      <c r="F39" s="71">
        <f ca="1"/>
        <v>40</v>
      </c>
      <c r="G39" s="71">
        <f ca="1"/>
        <v>450</v>
      </c>
      <c r="H39" s="71" t="str">
        <f ca="1"/>
        <v>not included</v>
      </c>
      <c r="I39" s="71" t="str">
        <f ca="1"/>
        <v>EUR</v>
      </c>
      <c r="J39" s="71">
        <f ca="1"/>
        <v>416</v>
      </c>
      <c r="K39" s="71">
        <f ca="1"/>
        <v>866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866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APAPAROTTERDAM40</v>
      </c>
      <c r="C40" s="71" t="str">
        <f ca="1"/>
        <v>NIG</v>
      </c>
      <c r="D40" s="71" t="str">
        <f ca="1"/>
        <v>APAPA</v>
      </c>
      <c r="E40" s="71" t="str">
        <f ca="1"/>
        <v>ROTTERDAM</v>
      </c>
      <c r="F40" s="71">
        <f ca="1"/>
        <v>40</v>
      </c>
      <c r="G40" s="71">
        <f ca="1"/>
        <v>350</v>
      </c>
      <c r="H40" s="71" t="str">
        <f ca="1"/>
        <v>not included</v>
      </c>
      <c r="I40" s="71" t="str">
        <f ca="1"/>
        <v>EUR</v>
      </c>
      <c r="J40" s="71">
        <f ca="1"/>
        <v>416</v>
      </c>
      <c r="K40" s="71">
        <f ca="1"/>
        <v>766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766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APAPAHAMBURG40</v>
      </c>
      <c r="C41" s="71" t="str">
        <f ca="1"/>
        <v>NIG</v>
      </c>
      <c r="D41" s="71" t="str">
        <f ca="1"/>
        <v>APAPA</v>
      </c>
      <c r="E41" s="71" t="str">
        <f ca="1"/>
        <v>HAMBURG</v>
      </c>
      <c r="F41" s="71">
        <f ca="1"/>
        <v>40</v>
      </c>
      <c r="G41" s="71">
        <f ca="1"/>
        <v>250</v>
      </c>
      <c r="H41" s="71" t="str">
        <f ca="1"/>
        <v>not included</v>
      </c>
      <c r="I41" s="71" t="str">
        <f ca="1"/>
        <v>EUR</v>
      </c>
      <c r="J41" s="71">
        <f ca="1"/>
        <v>416</v>
      </c>
      <c r="K41" s="71">
        <f ca="1"/>
        <v>666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666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APAPABARCELONA40</v>
      </c>
      <c r="C42" s="71" t="str">
        <f ca="1"/>
        <v>NIG</v>
      </c>
      <c r="D42" s="71" t="str">
        <f ca="1"/>
        <v>APAPA</v>
      </c>
      <c r="E42" s="71" t="str">
        <f ca="1"/>
        <v>BARCELONA</v>
      </c>
      <c r="F42" s="71">
        <f ca="1"/>
        <v>40</v>
      </c>
      <c r="G42" s="71">
        <f ca="1"/>
        <v>578</v>
      </c>
      <c r="H42" s="71" t="str">
        <f ca="1"/>
        <v>not included</v>
      </c>
      <c r="I42" s="71" t="str">
        <f ca="1"/>
        <v>EUR</v>
      </c>
      <c r="J42" s="71">
        <f ca="1"/>
        <v>416</v>
      </c>
      <c r="K42" s="71">
        <f ca="1"/>
        <v>994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994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APAPAVALENCIA40</v>
      </c>
      <c r="C43" s="71" t="str">
        <f ca="1"/>
        <v>NIG</v>
      </c>
      <c r="D43" s="71" t="str">
        <f ca="1"/>
        <v>APAPA</v>
      </c>
      <c r="E43" s="71" t="str">
        <f ca="1"/>
        <v>VALENCIA</v>
      </c>
      <c r="F43" s="71">
        <f ca="1"/>
        <v>40</v>
      </c>
      <c r="G43" s="71">
        <f ca="1"/>
        <v>800</v>
      </c>
      <c r="H43" s="71" t="str">
        <f ca="1"/>
        <v>not included</v>
      </c>
      <c r="I43" s="71" t="str">
        <f ca="1"/>
        <v>EUR</v>
      </c>
      <c r="J43" s="71">
        <f ca="1"/>
        <v>416</v>
      </c>
      <c r="K43" s="71">
        <f ca="1"/>
        <v>1216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1216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APAPAGENOA40</v>
      </c>
      <c r="C44" s="71" t="str">
        <f ca="1"/>
        <v>NIG</v>
      </c>
      <c r="D44" s="71" t="str">
        <f ca="1"/>
        <v>APAPA</v>
      </c>
      <c r="E44" s="71" t="str">
        <f ca="1"/>
        <v>GENOA</v>
      </c>
      <c r="F44" s="71">
        <f ca="1"/>
        <v>40</v>
      </c>
      <c r="G44" s="71">
        <f ca="1"/>
        <v>350</v>
      </c>
      <c r="H44" s="71" t="str">
        <f ca="1"/>
        <v>not included</v>
      </c>
      <c r="I44" s="71" t="str">
        <f ca="1"/>
        <v>EUR</v>
      </c>
      <c r="J44" s="71">
        <f ca="1"/>
        <v>416</v>
      </c>
      <c r="K44" s="71">
        <f ca="1"/>
        <v>766</v>
      </c>
      <c r="L44" s="71">
        <f ca="1"/>
        <v>0</v>
      </c>
      <c r="M44" s="317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766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APAPAISTANBUL40</v>
      </c>
      <c r="C45" s="71" t="str">
        <f ca="1"/>
        <v>NIG</v>
      </c>
      <c r="D45" s="71" t="str">
        <f ca="1"/>
        <v>APAPA</v>
      </c>
      <c r="E45" s="71" t="str">
        <f ca="1"/>
        <v>ISTANBUL</v>
      </c>
      <c r="F45" s="71">
        <f ca="1"/>
        <v>40</v>
      </c>
      <c r="G45" s="71">
        <f ca="1"/>
        <v>425</v>
      </c>
      <c r="H45" s="71" t="str">
        <f ca="1"/>
        <v>not included</v>
      </c>
      <c r="I45" s="71" t="str">
        <f ca="1"/>
        <v>USD</v>
      </c>
      <c r="J45" s="71">
        <f ca="1"/>
        <v>410</v>
      </c>
      <c r="K45" s="71">
        <f ca="1"/>
        <v>835</v>
      </c>
      <c r="L45" s="71">
        <f ca="1"/>
        <v>0</v>
      </c>
      <c r="M45" s="135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835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APAPAMONTREAL40</v>
      </c>
      <c r="C46" s="71" t="str">
        <f ca="1"/>
        <v>NIG</v>
      </c>
      <c r="D46" s="71" t="str">
        <f ca="1"/>
        <v>APAPA</v>
      </c>
      <c r="E46" s="71" t="str">
        <f ca="1"/>
        <v>MONTREAL</v>
      </c>
      <c r="F46" s="71">
        <f ca="1"/>
        <v>40</v>
      </c>
      <c r="G46" s="71">
        <f ca="1"/>
        <v>1654</v>
      </c>
      <c r="H46" s="71" t="str">
        <f ca="1"/>
        <v>not included</v>
      </c>
      <c r="I46" s="71" t="str">
        <f ca="1"/>
        <v>USD</v>
      </c>
      <c r="J46" s="71">
        <f ca="1"/>
        <v>1242</v>
      </c>
      <c r="K46" s="71">
        <f ca="1"/>
        <v>2896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2896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ht="14.25" customHeight="1">
      <c r="A47" s="36" t="str">
        <f ca="1"/>
        <v>HAPAG</v>
      </c>
      <c r="B47" s="36" t="str">
        <f ca="1"/>
        <v>TIN CANANTWERP40</v>
      </c>
      <c r="C47" s="36" t="str">
        <f ca="1"/>
        <v>NIG</v>
      </c>
      <c r="D47" s="36" t="str">
        <f ca="1"/>
        <v>TIN CAN</v>
      </c>
      <c r="E47" s="37" t="str">
        <f ca="1"/>
        <v>ANTWERP</v>
      </c>
      <c r="F47" s="36">
        <f ca="1"/>
        <v>40</v>
      </c>
      <c r="G47" s="36">
        <f ca="1"/>
        <v>200</v>
      </c>
      <c r="H47" s="36" t="str">
        <f ca="1"/>
        <v>not included</v>
      </c>
      <c r="I47" s="36" t="str">
        <f ca="1"/>
        <v>EUR</v>
      </c>
      <c r="J47" s="36">
        <f ca="1"/>
        <v>416</v>
      </c>
      <c r="K47" s="36">
        <f ca="1"/>
        <v>616</v>
      </c>
      <c r="L47" s="36">
        <f ca="1"/>
        <v>0</v>
      </c>
      <c r="M47" s="87">
        <f ca="1"/>
        <v>45930</v>
      </c>
      <c r="N47" s="36">
        <f ca="1"/>
        <v>0</v>
      </c>
      <c r="O47" s="36">
        <f ca="1"/>
        <v>0</v>
      </c>
      <c r="P47" s="36">
        <f ca="1"/>
        <v>0</v>
      </c>
      <c r="Q47" s="36" t="str">
        <f ca="1"/>
        <v>84398863 / MRCOCOAS004</v>
      </c>
      <c r="R47" s="36">
        <f ca="1"/>
        <v>0</v>
      </c>
      <c r="S47" s="36">
        <f ca="1"/>
        <v>1</v>
      </c>
      <c r="T47" s="36">
        <f ca="1"/>
        <v>616</v>
      </c>
      <c r="U47" s="36">
        <f ca="1"/>
        <v>0</v>
      </c>
      <c r="V47" s="36">
        <f ca="1"/>
        <v>0</v>
      </c>
      <c r="W47" s="36">
        <f ca="1"/>
        <v>0</v>
      </c>
      <c r="X47" s="36">
        <f ca="1"/>
        <v>0</v>
      </c>
    </row>
    <row r="48" spans="1:24" ht="14.25" customHeight="1">
      <c r="A48" s="36" t="str">
        <f ca="1"/>
        <v>HAPAG</v>
      </c>
      <c r="B48" s="36" t="str">
        <f ca="1"/>
        <v>TIN CANAMSTERDAM40</v>
      </c>
      <c r="C48" s="36" t="str">
        <f ca="1"/>
        <v>NIG</v>
      </c>
      <c r="D48" s="36" t="str">
        <f ca="1"/>
        <v>TIN CAN</v>
      </c>
      <c r="E48" s="37" t="str">
        <f ca="1"/>
        <v>AMSTERDAM</v>
      </c>
      <c r="F48" s="36">
        <f ca="1"/>
        <v>40</v>
      </c>
      <c r="G48" s="36">
        <f ca="1"/>
        <v>360</v>
      </c>
      <c r="H48" s="36" t="str">
        <f ca="1"/>
        <v>not included</v>
      </c>
      <c r="I48" s="36" t="str">
        <f ca="1"/>
        <v>EUR</v>
      </c>
      <c r="J48" s="36">
        <f ca="1"/>
        <v>416</v>
      </c>
      <c r="K48" s="36">
        <f ca="1"/>
        <v>776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84398863 / MRCOCOAS004</v>
      </c>
      <c r="R48" s="36">
        <f ca="1"/>
        <v>0</v>
      </c>
      <c r="S48" s="36">
        <f ca="1"/>
        <v>1</v>
      </c>
      <c r="T48" s="36">
        <f ca="1"/>
        <v>776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HAPAG</v>
      </c>
      <c r="B49" s="36" t="str">
        <f ca="1"/>
        <v>TIN CANROTTERDAM40</v>
      </c>
      <c r="C49" s="36" t="str">
        <f ca="1"/>
        <v>NIG</v>
      </c>
      <c r="D49" s="36" t="str">
        <f ca="1"/>
        <v>TIN CAN</v>
      </c>
      <c r="E49" s="37" t="str">
        <f ca="1"/>
        <v>ROTTERDAM</v>
      </c>
      <c r="F49" s="36">
        <f ca="1"/>
        <v>40</v>
      </c>
      <c r="G49" s="36">
        <f ca="1"/>
        <v>275</v>
      </c>
      <c r="H49" s="36" t="str">
        <f ca="1"/>
        <v>not included</v>
      </c>
      <c r="I49" s="36" t="str">
        <f ca="1"/>
        <v>EUR</v>
      </c>
      <c r="J49" s="36">
        <f ca="1"/>
        <v>416</v>
      </c>
      <c r="K49" s="36">
        <f ca="1"/>
        <v>691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84398863 / MRCOCOAS004</v>
      </c>
      <c r="R49" s="36">
        <f ca="1"/>
        <v>0</v>
      </c>
      <c r="S49" s="36">
        <f ca="1"/>
        <v>1</v>
      </c>
      <c r="T49" s="36">
        <f ca="1"/>
        <v>691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HAPAG</v>
      </c>
      <c r="B50" s="36" t="str">
        <f ca="1"/>
        <v>TIN CANHAMBURG40</v>
      </c>
      <c r="C50" s="36" t="str">
        <f ca="1"/>
        <v>NIG</v>
      </c>
      <c r="D50" s="36" t="str">
        <f ca="1"/>
        <v>TIN CAN</v>
      </c>
      <c r="E50" s="37" t="str">
        <f ca="1"/>
        <v>HAMBURG</v>
      </c>
      <c r="F50" s="36">
        <f ca="1"/>
        <v>40</v>
      </c>
      <c r="G50" s="36">
        <f ca="1"/>
        <v>175</v>
      </c>
      <c r="H50" s="36" t="str">
        <f ca="1"/>
        <v>not included</v>
      </c>
      <c r="I50" s="36" t="str">
        <f ca="1"/>
        <v>EUR</v>
      </c>
      <c r="J50" s="36">
        <f ca="1"/>
        <v>416</v>
      </c>
      <c r="K50" s="36">
        <f ca="1"/>
        <v>591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84398863 / MRCOCOAS004</v>
      </c>
      <c r="R50" s="36">
        <f ca="1"/>
        <v>0</v>
      </c>
      <c r="S50" s="36">
        <f ca="1"/>
        <v>1</v>
      </c>
      <c r="T50" s="36">
        <f ca="1"/>
        <v>591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HAPAG</v>
      </c>
      <c r="B51" s="36" t="str">
        <f ca="1"/>
        <v>TIN CANBARCELONA40</v>
      </c>
      <c r="C51" s="36" t="str">
        <f ca="1"/>
        <v>NIG</v>
      </c>
      <c r="D51" s="36" t="str">
        <f ca="1"/>
        <v>TIN CAN</v>
      </c>
      <c r="E51" s="37" t="str">
        <f ca="1"/>
        <v>BARCELONA</v>
      </c>
      <c r="F51" s="36">
        <f ca="1"/>
        <v>40</v>
      </c>
      <c r="G51" s="36">
        <f ca="1"/>
        <v>600</v>
      </c>
      <c r="H51" s="36" t="str">
        <f ca="1"/>
        <v>not included</v>
      </c>
      <c r="I51" s="36" t="str">
        <f ca="1"/>
        <v>EUR</v>
      </c>
      <c r="J51" s="36">
        <f ca="1"/>
        <v>416</v>
      </c>
      <c r="K51" s="36">
        <f ca="1"/>
        <v>1016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84398863 / MRCOCOAS004</v>
      </c>
      <c r="R51" s="36">
        <f ca="1"/>
        <v>0</v>
      </c>
      <c r="S51" s="36">
        <f ca="1"/>
        <v>1</v>
      </c>
      <c r="T51" s="36">
        <f ca="1"/>
        <v>1016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HAPAG</v>
      </c>
      <c r="B52" s="36" t="str">
        <f ca="1"/>
        <v>TIN CANVALENCIA40</v>
      </c>
      <c r="C52" s="36" t="str">
        <f ca="1"/>
        <v>NIG</v>
      </c>
      <c r="D52" s="36" t="str">
        <f ca="1"/>
        <v>TIN CAN</v>
      </c>
      <c r="E52" s="37" t="str">
        <f ca="1"/>
        <v>VALENCIA</v>
      </c>
      <c r="F52" s="36">
        <f ca="1"/>
        <v>40</v>
      </c>
      <c r="G52" s="36">
        <f ca="1"/>
        <v>400</v>
      </c>
      <c r="H52" s="36" t="str">
        <f ca="1"/>
        <v>not included</v>
      </c>
      <c r="I52" s="36" t="str">
        <f ca="1"/>
        <v>EUR</v>
      </c>
      <c r="J52" s="36">
        <f ca="1"/>
        <v>416</v>
      </c>
      <c r="K52" s="36">
        <f ca="1"/>
        <v>816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84398863 / MRCOCOAS004</v>
      </c>
      <c r="R52" s="36">
        <f ca="1"/>
        <v>0</v>
      </c>
      <c r="S52" s="36">
        <f ca="1"/>
        <v>1</v>
      </c>
      <c r="T52" s="36">
        <f ca="1"/>
        <v>816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HAPAG</v>
      </c>
      <c r="B53" s="36" t="str">
        <f ca="1"/>
        <v>TIN CANGENOA40</v>
      </c>
      <c r="C53" s="36" t="str">
        <f ca="1"/>
        <v>NIG</v>
      </c>
      <c r="D53" s="36" t="str">
        <f ca="1"/>
        <v>TIN CAN</v>
      </c>
      <c r="E53" s="37" t="str">
        <f ca="1"/>
        <v>GENOA</v>
      </c>
      <c r="F53" s="36">
        <f ca="1"/>
        <v>40</v>
      </c>
      <c r="G53" s="36">
        <f ca="1"/>
        <v>350</v>
      </c>
      <c r="H53" s="36" t="str">
        <f ca="1"/>
        <v>not included</v>
      </c>
      <c r="I53" s="36" t="str">
        <f ca="1"/>
        <v>EUR</v>
      </c>
      <c r="J53" s="36">
        <f ca="1"/>
        <v>416</v>
      </c>
      <c r="K53" s="36">
        <f ca="1"/>
        <v>766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84398863 / MRCOCOAS004</v>
      </c>
      <c r="R53" s="36">
        <f ca="1"/>
        <v>0</v>
      </c>
      <c r="S53" s="36">
        <f ca="1"/>
        <v>1</v>
      </c>
      <c r="T53" s="36">
        <f ca="1"/>
        <v>766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HAPAG</v>
      </c>
      <c r="B54" s="36" t="str">
        <f ca="1"/>
        <v>TIN CANISTANBUL40</v>
      </c>
      <c r="C54" s="36" t="str">
        <f ca="1"/>
        <v>NIG</v>
      </c>
      <c r="D54" s="36" t="str">
        <f ca="1"/>
        <v>TIN CAN</v>
      </c>
      <c r="E54" s="37" t="str">
        <f ca="1"/>
        <v>ISTANBUL</v>
      </c>
      <c r="F54" s="36">
        <f ca="1"/>
        <v>40</v>
      </c>
      <c r="G54" s="36">
        <f ca="1"/>
        <v>500</v>
      </c>
      <c r="H54" s="36" t="str">
        <f ca="1"/>
        <v>not included</v>
      </c>
      <c r="I54" s="36" t="str">
        <f ca="1"/>
        <v>USD</v>
      </c>
      <c r="J54" s="36">
        <f ca="1"/>
        <v>410</v>
      </c>
      <c r="K54" s="36">
        <f ca="1"/>
        <v>910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84398863 / MRCOCOAS004</v>
      </c>
      <c r="R54" s="36">
        <f ca="1"/>
        <v>0</v>
      </c>
      <c r="S54" s="36">
        <f ca="1"/>
        <v>1</v>
      </c>
      <c r="T54" s="36">
        <f ca="1"/>
        <v>910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HAPAG</v>
      </c>
      <c r="B55" s="36" t="str">
        <f ca="1"/>
        <v>TIN CANMONTREAL40</v>
      </c>
      <c r="C55" s="36" t="str">
        <f ca="1"/>
        <v>NIG</v>
      </c>
      <c r="D55" s="36" t="str">
        <f ca="1"/>
        <v>TIN CAN</v>
      </c>
      <c r="E55" s="37" t="str">
        <f ca="1"/>
        <v>MONTREAL</v>
      </c>
      <c r="F55" s="36">
        <f ca="1"/>
        <v>40</v>
      </c>
      <c r="G55" s="36">
        <f ca="1"/>
        <v>1264</v>
      </c>
      <c r="H55" s="36" t="str">
        <f ca="1"/>
        <v>not included</v>
      </c>
      <c r="I55" s="36" t="str">
        <f ca="1"/>
        <v>USD</v>
      </c>
      <c r="J55" s="36">
        <f ca="1"/>
        <v>1242</v>
      </c>
      <c r="K55" s="36">
        <f ca="1"/>
        <v>2506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84398863 / MRCOCOAS004</v>
      </c>
      <c r="R55" s="36">
        <f ca="1"/>
        <v>0</v>
      </c>
      <c r="S55" s="36">
        <f ca="1"/>
        <v>1</v>
      </c>
      <c r="T55" s="36">
        <f ca="1"/>
        <v>2506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MSC</v>
      </c>
      <c r="B56" s="36" t="str">
        <f ca="1"/>
        <v>Tin CanAMSTERDAM40</v>
      </c>
      <c r="C56" s="36" t="str">
        <f ca="1"/>
        <v>NIG</v>
      </c>
      <c r="D56" s="36" t="str">
        <f ca="1"/>
        <v>Tin Can</v>
      </c>
      <c r="E56" s="37" t="str">
        <f ca="1"/>
        <v>AMSTERDAM</v>
      </c>
      <c r="F56" s="36">
        <f ca="1"/>
        <v>40</v>
      </c>
      <c r="G56" s="36">
        <f ca="1"/>
        <v>1108</v>
      </c>
      <c r="H56" s="36" t="str">
        <f ca="1"/>
        <v>not included</v>
      </c>
      <c r="I56" s="36" t="str">
        <f ca="1"/>
        <v>EUR</v>
      </c>
      <c r="J56" s="36">
        <f ca="1"/>
        <v>0</v>
      </c>
      <c r="K56" s="36">
        <f ca="1"/>
        <v>1108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R17820110000053</v>
      </c>
      <c r="R56" s="36">
        <f ca="1"/>
        <v>0</v>
      </c>
      <c r="S56" s="36">
        <f ca="1"/>
        <v>1</v>
      </c>
      <c r="T56" s="36">
        <f ca="1"/>
        <v>1108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MSC</v>
      </c>
      <c r="B57" s="36" t="str">
        <f ca="1"/>
        <v>Tin CanANTWERP 40</v>
      </c>
      <c r="C57" s="36" t="str">
        <f ca="1"/>
        <v>NIG</v>
      </c>
      <c r="D57" s="36" t="str">
        <f ca="1"/>
        <v>Tin Can</v>
      </c>
      <c r="E57" s="37" t="str">
        <f ca="1"/>
        <v xml:space="preserve">ANTWERP </v>
      </c>
      <c r="F57" s="36">
        <f ca="1"/>
        <v>40</v>
      </c>
      <c r="G57" s="36">
        <f ca="1"/>
        <v>1028</v>
      </c>
      <c r="H57" s="36" t="str">
        <f ca="1"/>
        <v>not included</v>
      </c>
      <c r="I57" s="36" t="str">
        <f ca="1"/>
        <v>EUR</v>
      </c>
      <c r="J57" s="36">
        <f ca="1"/>
        <v>0</v>
      </c>
      <c r="K57" s="36">
        <f ca="1"/>
        <v>1028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R17820110000053</v>
      </c>
      <c r="R57" s="36">
        <f ca="1"/>
        <v>0</v>
      </c>
      <c r="S57" s="36">
        <f ca="1"/>
        <v>1</v>
      </c>
      <c r="T57" s="36">
        <f ca="1"/>
        <v>1028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  <row r="58" spans="1:24" ht="14.25" customHeight="1">
      <c r="A58" s="36" t="str">
        <f ca="1"/>
        <v>MSC</v>
      </c>
      <c r="B58" s="36" t="str">
        <f ca="1"/>
        <v>Tin CanBARCELONA40</v>
      </c>
      <c r="C58" s="36" t="str">
        <f ca="1"/>
        <v>NIG</v>
      </c>
      <c r="D58" s="36" t="str">
        <f ca="1"/>
        <v>Tin Can</v>
      </c>
      <c r="E58" s="37" t="str">
        <f ca="1"/>
        <v>BARCELONA</v>
      </c>
      <c r="F58" s="36">
        <f ca="1"/>
        <v>40</v>
      </c>
      <c r="G58" s="36">
        <f ca="1"/>
        <v>1122</v>
      </c>
      <c r="H58" s="36" t="str">
        <f ca="1"/>
        <v>not included</v>
      </c>
      <c r="I58" s="36" t="str">
        <f ca="1"/>
        <v>EUR</v>
      </c>
      <c r="J58" s="36">
        <f ca="1"/>
        <v>0</v>
      </c>
      <c r="K58" s="36">
        <f ca="1"/>
        <v>1122</v>
      </c>
      <c r="L58" s="36">
        <f ca="1"/>
        <v>0</v>
      </c>
      <c r="M58" s="87">
        <f ca="1"/>
        <v>45930</v>
      </c>
      <c r="N58" s="36">
        <f ca="1"/>
        <v>0</v>
      </c>
      <c r="O58" s="36">
        <f ca="1"/>
        <v>0</v>
      </c>
      <c r="P58" s="36">
        <f ca="1"/>
        <v>0</v>
      </c>
      <c r="Q58" s="36" t="str">
        <f ca="1"/>
        <v>R17820110000053</v>
      </c>
      <c r="R58" s="36">
        <f ca="1"/>
        <v>0</v>
      </c>
      <c r="S58" s="36">
        <f ca="1"/>
        <v>1</v>
      </c>
      <c r="T58" s="36">
        <f ca="1"/>
        <v>1122</v>
      </c>
      <c r="U58" s="36">
        <f ca="1"/>
        <v>0</v>
      </c>
      <c r="V58" s="36">
        <f ca="1"/>
        <v>0</v>
      </c>
      <c r="W58" s="36">
        <f ca="1"/>
        <v>0</v>
      </c>
      <c r="X58" s="36">
        <f ca="1"/>
        <v>0</v>
      </c>
    </row>
    <row r="59" spans="1:24" ht="14.25" customHeight="1">
      <c r="A59" s="36" t="str">
        <f ca="1"/>
        <v>MSC</v>
      </c>
      <c r="B59" s="36" t="str">
        <f ca="1"/>
        <v>Tin CanBatam40</v>
      </c>
      <c r="C59" s="36" t="str">
        <f ca="1"/>
        <v>NIG</v>
      </c>
      <c r="D59" s="36" t="str">
        <f ca="1"/>
        <v>Tin Can</v>
      </c>
      <c r="E59" s="37" t="str">
        <f ca="1"/>
        <v>Batam</v>
      </c>
      <c r="F59" s="36">
        <f ca="1"/>
        <v>40</v>
      </c>
      <c r="G59" s="36">
        <f ca="1"/>
        <v>1437</v>
      </c>
      <c r="H59" s="36" t="str">
        <f ca="1"/>
        <v>not included</v>
      </c>
      <c r="I59" s="36" t="str">
        <f ca="1"/>
        <v>USD</v>
      </c>
      <c r="J59" s="36">
        <f ca="1"/>
        <v>0</v>
      </c>
      <c r="K59" s="36">
        <f ca="1"/>
        <v>1437</v>
      </c>
      <c r="L59" s="36">
        <f ca="1"/>
        <v>0</v>
      </c>
      <c r="M59" s="87">
        <f ca="1"/>
        <v>45930</v>
      </c>
      <c r="N59" s="36">
        <f ca="1"/>
        <v>0</v>
      </c>
      <c r="O59" s="36">
        <f ca="1"/>
        <v>0</v>
      </c>
      <c r="P59" s="36">
        <f ca="1"/>
        <v>0</v>
      </c>
      <c r="Q59" s="36" t="str">
        <f ca="1"/>
        <v>R17820110000053</v>
      </c>
      <c r="R59" s="36">
        <f ca="1"/>
        <v>0</v>
      </c>
      <c r="S59" s="36">
        <f ca="1"/>
        <v>1</v>
      </c>
      <c r="T59" s="36">
        <f ca="1"/>
        <v>1437</v>
      </c>
      <c r="U59" s="36">
        <f ca="1"/>
        <v>0</v>
      </c>
      <c r="V59" s="36">
        <f ca="1"/>
        <v>0</v>
      </c>
      <c r="W59" s="36">
        <f ca="1"/>
        <v>0</v>
      </c>
      <c r="X59" s="36">
        <f ca="1"/>
        <v>0</v>
      </c>
    </row>
    <row r="60" spans="1:24" ht="14.25" customHeight="1">
      <c r="A60" s="36" t="str">
        <f ca="1"/>
        <v>MSC</v>
      </c>
      <c r="B60" s="36" t="str">
        <f ca="1"/>
        <v>Tin CanHAMBURG40</v>
      </c>
      <c r="C60" s="36" t="str">
        <f ca="1"/>
        <v>NIG</v>
      </c>
      <c r="D60" s="36" t="str">
        <f ca="1"/>
        <v>Tin Can</v>
      </c>
      <c r="E60" s="37" t="str">
        <f ca="1"/>
        <v>HAMBURG</v>
      </c>
      <c r="F60" s="36">
        <f ca="1"/>
        <v>40</v>
      </c>
      <c r="G60" s="36">
        <f ca="1"/>
        <v>1153</v>
      </c>
      <c r="H60" s="36" t="str">
        <f ca="1"/>
        <v>not included</v>
      </c>
      <c r="I60" s="36" t="str">
        <f ca="1"/>
        <v>EUR</v>
      </c>
      <c r="J60" s="36">
        <f ca="1"/>
        <v>0</v>
      </c>
      <c r="K60" s="36">
        <f ca="1"/>
        <v>1153</v>
      </c>
      <c r="L60" s="36">
        <f ca="1"/>
        <v>0</v>
      </c>
      <c r="M60" s="87">
        <f ca="1"/>
        <v>45930</v>
      </c>
      <c r="N60" s="36">
        <f ca="1"/>
        <v>0</v>
      </c>
      <c r="O60" s="36">
        <f ca="1"/>
        <v>0</v>
      </c>
      <c r="P60" s="36">
        <f ca="1"/>
        <v>0</v>
      </c>
      <c r="Q60" s="36" t="str">
        <f ca="1"/>
        <v>R17820110000053</v>
      </c>
      <c r="R60" s="36">
        <f ca="1"/>
        <v>0</v>
      </c>
      <c r="S60" s="36">
        <f ca="1"/>
        <v>1</v>
      </c>
      <c r="T60" s="36">
        <f ca="1"/>
        <v>1153</v>
      </c>
      <c r="U60" s="36">
        <f ca="1"/>
        <v>0</v>
      </c>
      <c r="V60" s="36">
        <f ca="1"/>
        <v>0</v>
      </c>
      <c r="W60" s="36">
        <f ca="1"/>
        <v>0</v>
      </c>
      <c r="X60" s="36">
        <f ca="1"/>
        <v>0</v>
      </c>
    </row>
    <row r="61" spans="1:24" ht="14.25" customHeight="1">
      <c r="A61" s="36" t="str">
        <f ca="1"/>
        <v>MSC</v>
      </c>
      <c r="B61" s="36" t="str">
        <f ca="1"/>
        <v>Tin CanPASIR GUDANG40</v>
      </c>
      <c r="C61" s="36" t="str">
        <f ca="1"/>
        <v>NIG</v>
      </c>
      <c r="D61" s="36" t="str">
        <f ca="1"/>
        <v>Tin Can</v>
      </c>
      <c r="E61" s="37" t="str">
        <f ca="1"/>
        <v>PASIR GUDANG</v>
      </c>
      <c r="F61" s="36">
        <f ca="1"/>
        <v>40</v>
      </c>
      <c r="G61" s="36">
        <f ca="1"/>
        <v>889</v>
      </c>
      <c r="H61" s="36" t="str">
        <f ca="1"/>
        <v>not included</v>
      </c>
      <c r="I61" s="36" t="str">
        <f ca="1"/>
        <v>USD</v>
      </c>
      <c r="J61" s="36">
        <f ca="1"/>
        <v>0</v>
      </c>
      <c r="K61" s="36">
        <f ca="1"/>
        <v>889</v>
      </c>
      <c r="L61" s="36">
        <f ca="1"/>
        <v>0</v>
      </c>
      <c r="M61" s="87">
        <f ca="1"/>
        <v>45930</v>
      </c>
      <c r="N61" s="36">
        <f ca="1"/>
        <v>0</v>
      </c>
      <c r="O61" s="36">
        <f ca="1"/>
        <v>0</v>
      </c>
      <c r="P61" s="36">
        <f ca="1"/>
        <v>0</v>
      </c>
      <c r="Q61" s="36" t="str">
        <f ca="1"/>
        <v>R17820110000053</v>
      </c>
      <c r="R61" s="36">
        <f ca="1"/>
        <v>0</v>
      </c>
      <c r="S61" s="36">
        <f ca="1"/>
        <v>1</v>
      </c>
      <c r="T61" s="36">
        <f ca="1"/>
        <v>889</v>
      </c>
      <c r="U61" s="36">
        <f ca="1"/>
        <v>0</v>
      </c>
      <c r="V61" s="36">
        <f ca="1"/>
        <v>0</v>
      </c>
      <c r="W61" s="36">
        <f ca="1"/>
        <v>0</v>
      </c>
      <c r="X61" s="36">
        <f ca="1"/>
        <v>0</v>
      </c>
    </row>
    <row r="62" spans="1:24" ht="14.25" customHeight="1">
      <c r="A62" s="36" t="str">
        <f ca="1"/>
        <v>MSC</v>
      </c>
      <c r="B62" s="36" t="str">
        <f ca="1"/>
        <v>Tin CanPHILADELPHIA40</v>
      </c>
      <c r="C62" s="36" t="str">
        <f ca="1"/>
        <v>NIG</v>
      </c>
      <c r="D62" s="36" t="str">
        <f ca="1"/>
        <v>Tin Can</v>
      </c>
      <c r="E62" s="37" t="str">
        <f ca="1"/>
        <v>PHILADELPHIA</v>
      </c>
      <c r="F62" s="36">
        <f ca="1"/>
        <v>40</v>
      </c>
      <c r="G62" s="36">
        <f ca="1"/>
        <v>2157</v>
      </c>
      <c r="H62" s="36" t="str">
        <f ca="1"/>
        <v>not included</v>
      </c>
      <c r="I62" s="36" t="str">
        <f ca="1"/>
        <v>USD</v>
      </c>
      <c r="J62" s="36">
        <f ca="1"/>
        <v>0</v>
      </c>
      <c r="K62" s="36">
        <f ca="1"/>
        <v>2157</v>
      </c>
      <c r="L62" s="36">
        <f ca="1"/>
        <v>0</v>
      </c>
      <c r="M62" s="87">
        <f ca="1"/>
        <v>45930</v>
      </c>
      <c r="N62" s="36">
        <f ca="1"/>
        <v>0</v>
      </c>
      <c r="O62" s="36">
        <f ca="1"/>
        <v>0</v>
      </c>
      <c r="P62" s="36">
        <f ca="1"/>
        <v>0</v>
      </c>
      <c r="Q62" s="36" t="str">
        <f ca="1"/>
        <v>R17820110000053</v>
      </c>
      <c r="R62" s="36">
        <f ca="1"/>
        <v>0</v>
      </c>
      <c r="S62" s="36">
        <f ca="1"/>
        <v>1</v>
      </c>
      <c r="T62" s="36">
        <f ca="1"/>
        <v>2157</v>
      </c>
      <c r="U62" s="36">
        <f ca="1"/>
        <v>0</v>
      </c>
      <c r="V62" s="36">
        <f ca="1"/>
        <v>0</v>
      </c>
      <c r="W62" s="36">
        <f ca="1"/>
        <v>0</v>
      </c>
      <c r="X62" s="36">
        <f ca="1"/>
        <v>0</v>
      </c>
    </row>
    <row r="63" spans="1:24" ht="14.25" customHeight="1">
      <c r="A63" s="36" t="str">
        <f ca="1"/>
        <v>MSC</v>
      </c>
      <c r="B63" s="36" t="str">
        <f ca="1"/>
        <v>Tin CanSURABAYA40</v>
      </c>
      <c r="C63" s="36" t="str">
        <f ca="1"/>
        <v>NIG</v>
      </c>
      <c r="D63" s="36" t="str">
        <f ca="1"/>
        <v>Tin Can</v>
      </c>
      <c r="E63" s="37" t="str">
        <f ca="1"/>
        <v>SURABAYA</v>
      </c>
      <c r="F63" s="36">
        <f ca="1"/>
        <v>40</v>
      </c>
      <c r="G63" s="36">
        <f ca="1"/>
        <v>867</v>
      </c>
      <c r="H63" s="36" t="str">
        <f ca="1"/>
        <v>not included</v>
      </c>
      <c r="I63" s="36" t="str">
        <f ca="1"/>
        <v>USD</v>
      </c>
      <c r="J63" s="36">
        <f ca="1"/>
        <v>0</v>
      </c>
      <c r="K63" s="36">
        <f ca="1"/>
        <v>867</v>
      </c>
      <c r="L63" s="36">
        <f ca="1"/>
        <v>0</v>
      </c>
      <c r="M63" s="87">
        <f ca="1"/>
        <v>45930</v>
      </c>
      <c r="N63" s="36">
        <f ca="1"/>
        <v>0</v>
      </c>
      <c r="O63" s="36">
        <f ca="1"/>
        <v>0</v>
      </c>
      <c r="P63" s="36">
        <f ca="1"/>
        <v>0</v>
      </c>
      <c r="Q63" s="36" t="str">
        <f ca="1"/>
        <v>R17820110000053</v>
      </c>
      <c r="R63" s="36">
        <f ca="1"/>
        <v>0</v>
      </c>
      <c r="S63" s="36">
        <f ca="1"/>
        <v>1</v>
      </c>
      <c r="T63" s="36">
        <f ca="1"/>
        <v>867</v>
      </c>
      <c r="U63" s="36">
        <f ca="1"/>
        <v>0</v>
      </c>
      <c r="V63" s="36">
        <f ca="1"/>
        <v>0</v>
      </c>
      <c r="W63" s="36">
        <f ca="1"/>
        <v>0</v>
      </c>
      <c r="X63" s="36">
        <f ca="1"/>
        <v>0</v>
      </c>
    </row>
    <row r="64" spans="1:24" ht="14.25" customHeight="1">
      <c r="A64" s="36" t="str">
        <f ca="1"/>
        <v>MSC</v>
      </c>
      <c r="B64" s="36" t="str">
        <f ca="1"/>
        <v>Tin CanPTP40</v>
      </c>
      <c r="C64" s="36" t="str">
        <f ca="1"/>
        <v>NIG</v>
      </c>
      <c r="D64" s="36" t="str">
        <f ca="1"/>
        <v>Tin Can</v>
      </c>
      <c r="E64" s="37" t="str">
        <f ca="1"/>
        <v>PTP</v>
      </c>
      <c r="F64" s="36">
        <f ca="1"/>
        <v>40</v>
      </c>
      <c r="G64" s="36">
        <f ca="1"/>
        <v>889</v>
      </c>
      <c r="H64" s="36" t="str">
        <f ca="1"/>
        <v>not included</v>
      </c>
      <c r="I64" s="36" t="str">
        <f ca="1"/>
        <v>USD</v>
      </c>
      <c r="J64" s="36">
        <f ca="1"/>
        <v>0</v>
      </c>
      <c r="K64" s="36">
        <f ca="1"/>
        <v>889</v>
      </c>
      <c r="L64" s="36">
        <f ca="1"/>
        <v>0</v>
      </c>
      <c r="M64" s="87">
        <f ca="1"/>
        <v>45930</v>
      </c>
      <c r="N64" s="36">
        <f ca="1"/>
        <v>0</v>
      </c>
      <c r="O64" s="36">
        <f ca="1"/>
        <v>0</v>
      </c>
      <c r="P64" s="36">
        <f ca="1"/>
        <v>0</v>
      </c>
      <c r="Q64" s="36" t="str">
        <f ca="1"/>
        <v>R17820110000053</v>
      </c>
      <c r="R64" s="36">
        <f ca="1"/>
        <v>0</v>
      </c>
      <c r="S64" s="36">
        <f ca="1"/>
        <v>1</v>
      </c>
      <c r="T64" s="36">
        <f ca="1"/>
        <v>889</v>
      </c>
      <c r="U64" s="36">
        <f ca="1"/>
        <v>0</v>
      </c>
      <c r="V64" s="36">
        <f ca="1"/>
        <v>0</v>
      </c>
      <c r="W64" s="36">
        <f ca="1"/>
        <v>0</v>
      </c>
      <c r="X64" s="36">
        <f ca="1"/>
        <v>0</v>
      </c>
    </row>
    <row r="65" spans="1:24" ht="14.25" customHeight="1">
      <c r="A65" s="36" t="str">
        <f ca="1"/>
        <v>MSC</v>
      </c>
      <c r="B65" s="36" t="str">
        <f ca="1"/>
        <v>Tin CanVALENCIA 40</v>
      </c>
      <c r="C65" s="36" t="str">
        <f ca="1"/>
        <v>NIG</v>
      </c>
      <c r="D65" s="36" t="str">
        <f ca="1"/>
        <v>Tin Can</v>
      </c>
      <c r="E65" s="37" t="str">
        <f ca="1"/>
        <v xml:space="preserve">VALENCIA </v>
      </c>
      <c r="F65" s="36">
        <f ca="1"/>
        <v>40</v>
      </c>
      <c r="G65" s="36">
        <f ca="1"/>
        <v>1079</v>
      </c>
      <c r="H65" s="36" t="str">
        <f ca="1"/>
        <v>not included</v>
      </c>
      <c r="I65" s="36" t="str">
        <f ca="1"/>
        <v>EUR</v>
      </c>
      <c r="J65" s="36">
        <f ca="1"/>
        <v>0</v>
      </c>
      <c r="K65" s="36">
        <f ca="1"/>
        <v>1079</v>
      </c>
      <c r="L65" s="36">
        <f ca="1"/>
        <v>0</v>
      </c>
      <c r="M65" s="87">
        <f ca="1"/>
        <v>45930</v>
      </c>
      <c r="N65" s="36">
        <f ca="1"/>
        <v>0</v>
      </c>
      <c r="O65" s="36">
        <f ca="1"/>
        <v>0</v>
      </c>
      <c r="P65" s="36">
        <f ca="1"/>
        <v>0</v>
      </c>
      <c r="Q65" s="36" t="str">
        <f ca="1"/>
        <v>R17820110000053</v>
      </c>
      <c r="R65" s="36">
        <f ca="1"/>
        <v>0</v>
      </c>
      <c r="S65" s="36">
        <f ca="1"/>
        <v>1</v>
      </c>
      <c r="T65" s="36">
        <f ca="1"/>
        <v>1079</v>
      </c>
      <c r="U65" s="36">
        <f ca="1"/>
        <v>0</v>
      </c>
      <c r="V65" s="36">
        <f ca="1"/>
        <v>0</v>
      </c>
      <c r="W65" s="36">
        <f ca="1"/>
        <v>0</v>
      </c>
      <c r="X65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134-DF9D-407A-8420-6C6C28F07DFD}">
  <sheetPr>
    <tabColor rgb="FF92D050"/>
    <pageSetUpPr fitToPage="1"/>
  </sheetPr>
  <dimension ref="A1:AN58"/>
  <sheetViews>
    <sheetView zoomScaleNormal="100" workbookViewId="0">
      <selection activeCell="A3" sqref="A3:H15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253</v>
      </c>
      <c r="C1" s="99" t="s">
        <v>430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0</v>
      </c>
      <c r="D3" s="297">
        <v>0</v>
      </c>
      <c r="E3" s="297">
        <v>5.0000000000000001E-3</v>
      </c>
      <c r="F3" s="36">
        <v>40</v>
      </c>
      <c r="G3" s="318">
        <f ca="1">'Freight &amp; Dressing'!AE2/CAM!B20</f>
        <v>237.9601815279245</v>
      </c>
      <c r="H3" s="318"/>
      <c r="I3" s="310"/>
      <c r="J3" s="311"/>
      <c r="M3" s="36"/>
    </row>
    <row r="4" spans="1:29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0</v>
      </c>
      <c r="E4" s="229">
        <f t="shared" ref="E4:E14" si="3">$E$3*$C$16</f>
        <v>26.445</v>
      </c>
      <c r="F4" s="102">
        <f t="shared" ref="F4:F14" ca="1" si="4">IF(VLOOKUP(A4,$E$25:$X$1501,5,FALSE)="EUR",VLOOKUP(A4,$E$25:$X$1501,16,FALSE)*$B$19,VLOOKUP(A4,$E$25:$X$1501,16,FALSE)/$B$20)/25</f>
        <v>19.245731712000005</v>
      </c>
      <c r="G4" s="102">
        <f t="shared" ref="G4:G14" ca="1" si="5">$G$3/25</f>
        <v>9.5184072611169803</v>
      </c>
      <c r="H4" s="102"/>
      <c r="I4" s="102">
        <f t="shared" ref="I4:I13" ca="1" si="6">SUM(B4:H4)</f>
        <v>74.771193767637527</v>
      </c>
      <c r="J4" s="312"/>
      <c r="M4" s="36"/>
    </row>
    <row r="5" spans="1:29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0</v>
      </c>
      <c r="E5" s="229">
        <f t="shared" si="3"/>
        <v>26.445</v>
      </c>
      <c r="F5" s="102">
        <f t="shared" ca="1" si="4"/>
        <v>31.448641312000014</v>
      </c>
      <c r="G5" s="102">
        <f t="shared" ca="1" si="5"/>
        <v>9.5184072611169803</v>
      </c>
      <c r="H5" s="102"/>
      <c r="I5" s="102">
        <f t="shared" ca="1" si="6"/>
        <v>86.974103367637525</v>
      </c>
      <c r="J5" s="312"/>
      <c r="M5" s="36"/>
    </row>
    <row r="6" spans="1:29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0</v>
      </c>
      <c r="E6" s="229">
        <f t="shared" si="3"/>
        <v>26.445</v>
      </c>
      <c r="F6" s="102">
        <f t="shared" ca="1" si="4"/>
        <v>27.962095712000011</v>
      </c>
      <c r="G6" s="102">
        <f t="shared" ca="1" si="5"/>
        <v>9.5184072611169803</v>
      </c>
      <c r="H6" s="102"/>
      <c r="I6" s="102">
        <f t="shared" ca="1" si="6"/>
        <v>83.487557767637526</v>
      </c>
      <c r="J6" s="312"/>
      <c r="M6" s="36"/>
    </row>
    <row r="7" spans="1:29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0</v>
      </c>
      <c r="E7" s="229">
        <f t="shared" si="3"/>
        <v>26.445</v>
      </c>
      <c r="F7" s="102">
        <f t="shared" ca="1" si="4"/>
        <v>55.43607504000002</v>
      </c>
      <c r="G7" s="102">
        <f t="shared" ca="1" si="5"/>
        <v>9.5184072611169803</v>
      </c>
      <c r="H7" s="102"/>
      <c r="I7" s="102">
        <f t="shared" ca="1" si="6"/>
        <v>110.96153709563754</v>
      </c>
      <c r="J7" s="222"/>
      <c r="M7" s="36"/>
    </row>
    <row r="8" spans="1:29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0</v>
      </c>
      <c r="E8" s="229">
        <f t="shared" si="3"/>
        <v>26.445</v>
      </c>
      <c r="F8" s="102">
        <f t="shared" ca="1" si="4"/>
        <v>38.421732512000013</v>
      </c>
      <c r="G8" s="102">
        <f t="shared" ca="1" si="5"/>
        <v>9.5184072611169803</v>
      </c>
      <c r="H8" s="102"/>
      <c r="I8" s="102">
        <f t="shared" ca="1" si="6"/>
        <v>93.947194567637524</v>
      </c>
      <c r="J8" s="222"/>
      <c r="M8" s="36"/>
    </row>
    <row r="9" spans="1:29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0</v>
      </c>
      <c r="E9" s="229">
        <f t="shared" si="3"/>
        <v>26.445</v>
      </c>
      <c r="F9" s="102" t="e">
        <f t="shared" ca="1" si="4"/>
        <v>#N/A</v>
      </c>
      <c r="G9" s="102">
        <f t="shared" ca="1" si="5"/>
        <v>9.5184072611169803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0</v>
      </c>
      <c r="E10" s="229">
        <f t="shared" si="3"/>
        <v>26.445</v>
      </c>
      <c r="F10" s="102">
        <f t="shared" ca="1" si="4"/>
        <v>15.824352071606979</v>
      </c>
      <c r="G10" s="102">
        <f t="shared" ca="1" si="5"/>
        <v>9.5184072611169803</v>
      </c>
      <c r="H10" s="102"/>
      <c r="I10" s="102">
        <f t="shared" ca="1" si="6"/>
        <v>71.3498141272445</v>
      </c>
      <c r="J10" s="311"/>
      <c r="K10" s="216"/>
      <c r="M10" s="36"/>
    </row>
    <row r="11" spans="1:29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0</v>
      </c>
      <c r="E11" s="229">
        <f t="shared" si="3"/>
        <v>26.445</v>
      </c>
      <c r="F11" s="102">
        <f t="shared" ca="1" si="4"/>
        <v>23.260607744354619</v>
      </c>
      <c r="G11" s="102">
        <f t="shared" ca="1" si="5"/>
        <v>9.5184072611169803</v>
      </c>
      <c r="H11" s="102"/>
      <c r="I11" s="102">
        <f t="shared" ca="1" si="6"/>
        <v>78.786069799992134</v>
      </c>
      <c r="J11" s="311"/>
      <c r="K11" s="216"/>
      <c r="M11" s="36"/>
    </row>
    <row r="12" spans="1:29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0</v>
      </c>
      <c r="E12" s="229">
        <f t="shared" si="3"/>
        <v>26.445</v>
      </c>
      <c r="F12" s="102">
        <f t="shared" ca="1" si="4"/>
        <v>21.773356609805091</v>
      </c>
      <c r="G12" s="102">
        <f t="shared" ca="1" si="5"/>
        <v>9.5184072611169803</v>
      </c>
      <c r="H12" s="102"/>
      <c r="I12" s="102">
        <f t="shared" ca="1" si="6"/>
        <v>77.29881866544261</v>
      </c>
      <c r="M12" s="36"/>
    </row>
    <row r="13" spans="1:29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0</v>
      </c>
      <c r="E13" s="229">
        <f t="shared" si="3"/>
        <v>26.445</v>
      </c>
      <c r="F13" s="102">
        <f t="shared" ca="1" si="4"/>
        <v>23.260607744354619</v>
      </c>
      <c r="G13" s="102">
        <f t="shared" ca="1" si="5"/>
        <v>9.5184072611169803</v>
      </c>
      <c r="H13" s="102"/>
      <c r="I13" s="102">
        <f t="shared" ca="1" si="6"/>
        <v>78.786069799992134</v>
      </c>
      <c r="J13" s="63"/>
      <c r="M13" s="36"/>
    </row>
    <row r="14" spans="1:29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0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9.5184072611169803</v>
      </c>
      <c r="H14" s="102">
        <f ca="1">C16-C17/B20</f>
        <v>-791.62626360574632</v>
      </c>
      <c r="I14" s="101" t="e">
        <f ca="1">SUM(B14:H14)*B20</f>
        <v>#N/A</v>
      </c>
      <c r="J14" s="68"/>
      <c r="K14" s="69"/>
      <c r="M14" s="36"/>
    </row>
    <row r="15" spans="1:29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s="32" customFormat="1" ht="14.25" customHeight="1">
      <c r="A22" s="31"/>
      <c r="B22" s="31"/>
      <c r="C22" s="31"/>
      <c r="D22" s="8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</row>
    <row r="23" spans="1:40" ht="14.25" customHeight="1">
      <c r="M23" s="36"/>
    </row>
    <row r="24" spans="1:40" ht="14.25" customHeight="1">
      <c r="A24" s="85" t="s">
        <v>96</v>
      </c>
      <c r="B24" s="85" t="s">
        <v>97</v>
      </c>
      <c r="C24" s="85" t="s">
        <v>98</v>
      </c>
      <c r="D24" s="85" t="s">
        <v>99</v>
      </c>
      <c r="E24" s="86" t="s">
        <v>100</v>
      </c>
      <c r="F24" s="85" t="s">
        <v>101</v>
      </c>
      <c r="G24" s="85" t="s">
        <v>58</v>
      </c>
      <c r="H24" s="85" t="s">
        <v>102</v>
      </c>
      <c r="I24" s="85" t="s">
        <v>103</v>
      </c>
      <c r="J24" s="85" t="s">
        <v>104</v>
      </c>
      <c r="K24" s="85" t="s">
        <v>105</v>
      </c>
      <c r="L24" s="85" t="s">
        <v>106</v>
      </c>
      <c r="M24" s="133" t="s">
        <v>107</v>
      </c>
      <c r="N24" s="85" t="s">
        <v>108</v>
      </c>
      <c r="O24" s="85" t="s">
        <v>109</v>
      </c>
      <c r="P24" s="85" t="s">
        <v>110</v>
      </c>
      <c r="Q24" s="85" t="s">
        <v>111</v>
      </c>
      <c r="R24" s="85"/>
      <c r="S24" s="85" t="s">
        <v>112</v>
      </c>
      <c r="T24" s="88" t="s">
        <v>113</v>
      </c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s="71" customFormat="1" ht="14.25" customHeight="1">
      <c r="A25" s="45" t="str" cm="1">
        <f t="array" aca="1" ref="A25:X58" ca="1">_xlfn._xlws.FILTER(Freight,('Freight &amp; Dressing'!F:F=CAM!F3)*('Freight &amp; Dressing'!C:C=B1)*('Freight &amp; Dressing'!S:S=1),"")</f>
        <v>CMA</v>
      </c>
      <c r="B25" s="45" t="str">
        <f ca="1"/>
        <v>DOUALABARCELONA40</v>
      </c>
      <c r="C25" s="45" t="str">
        <f ca="1"/>
        <v>CAM</v>
      </c>
      <c r="D25" s="45" t="str">
        <f ca="1"/>
        <v>DOUALA</v>
      </c>
      <c r="E25" s="45" t="str">
        <f ca="1"/>
        <v>BARCELONA</v>
      </c>
      <c r="F25" s="45">
        <f ca="1"/>
        <v>40</v>
      </c>
      <c r="G25" s="45">
        <f ca="1"/>
        <v>1450</v>
      </c>
      <c r="H25" s="45" t="str">
        <f ca="1"/>
        <v>not included</v>
      </c>
      <c r="I25" s="45" t="str">
        <f ca="1"/>
        <v>EUR</v>
      </c>
      <c r="J25" s="45">
        <f ca="1"/>
        <v>140</v>
      </c>
      <c r="K25" s="45">
        <f ca="1"/>
        <v>1590</v>
      </c>
      <c r="L25" s="45">
        <f ca="1"/>
        <v>0</v>
      </c>
      <c r="M25" s="134">
        <f ca="1"/>
        <v>45930</v>
      </c>
      <c r="N25" s="45">
        <f ca="1"/>
        <v>0</v>
      </c>
      <c r="O25" s="45">
        <f ca="1"/>
        <v>0</v>
      </c>
      <c r="P25" s="45">
        <f ca="1"/>
        <v>0</v>
      </c>
      <c r="Q25" s="45" t="str">
        <f ca="1"/>
        <v>QCOCS0000002</v>
      </c>
      <c r="R25" s="45">
        <f ca="1"/>
        <v>0</v>
      </c>
      <c r="S25" s="45">
        <f ca="1"/>
        <v>1</v>
      </c>
      <c r="T25" s="45">
        <f ca="1"/>
        <v>1590</v>
      </c>
      <c r="U25" s="45">
        <f ca="1"/>
        <v>0</v>
      </c>
      <c r="V25" s="71">
        <f ca="1"/>
        <v>0</v>
      </c>
      <c r="W25" s="71">
        <f ca="1"/>
        <v>0</v>
      </c>
      <c r="X25" s="71">
        <f ca="1"/>
        <v>0</v>
      </c>
    </row>
    <row r="26" spans="1:40" s="71" customFormat="1" ht="14.25" customHeight="1">
      <c r="A26" s="45" t="str">
        <f ca="1"/>
        <v>HAPAG</v>
      </c>
      <c r="B26" s="45" t="str">
        <f ca="1"/>
        <v>DOUALABATAM40</v>
      </c>
      <c r="C26" s="45" t="str">
        <f ca="1"/>
        <v>CAM</v>
      </c>
      <c r="D26" s="45" t="str">
        <f ca="1"/>
        <v>DOUALA</v>
      </c>
      <c r="E26" s="45" t="str">
        <f ca="1"/>
        <v>BATAM</v>
      </c>
      <c r="F26" s="45">
        <f ca="1"/>
        <v>40</v>
      </c>
      <c r="G26" s="45">
        <f ca="1"/>
        <v>450</v>
      </c>
      <c r="H26" s="45" t="str">
        <f ca="1"/>
        <v>not included</v>
      </c>
      <c r="I26" s="45" t="str">
        <f ca="1"/>
        <v>USD</v>
      </c>
      <c r="J26" s="45">
        <f ca="1"/>
        <v>682</v>
      </c>
      <c r="K26" s="45">
        <f ca="1"/>
        <v>1132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1132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HAPAG</v>
      </c>
      <c r="B27" s="45" t="str">
        <f ca="1"/>
        <v>DOUALAJAKARTA40</v>
      </c>
      <c r="C27" s="45" t="str">
        <f ca="1"/>
        <v>CAM</v>
      </c>
      <c r="D27" s="45" t="str">
        <f ca="1"/>
        <v>DOUALA</v>
      </c>
      <c r="E27" s="45" t="str">
        <f ca="1"/>
        <v>JAKARTA</v>
      </c>
      <c r="F27" s="45">
        <f ca="1"/>
        <v>40</v>
      </c>
      <c r="G27" s="45">
        <f ca="1"/>
        <v>50</v>
      </c>
      <c r="H27" s="45" t="str">
        <f ca="1"/>
        <v>not included</v>
      </c>
      <c r="I27" s="45" t="str">
        <f ca="1"/>
        <v>USD</v>
      </c>
      <c r="J27" s="45">
        <f ca="1"/>
        <v>682</v>
      </c>
      <c r="K27" s="45">
        <f ca="1"/>
        <v>732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84398863 / MRCOCOAS004</v>
      </c>
      <c r="R27" s="45">
        <f ca="1"/>
        <v>0</v>
      </c>
      <c r="S27" s="45">
        <f ca="1"/>
        <v>1</v>
      </c>
      <c r="T27" s="45">
        <f ca="1"/>
        <v>732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71" t="str">
        <f ca="1"/>
        <v>HAPAG</v>
      </c>
      <c r="B28" s="71" t="str">
        <f ca="1"/>
        <v>DOUALASURABAYA40</v>
      </c>
      <c r="C28" s="71" t="str">
        <f ca="1"/>
        <v>CAM</v>
      </c>
      <c r="D28" s="71" t="str">
        <f ca="1"/>
        <v>DOUALA</v>
      </c>
      <c r="E28" s="71" t="str">
        <f ca="1"/>
        <v>SURABAYA</v>
      </c>
      <c r="F28" s="71">
        <f ca="1"/>
        <v>40</v>
      </c>
      <c r="G28" s="71">
        <f ca="1"/>
        <v>100</v>
      </c>
      <c r="H28" s="71" t="str">
        <f ca="1"/>
        <v>not included</v>
      </c>
      <c r="I28" s="71" t="str">
        <f ca="1"/>
        <v>USD</v>
      </c>
      <c r="J28" s="71">
        <f ca="1"/>
        <v>682</v>
      </c>
      <c r="K28" s="71">
        <f ca="1"/>
        <v>782</v>
      </c>
      <c r="L28" s="71">
        <f ca="1"/>
        <v>0</v>
      </c>
      <c r="M28" s="135">
        <f ca="1"/>
        <v>45930</v>
      </c>
      <c r="N28" s="71">
        <f ca="1"/>
        <v>0</v>
      </c>
      <c r="O28" s="71">
        <f ca="1"/>
        <v>0</v>
      </c>
      <c r="P28" s="71">
        <f ca="1"/>
        <v>0</v>
      </c>
      <c r="Q28" s="71" t="str">
        <f ca="1"/>
        <v>84398863 / MRCOCOAS004</v>
      </c>
      <c r="R28" s="71">
        <f ca="1"/>
        <v>0</v>
      </c>
      <c r="S28" s="71">
        <f ca="1"/>
        <v>1</v>
      </c>
      <c r="T28" s="71">
        <f ca="1"/>
        <v>782</v>
      </c>
      <c r="U28" s="71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DOUALAPASIR GUDANG40</v>
      </c>
      <c r="C29" s="71" t="str">
        <f ca="1"/>
        <v>CAM</v>
      </c>
      <c r="D29" s="71" t="str">
        <f ca="1"/>
        <v>DOUALA</v>
      </c>
      <c r="E29" s="71" t="str">
        <f ca="1"/>
        <v>PASIR GUDANG</v>
      </c>
      <c r="F29" s="71">
        <f ca="1"/>
        <v>40</v>
      </c>
      <c r="G29" s="71">
        <f ca="1"/>
        <v>100</v>
      </c>
      <c r="H29" s="71" t="str">
        <f ca="1"/>
        <v>not included</v>
      </c>
      <c r="I29" s="71" t="str">
        <f ca="1"/>
        <v>USD</v>
      </c>
      <c r="J29" s="71">
        <f ca="1"/>
        <v>682</v>
      </c>
      <c r="K29" s="71">
        <f ca="1"/>
        <v>782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782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DOUALAPTP40</v>
      </c>
      <c r="C30" s="71" t="str">
        <f ca="1"/>
        <v>CAM</v>
      </c>
      <c r="D30" s="71" t="str">
        <f ca="1"/>
        <v>DOUALA</v>
      </c>
      <c r="E30" s="71" t="str">
        <f ca="1"/>
        <v>PTP</v>
      </c>
      <c r="F30" s="71">
        <f ca="1"/>
        <v>40</v>
      </c>
      <c r="G30" s="71">
        <f ca="1"/>
        <v>-150</v>
      </c>
      <c r="H30" s="71" t="str">
        <f ca="1"/>
        <v>not included</v>
      </c>
      <c r="I30" s="71" t="str">
        <f ca="1"/>
        <v>USD</v>
      </c>
      <c r="J30" s="71">
        <f ca="1"/>
        <v>682</v>
      </c>
      <c r="K30" s="71">
        <f ca="1"/>
        <v>532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532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DOUALAPORT KLANG40</v>
      </c>
      <c r="C31" s="71" t="str">
        <f ca="1"/>
        <v>CAM</v>
      </c>
      <c r="D31" s="71" t="str">
        <f ca="1"/>
        <v>DOUALA</v>
      </c>
      <c r="E31" s="71" t="str">
        <f ca="1"/>
        <v>PORT KLANG</v>
      </c>
      <c r="F31" s="71">
        <f ca="1"/>
        <v>40</v>
      </c>
      <c r="G31" s="71">
        <f ca="1"/>
        <v>50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732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732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KRIBIBATAM40</v>
      </c>
      <c r="C32" s="340" t="str">
        <f ca="1"/>
        <v>CAM</v>
      </c>
      <c r="D32" s="71" t="str">
        <f ca="1"/>
        <v>KRIBI</v>
      </c>
      <c r="E32" s="71" t="str">
        <f ca="1"/>
        <v>BATAM</v>
      </c>
      <c r="F32" s="71">
        <f ca="1"/>
        <v>40</v>
      </c>
      <c r="G32" s="71">
        <f ca="1"/>
        <v>400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1082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1082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KRIBIJAKARTA40</v>
      </c>
      <c r="C33" s="210" t="str">
        <f ca="1"/>
        <v>CAM</v>
      </c>
      <c r="D33" s="71" t="str">
        <f ca="1"/>
        <v>KRIBI</v>
      </c>
      <c r="E33" s="71" t="str">
        <f ca="1"/>
        <v>JAKARTA</v>
      </c>
      <c r="F33" s="71">
        <f ca="1"/>
        <v>40</v>
      </c>
      <c r="G33" s="71">
        <f ca="1"/>
        <v>-50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632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632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KRIBISURABAYA40</v>
      </c>
      <c r="C34" s="71" t="str">
        <f ca="1"/>
        <v>CAM</v>
      </c>
      <c r="D34" s="71" t="str">
        <f ca="1"/>
        <v>KRIBI</v>
      </c>
      <c r="E34" s="71" t="str">
        <f ca="1"/>
        <v>SURABAYA</v>
      </c>
      <c r="F34" s="71">
        <f ca="1"/>
        <v>40</v>
      </c>
      <c r="G34" s="71">
        <f ca="1"/>
        <v>-100</v>
      </c>
      <c r="H34" s="71" t="str">
        <f ca="1"/>
        <v>not included</v>
      </c>
      <c r="I34" s="71" t="str">
        <f ca="1"/>
        <v>USD</v>
      </c>
      <c r="J34" s="71">
        <f ca="1"/>
        <v>682</v>
      </c>
      <c r="K34" s="71">
        <f ca="1"/>
        <v>582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582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KRIBIPASIR GUDANG40</v>
      </c>
      <c r="C35" s="71" t="str">
        <f ca="1"/>
        <v>CAM</v>
      </c>
      <c r="D35" s="71" t="str">
        <f ca="1"/>
        <v>KRIBI</v>
      </c>
      <c r="E35" s="71" t="str">
        <f ca="1"/>
        <v>PASIR GUDANG</v>
      </c>
      <c r="F35" s="71">
        <f ca="1"/>
        <v>40</v>
      </c>
      <c r="G35" s="71">
        <f ca="1"/>
        <v>-100</v>
      </c>
      <c r="H35" s="71" t="str">
        <f ca="1"/>
        <v>not included</v>
      </c>
      <c r="I35" s="71" t="str">
        <f ca="1"/>
        <v>USD</v>
      </c>
      <c r="J35" s="71">
        <f ca="1"/>
        <v>682</v>
      </c>
      <c r="K35" s="71">
        <f ca="1"/>
        <v>582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582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KRIBIPTP40</v>
      </c>
      <c r="C36" s="71" t="str">
        <f ca="1"/>
        <v>CAM</v>
      </c>
      <c r="D36" s="71" t="str">
        <f ca="1"/>
        <v>KRIBI</v>
      </c>
      <c r="E36" s="71" t="str">
        <f ca="1"/>
        <v>PTP</v>
      </c>
      <c r="F36" s="71">
        <f ca="1"/>
        <v>40</v>
      </c>
      <c r="G36" s="71">
        <f ca="1"/>
        <v>-250</v>
      </c>
      <c r="H36" s="71" t="str">
        <f ca="1"/>
        <v>not included</v>
      </c>
      <c r="I36" s="71" t="str">
        <f ca="1"/>
        <v>USD</v>
      </c>
      <c r="J36" s="71">
        <f ca="1"/>
        <v>682</v>
      </c>
      <c r="K36" s="71">
        <f ca="1"/>
        <v>432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432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KRIBIPORT KLANG40</v>
      </c>
      <c r="C37" s="71" t="str">
        <f ca="1"/>
        <v>CAM</v>
      </c>
      <c r="D37" s="71" t="str">
        <f ca="1"/>
        <v>KRIBI</v>
      </c>
      <c r="E37" s="71" t="str">
        <f ca="1"/>
        <v>PORT KLANG</v>
      </c>
      <c r="F37" s="71">
        <f ca="1"/>
        <v>40</v>
      </c>
      <c r="G37" s="71">
        <f ca="1"/>
        <v>-100</v>
      </c>
      <c r="H37" s="71" t="str">
        <f ca="1"/>
        <v>not included</v>
      </c>
      <c r="I37" s="71" t="str">
        <f ca="1"/>
        <v>USD</v>
      </c>
      <c r="J37" s="71">
        <f ca="1"/>
        <v>682</v>
      </c>
      <c r="K37" s="71">
        <f ca="1"/>
        <v>582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582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DOUALAANTWERP40</v>
      </c>
      <c r="C38" s="71" t="str">
        <f ca="1"/>
        <v>CAM</v>
      </c>
      <c r="D38" s="71" t="str">
        <f ca="1"/>
        <v>DOUALA</v>
      </c>
      <c r="E38" s="71" t="str">
        <f ca="1"/>
        <v>ANTWERP</v>
      </c>
      <c r="F38" s="71">
        <f ca="1"/>
        <v>40</v>
      </c>
      <c r="G38" s="71">
        <f ca="1"/>
        <v>150</v>
      </c>
      <c r="H38" s="71" t="str">
        <f ca="1"/>
        <v>not included</v>
      </c>
      <c r="I38" s="71" t="str">
        <f ca="1"/>
        <v>EUR</v>
      </c>
      <c r="J38" s="71">
        <f ca="1"/>
        <v>402</v>
      </c>
      <c r="K38" s="71">
        <f ca="1"/>
        <v>552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552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DOUALAAMSTERDAM40</v>
      </c>
      <c r="C39" s="71" t="str">
        <f ca="1"/>
        <v>CAM</v>
      </c>
      <c r="D39" s="71" t="str">
        <f ca="1"/>
        <v>DOUALA</v>
      </c>
      <c r="E39" s="71" t="str">
        <f ca="1"/>
        <v>AMSTERDAM</v>
      </c>
      <c r="F39" s="71">
        <f ca="1"/>
        <v>40</v>
      </c>
      <c r="G39" s="71">
        <f ca="1"/>
        <v>500</v>
      </c>
      <c r="H39" s="71" t="str">
        <f ca="1"/>
        <v>not included</v>
      </c>
      <c r="I39" s="71" t="str">
        <f ca="1"/>
        <v>EUR</v>
      </c>
      <c r="J39" s="71">
        <f ca="1"/>
        <v>402</v>
      </c>
      <c r="K39" s="71">
        <f ca="1"/>
        <v>902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902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DOUALAROTTERDAM40</v>
      </c>
      <c r="C40" s="71" t="str">
        <f ca="1"/>
        <v>CAM</v>
      </c>
      <c r="D40" s="71" t="str">
        <f ca="1"/>
        <v>DOUALA</v>
      </c>
      <c r="E40" s="71" t="str">
        <f ca="1"/>
        <v>ROTTERDAM</v>
      </c>
      <c r="F40" s="71">
        <f ca="1"/>
        <v>40</v>
      </c>
      <c r="G40" s="71">
        <f ca="1"/>
        <v>400</v>
      </c>
      <c r="H40" s="71" t="str">
        <f ca="1"/>
        <v>not included</v>
      </c>
      <c r="I40" s="71" t="str">
        <f ca="1"/>
        <v>EUR</v>
      </c>
      <c r="J40" s="71">
        <f ca="1"/>
        <v>402</v>
      </c>
      <c r="K40" s="71">
        <f ca="1"/>
        <v>802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802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DOUALAHAMBURG40</v>
      </c>
      <c r="C41" s="71" t="str">
        <f ca="1"/>
        <v>CAM</v>
      </c>
      <c r="D41" s="71" t="str">
        <f ca="1"/>
        <v>DOUALA</v>
      </c>
      <c r="E41" s="71" t="str">
        <f ca="1"/>
        <v>HAMBURG</v>
      </c>
      <c r="F41" s="71">
        <f ca="1"/>
        <v>40</v>
      </c>
      <c r="G41" s="71">
        <f ca="1"/>
        <v>400</v>
      </c>
      <c r="H41" s="71" t="str">
        <f ca="1"/>
        <v>not included</v>
      </c>
      <c r="I41" s="71" t="str">
        <f ca="1"/>
        <v>EUR</v>
      </c>
      <c r="J41" s="71">
        <f ca="1"/>
        <v>402</v>
      </c>
      <c r="K41" s="71">
        <f ca="1"/>
        <v>802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802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DOUALABARCELONA40</v>
      </c>
      <c r="C42" s="71" t="str">
        <f ca="1"/>
        <v>CAM</v>
      </c>
      <c r="D42" s="71" t="str">
        <f ca="1"/>
        <v>DOUALA</v>
      </c>
      <c r="E42" s="71" t="str">
        <f ca="1"/>
        <v>BARCELONA</v>
      </c>
      <c r="F42" s="71">
        <f ca="1"/>
        <v>40</v>
      </c>
      <c r="G42" s="71">
        <f ca="1"/>
        <v>1000</v>
      </c>
      <c r="H42" s="71" t="str">
        <f ca="1"/>
        <v>not included</v>
      </c>
      <c r="I42" s="71" t="str">
        <f ca="1"/>
        <v>EUR</v>
      </c>
      <c r="J42" s="71">
        <f ca="1"/>
        <v>402</v>
      </c>
      <c r="K42" s="71">
        <f ca="1"/>
        <v>1402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1402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DOUALAVALENCIA40</v>
      </c>
      <c r="C43" s="71" t="str">
        <f ca="1"/>
        <v>CAM</v>
      </c>
      <c r="D43" s="71" t="str">
        <f ca="1"/>
        <v>DOUALA</v>
      </c>
      <c r="E43" s="71" t="str">
        <f ca="1"/>
        <v>VALENCIA</v>
      </c>
      <c r="F43" s="71">
        <f ca="1"/>
        <v>40</v>
      </c>
      <c r="G43" s="71">
        <f ca="1"/>
        <v>700</v>
      </c>
      <c r="H43" s="71" t="str">
        <f ca="1"/>
        <v>not included</v>
      </c>
      <c r="I43" s="71" t="str">
        <f ca="1"/>
        <v>EUR</v>
      </c>
      <c r="J43" s="71">
        <f ca="1"/>
        <v>402</v>
      </c>
      <c r="K43" s="71">
        <f ca="1"/>
        <v>1102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1102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DOUALAGENOA40</v>
      </c>
      <c r="C44" s="71" t="str">
        <f ca="1"/>
        <v>CAM</v>
      </c>
      <c r="D44" s="71" t="str">
        <f ca="1"/>
        <v>DOUALA</v>
      </c>
      <c r="E44" s="71" t="str">
        <f ca="1"/>
        <v>GENOA</v>
      </c>
      <c r="F44" s="71">
        <f ca="1"/>
        <v>40</v>
      </c>
      <c r="G44" s="71">
        <f ca="1"/>
        <v>1000</v>
      </c>
      <c r="H44" s="71" t="str">
        <f ca="1"/>
        <v>not included</v>
      </c>
      <c r="I44" s="71" t="str">
        <f ca="1"/>
        <v>EUR</v>
      </c>
      <c r="J44" s="71">
        <f ca="1"/>
        <v>402</v>
      </c>
      <c r="K44" s="71">
        <f ca="1"/>
        <v>1402</v>
      </c>
      <c r="L44" s="71">
        <f ca="1"/>
        <v>0</v>
      </c>
      <c r="M44" s="317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1402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DOUALAISTANBUL40</v>
      </c>
      <c r="C45" s="71" t="str">
        <f ca="1"/>
        <v>CAM</v>
      </c>
      <c r="D45" s="71" t="str">
        <f ca="1"/>
        <v>DOUALA</v>
      </c>
      <c r="E45" s="71" t="str">
        <f ca="1"/>
        <v>ISTANBUL</v>
      </c>
      <c r="F45" s="71">
        <f ca="1"/>
        <v>40</v>
      </c>
      <c r="G45" s="71">
        <f ca="1"/>
        <v>1000</v>
      </c>
      <c r="H45" s="71" t="str">
        <f ca="1"/>
        <v>not included</v>
      </c>
      <c r="I45" s="71" t="str">
        <f ca="1"/>
        <v>USD</v>
      </c>
      <c r="J45" s="71">
        <f ca="1"/>
        <v>410</v>
      </c>
      <c r="K45" s="71">
        <f ca="1"/>
        <v>1410</v>
      </c>
      <c r="L45" s="71">
        <f ca="1"/>
        <v>0</v>
      </c>
      <c r="M45" s="135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1410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DOUALAMONTREAL40</v>
      </c>
      <c r="C46" s="71" t="str">
        <f ca="1"/>
        <v>CAM</v>
      </c>
      <c r="D46" s="71" t="str">
        <f ca="1"/>
        <v>DOUALA</v>
      </c>
      <c r="E46" s="71" t="str">
        <f ca="1"/>
        <v>MONTREAL</v>
      </c>
      <c r="F46" s="71">
        <f ca="1"/>
        <v>40</v>
      </c>
      <c r="G46" s="71">
        <f ca="1"/>
        <v>3459</v>
      </c>
      <c r="H46" s="71" t="str">
        <f ca="1"/>
        <v>not included</v>
      </c>
      <c r="I46" s="71" t="str">
        <f ca="1"/>
        <v>USD</v>
      </c>
      <c r="J46" s="71">
        <f ca="1"/>
        <v>1242</v>
      </c>
      <c r="K46" s="71">
        <f ca="1"/>
        <v>4701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4701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ht="14.25" customHeight="1">
      <c r="A47" s="36" t="str">
        <f ca="1"/>
        <v>HAPAG</v>
      </c>
      <c r="B47" s="36" t="str">
        <f ca="1"/>
        <v>KRIBIANTWERP40</v>
      </c>
      <c r="C47" s="36" t="str">
        <f ca="1"/>
        <v>CAM</v>
      </c>
      <c r="D47" s="36" t="str">
        <f ca="1"/>
        <v>KRIBI</v>
      </c>
      <c r="E47" s="37" t="str">
        <f ca="1"/>
        <v>ANTWERP</v>
      </c>
      <c r="F47" s="36">
        <f ca="1"/>
        <v>40</v>
      </c>
      <c r="G47" s="36">
        <f ca="1"/>
        <v>200</v>
      </c>
      <c r="H47" s="36" t="str">
        <f ca="1"/>
        <v>not included</v>
      </c>
      <c r="I47" s="36" t="str">
        <f ca="1"/>
        <v>EUR</v>
      </c>
      <c r="J47" s="36">
        <f ca="1"/>
        <v>402</v>
      </c>
      <c r="K47" s="36">
        <f ca="1"/>
        <v>602</v>
      </c>
      <c r="L47" s="36">
        <f ca="1"/>
        <v>0</v>
      </c>
      <c r="M47" s="87">
        <f ca="1"/>
        <v>45930</v>
      </c>
      <c r="N47" s="36">
        <f ca="1"/>
        <v>0</v>
      </c>
      <c r="O47" s="36">
        <f ca="1"/>
        <v>0</v>
      </c>
      <c r="P47" s="36">
        <f ca="1"/>
        <v>0</v>
      </c>
      <c r="Q47" s="36" t="str">
        <f ca="1"/>
        <v>84398863 / MRCOCOAS004</v>
      </c>
      <c r="R47" s="36">
        <f ca="1"/>
        <v>0</v>
      </c>
      <c r="S47" s="36">
        <f ca="1"/>
        <v>1</v>
      </c>
      <c r="T47" s="36">
        <f ca="1"/>
        <v>602</v>
      </c>
      <c r="U47" s="36">
        <f ca="1"/>
        <v>0</v>
      </c>
      <c r="V47" s="36">
        <f ca="1"/>
        <v>0</v>
      </c>
      <c r="W47" s="36">
        <f ca="1"/>
        <v>0</v>
      </c>
      <c r="X47" s="36">
        <f ca="1"/>
        <v>0</v>
      </c>
    </row>
    <row r="48" spans="1:24" ht="14.25" customHeight="1">
      <c r="A48" s="36" t="str">
        <f ca="1"/>
        <v>HAPAG</v>
      </c>
      <c r="B48" s="36" t="str">
        <f ca="1"/>
        <v>KRIBIAMSTERDAM40</v>
      </c>
      <c r="C48" s="36" t="str">
        <f ca="1"/>
        <v>CAM</v>
      </c>
      <c r="D48" s="36" t="str">
        <f ca="1"/>
        <v>KRIBI</v>
      </c>
      <c r="E48" s="37" t="str">
        <f ca="1"/>
        <v>AMSTERDAM</v>
      </c>
      <c r="F48" s="36">
        <f ca="1"/>
        <v>40</v>
      </c>
      <c r="G48" s="36">
        <f ca="1"/>
        <v>575</v>
      </c>
      <c r="H48" s="36" t="str">
        <f ca="1"/>
        <v>not included</v>
      </c>
      <c r="I48" s="36" t="str">
        <f ca="1"/>
        <v>EUR</v>
      </c>
      <c r="J48" s="36">
        <f ca="1"/>
        <v>402</v>
      </c>
      <c r="K48" s="36">
        <f ca="1"/>
        <v>977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84398863 / MRCOCOAS004</v>
      </c>
      <c r="R48" s="36">
        <f ca="1"/>
        <v>0</v>
      </c>
      <c r="S48" s="36">
        <f ca="1"/>
        <v>1</v>
      </c>
      <c r="T48" s="36">
        <f ca="1"/>
        <v>977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HAPAG</v>
      </c>
      <c r="B49" s="36" t="str">
        <f ca="1"/>
        <v>KRIBIROTTERDAM40</v>
      </c>
      <c r="C49" s="36" t="str">
        <f ca="1"/>
        <v>CAM</v>
      </c>
      <c r="D49" s="36" t="str">
        <f ca="1"/>
        <v>KRIBI</v>
      </c>
      <c r="E49" s="37" t="str">
        <f ca="1"/>
        <v>ROTTERDAM</v>
      </c>
      <c r="F49" s="36">
        <f ca="1"/>
        <v>40</v>
      </c>
      <c r="G49" s="36">
        <f ca="1"/>
        <v>675</v>
      </c>
      <c r="H49" s="36" t="str">
        <f ca="1"/>
        <v>not included</v>
      </c>
      <c r="I49" s="36" t="str">
        <f ca="1"/>
        <v>EUR</v>
      </c>
      <c r="J49" s="36">
        <f ca="1"/>
        <v>402</v>
      </c>
      <c r="K49" s="36">
        <f ca="1"/>
        <v>1077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84398863 / MRCOCOAS004</v>
      </c>
      <c r="R49" s="36">
        <f ca="1"/>
        <v>0</v>
      </c>
      <c r="S49" s="36">
        <f ca="1"/>
        <v>1</v>
      </c>
      <c r="T49" s="36">
        <f ca="1"/>
        <v>1077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HAPAG</v>
      </c>
      <c r="B50" s="36" t="str">
        <f ca="1"/>
        <v>KRIBIHAMBURG40</v>
      </c>
      <c r="C50" s="36" t="str">
        <f ca="1"/>
        <v>CAM</v>
      </c>
      <c r="D50" s="36" t="str">
        <f ca="1"/>
        <v>KRIBI</v>
      </c>
      <c r="E50" s="37" t="str">
        <f ca="1"/>
        <v>HAMBURG</v>
      </c>
      <c r="F50" s="36">
        <f ca="1"/>
        <v>40</v>
      </c>
      <c r="G50" s="36">
        <f ca="1"/>
        <v>415</v>
      </c>
      <c r="H50" s="36" t="str">
        <f ca="1"/>
        <v>not included</v>
      </c>
      <c r="I50" s="36" t="str">
        <f ca="1"/>
        <v>EUR</v>
      </c>
      <c r="J50" s="36">
        <f ca="1"/>
        <v>402</v>
      </c>
      <c r="K50" s="36">
        <f ca="1"/>
        <v>817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84398863 / MRCOCOAS004</v>
      </c>
      <c r="R50" s="36">
        <f ca="1"/>
        <v>0</v>
      </c>
      <c r="S50" s="36">
        <f ca="1"/>
        <v>1</v>
      </c>
      <c r="T50" s="36">
        <f ca="1"/>
        <v>817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HAPAG</v>
      </c>
      <c r="B51" s="36" t="str">
        <f ca="1"/>
        <v>KRIBIBARCELONA40</v>
      </c>
      <c r="C51" s="36" t="str">
        <f ca="1"/>
        <v>CAM</v>
      </c>
      <c r="D51" s="36" t="str">
        <f ca="1"/>
        <v>KRIBI</v>
      </c>
      <c r="E51" s="37" t="str">
        <f ca="1"/>
        <v>BARCELONA</v>
      </c>
      <c r="F51" s="36">
        <f ca="1"/>
        <v>40</v>
      </c>
      <c r="G51" s="36">
        <f ca="1"/>
        <v>1000</v>
      </c>
      <c r="H51" s="36" t="str">
        <f ca="1"/>
        <v>not included</v>
      </c>
      <c r="I51" s="36" t="str">
        <f ca="1"/>
        <v>EUR</v>
      </c>
      <c r="J51" s="36">
        <f ca="1"/>
        <v>402</v>
      </c>
      <c r="K51" s="36">
        <f ca="1"/>
        <v>1402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84398863 / MRCOCOAS004</v>
      </c>
      <c r="R51" s="36">
        <f ca="1"/>
        <v>0</v>
      </c>
      <c r="S51" s="36">
        <f ca="1"/>
        <v>1</v>
      </c>
      <c r="T51" s="36">
        <f ca="1"/>
        <v>1402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HAPAG</v>
      </c>
      <c r="B52" s="36" t="str">
        <f ca="1"/>
        <v>KRIBIVALENCIA40</v>
      </c>
      <c r="C52" s="36" t="str">
        <f ca="1"/>
        <v>CAM</v>
      </c>
      <c r="D52" s="36" t="str">
        <f ca="1"/>
        <v>KRIBI</v>
      </c>
      <c r="E52" s="37" t="str">
        <f ca="1"/>
        <v>VALENCIA</v>
      </c>
      <c r="F52" s="36">
        <f ca="1"/>
        <v>40</v>
      </c>
      <c r="G52" s="36">
        <f ca="1"/>
        <v>1000</v>
      </c>
      <c r="H52" s="36" t="str">
        <f ca="1"/>
        <v>not included</v>
      </c>
      <c r="I52" s="36" t="str">
        <f ca="1"/>
        <v>EUR</v>
      </c>
      <c r="J52" s="36">
        <f ca="1"/>
        <v>402</v>
      </c>
      <c r="K52" s="36">
        <f ca="1"/>
        <v>1402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84398863 / MRCOCOAS004</v>
      </c>
      <c r="R52" s="36">
        <f ca="1"/>
        <v>0</v>
      </c>
      <c r="S52" s="36">
        <f ca="1"/>
        <v>1</v>
      </c>
      <c r="T52" s="36">
        <f ca="1"/>
        <v>1402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HAPAG</v>
      </c>
      <c r="B53" s="36" t="str">
        <f ca="1"/>
        <v>KRIBIGENOA40</v>
      </c>
      <c r="C53" s="36" t="str">
        <f ca="1"/>
        <v>CAM</v>
      </c>
      <c r="D53" s="36" t="str">
        <f ca="1"/>
        <v>KRIBI</v>
      </c>
      <c r="E53" s="37" t="str">
        <f ca="1"/>
        <v>GENOA</v>
      </c>
      <c r="F53" s="36">
        <f ca="1"/>
        <v>40</v>
      </c>
      <c r="G53" s="36">
        <f ca="1"/>
        <v>1000</v>
      </c>
      <c r="H53" s="36" t="str">
        <f ca="1"/>
        <v>not included</v>
      </c>
      <c r="I53" s="36" t="str">
        <f ca="1"/>
        <v>EUR</v>
      </c>
      <c r="J53" s="36">
        <f ca="1"/>
        <v>402</v>
      </c>
      <c r="K53" s="36">
        <f ca="1"/>
        <v>1402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84398863 / MRCOCOAS004</v>
      </c>
      <c r="R53" s="36">
        <f ca="1"/>
        <v>0</v>
      </c>
      <c r="S53" s="36">
        <f ca="1"/>
        <v>1</v>
      </c>
      <c r="T53" s="36">
        <f ca="1"/>
        <v>1402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HAPAG</v>
      </c>
      <c r="B54" s="36" t="str">
        <f ca="1"/>
        <v>KRIBIISTANBUL40</v>
      </c>
      <c r="C54" s="36" t="str">
        <f ca="1"/>
        <v>CAM</v>
      </c>
      <c r="D54" s="36" t="str">
        <f ca="1"/>
        <v>KRIBI</v>
      </c>
      <c r="E54" s="37" t="str">
        <f ca="1"/>
        <v>ISTANBUL</v>
      </c>
      <c r="F54" s="36">
        <f ca="1"/>
        <v>40</v>
      </c>
      <c r="G54" s="36">
        <f ca="1"/>
        <v>500</v>
      </c>
      <c r="H54" s="36" t="str">
        <f ca="1"/>
        <v>not included</v>
      </c>
      <c r="I54" s="36" t="str">
        <f ca="1"/>
        <v>USD</v>
      </c>
      <c r="J54" s="36">
        <f ca="1"/>
        <v>410</v>
      </c>
      <c r="K54" s="36">
        <f ca="1"/>
        <v>910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84398863 / MRCOCOAS004</v>
      </c>
      <c r="R54" s="36">
        <f ca="1"/>
        <v>0</v>
      </c>
      <c r="S54" s="36">
        <f ca="1"/>
        <v>1</v>
      </c>
      <c r="T54" s="36">
        <f ca="1"/>
        <v>910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HAPAG</v>
      </c>
      <c r="B55" s="36" t="str">
        <f ca="1"/>
        <v>KRIBIMONTREAL40</v>
      </c>
      <c r="C55" s="36" t="str">
        <f ca="1"/>
        <v>CAM</v>
      </c>
      <c r="D55" s="36" t="str">
        <f ca="1"/>
        <v>KRIBI</v>
      </c>
      <c r="E55" s="37" t="str">
        <f ca="1"/>
        <v>MONTREAL</v>
      </c>
      <c r="F55" s="36">
        <f ca="1"/>
        <v>40</v>
      </c>
      <c r="G55" s="36">
        <f ca="1"/>
        <v>1654</v>
      </c>
      <c r="H55" s="36" t="str">
        <f ca="1"/>
        <v>not included</v>
      </c>
      <c r="I55" s="36" t="str">
        <f ca="1"/>
        <v>USD</v>
      </c>
      <c r="J55" s="36">
        <f ca="1"/>
        <v>1242</v>
      </c>
      <c r="K55" s="36">
        <f ca="1"/>
        <v>2896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84398863 / MRCOCOAS004</v>
      </c>
      <c r="R55" s="36">
        <f ca="1"/>
        <v>0</v>
      </c>
      <c r="S55" s="36">
        <f ca="1"/>
        <v>1</v>
      </c>
      <c r="T55" s="36">
        <f ca="1"/>
        <v>2896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MSC</v>
      </c>
      <c r="B56" s="36" t="str">
        <f ca="1"/>
        <v>DOUALAAMSTERDAM 40</v>
      </c>
      <c r="C56" s="36" t="str">
        <f ca="1"/>
        <v>CAM</v>
      </c>
      <c r="D56" s="36" t="str">
        <f ca="1"/>
        <v>DOUALA</v>
      </c>
      <c r="E56" s="37" t="str">
        <f ca="1"/>
        <v xml:space="preserve">AMSTERDAM </v>
      </c>
      <c r="F56" s="36">
        <f ca="1"/>
        <v>40</v>
      </c>
      <c r="G56" s="36">
        <f ca="1"/>
        <v>1033</v>
      </c>
      <c r="H56" s="36" t="str">
        <f ca="1"/>
        <v>not included</v>
      </c>
      <c r="I56" s="36" t="str">
        <f ca="1"/>
        <v>EUR</v>
      </c>
      <c r="J56" s="36">
        <f ca="1"/>
        <v>0</v>
      </c>
      <c r="K56" s="36">
        <f ca="1"/>
        <v>1033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R17820110000053</v>
      </c>
      <c r="R56" s="36">
        <f ca="1"/>
        <v>0</v>
      </c>
      <c r="S56" s="36">
        <f ca="1"/>
        <v>1</v>
      </c>
      <c r="T56" s="36">
        <f ca="1"/>
        <v>1033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MSC</v>
      </c>
      <c r="B57" s="36" t="str">
        <f ca="1"/>
        <v>DOUALAANTWERP 40</v>
      </c>
      <c r="C57" s="36" t="str">
        <f ca="1"/>
        <v>CAM</v>
      </c>
      <c r="D57" s="36" t="str">
        <f ca="1"/>
        <v>DOUALA</v>
      </c>
      <c r="E57" s="37" t="str">
        <f ca="1"/>
        <v xml:space="preserve">ANTWERP </v>
      </c>
      <c r="F57" s="36">
        <f ca="1"/>
        <v>40</v>
      </c>
      <c r="G57" s="36">
        <f ca="1"/>
        <v>953</v>
      </c>
      <c r="H57" s="36" t="str">
        <f ca="1"/>
        <v>not included</v>
      </c>
      <c r="I57" s="36" t="str">
        <f ca="1"/>
        <v>EUR</v>
      </c>
      <c r="J57" s="36">
        <f ca="1"/>
        <v>0</v>
      </c>
      <c r="K57" s="36">
        <f ca="1"/>
        <v>953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R17820110000053</v>
      </c>
      <c r="R57" s="36">
        <f ca="1"/>
        <v>0</v>
      </c>
      <c r="S57" s="36">
        <f ca="1"/>
        <v>1</v>
      </c>
      <c r="T57" s="36">
        <f ca="1"/>
        <v>953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  <row r="58" spans="1:24" ht="14.25" customHeight="1">
      <c r="A58" s="36" t="str">
        <f ca="1"/>
        <v>MSC</v>
      </c>
      <c r="B58" s="36" t="str">
        <f ca="1"/>
        <v>DOUALAVALENCIA 40</v>
      </c>
      <c r="C58" s="36" t="str">
        <f ca="1"/>
        <v>CAM</v>
      </c>
      <c r="D58" s="36" t="str">
        <f ca="1"/>
        <v>DOUALA</v>
      </c>
      <c r="E58" s="37" t="str">
        <f ca="1"/>
        <v xml:space="preserve">VALENCIA </v>
      </c>
      <c r="F58" s="36">
        <f ca="1"/>
        <v>40</v>
      </c>
      <c r="G58" s="36">
        <f ca="1"/>
        <v>997</v>
      </c>
      <c r="H58" s="36" t="str">
        <f ca="1"/>
        <v>not included</v>
      </c>
      <c r="I58" s="36" t="str">
        <f ca="1"/>
        <v>EUR</v>
      </c>
      <c r="J58" s="36">
        <f ca="1"/>
        <v>0</v>
      </c>
      <c r="K58" s="36">
        <f ca="1"/>
        <v>997</v>
      </c>
      <c r="L58" s="36">
        <f ca="1"/>
        <v>0</v>
      </c>
      <c r="M58" s="87">
        <f ca="1"/>
        <v>45930</v>
      </c>
      <c r="N58" s="36">
        <f ca="1"/>
        <v>0</v>
      </c>
      <c r="O58" s="36">
        <f ca="1"/>
        <v>0</v>
      </c>
      <c r="P58" s="36">
        <f ca="1"/>
        <v>0</v>
      </c>
      <c r="Q58" s="36" t="str">
        <f ca="1"/>
        <v>R17820110000053</v>
      </c>
      <c r="R58" s="36">
        <f ca="1"/>
        <v>0</v>
      </c>
      <c r="S58" s="36">
        <f ca="1"/>
        <v>1</v>
      </c>
      <c r="T58" s="36">
        <f ca="1"/>
        <v>997</v>
      </c>
      <c r="U58" s="36">
        <f ca="1"/>
        <v>0</v>
      </c>
      <c r="V58" s="36">
        <f ca="1"/>
        <v>0</v>
      </c>
      <c r="W58" s="36">
        <f ca="1"/>
        <v>0</v>
      </c>
      <c r="X58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276-1447-4A2C-A08B-A0BCE337CD5E}">
  <sheetPr>
    <tabColor rgb="FF92D050"/>
    <pageSetUpPr fitToPage="1"/>
  </sheetPr>
  <dimension ref="A1:AN52"/>
  <sheetViews>
    <sheetView zoomScaleNormal="100" workbookViewId="0">
      <selection activeCell="B4" sqref="A4:H15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966</v>
      </c>
      <c r="C1" s="99" t="s">
        <v>986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0</v>
      </c>
      <c r="D3" s="297">
        <v>0.01</v>
      </c>
      <c r="E3" s="297">
        <v>5.0000000000000001E-3</v>
      </c>
      <c r="F3" s="36">
        <v>40</v>
      </c>
      <c r="G3" s="318">
        <f ca="1">'Freight &amp; Dressing'!AH2/LIB!B20</f>
        <v>371.81278363738204</v>
      </c>
      <c r="H3" s="318"/>
      <c r="I3" s="310"/>
      <c r="J3" s="311"/>
      <c r="M3" s="36"/>
    </row>
    <row r="4" spans="1:29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4" ca="1" si="4">IF(VLOOKUP(A4,$E$25:$X$1501,5,FALSE)="EUR",VLOOKUP(A4,$E$25:$X$1501,16,FALSE)*$B$19,VLOOKUP(A4,$E$25:$X$1501,16,FALSE)/$B$20)/25</f>
        <v>27.89236480000001</v>
      </c>
      <c r="G4" s="102">
        <f t="shared" ref="G4:G14" ca="1" si="5">$G$3/25</f>
        <v>14.872511345495282</v>
      </c>
      <c r="H4" s="102"/>
      <c r="I4" s="102">
        <f t="shared" ref="I4:I13" ca="1" si="6">SUM(B4:H4)</f>
        <v>141.66193094001585</v>
      </c>
      <c r="J4" s="312"/>
      <c r="M4" s="36"/>
    </row>
    <row r="5" spans="1:29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52.89</v>
      </c>
      <c r="E5" s="229">
        <f t="shared" si="3"/>
        <v>26.445</v>
      </c>
      <c r="F5" s="102">
        <f t="shared" ca="1" si="4"/>
        <v>25.660975616000009</v>
      </c>
      <c r="G5" s="102">
        <f t="shared" ca="1" si="5"/>
        <v>14.872511345495282</v>
      </c>
      <c r="H5" s="102"/>
      <c r="I5" s="102">
        <f t="shared" ca="1" si="6"/>
        <v>139.43054175601583</v>
      </c>
      <c r="J5" s="312"/>
      <c r="M5" s="36"/>
    </row>
    <row r="6" spans="1:29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52.89</v>
      </c>
      <c r="E6" s="229">
        <f t="shared" si="3"/>
        <v>26.445</v>
      </c>
      <c r="F6" s="102">
        <f t="shared" ca="1" si="4"/>
        <v>21.477120896000006</v>
      </c>
      <c r="G6" s="102">
        <f t="shared" ca="1" si="5"/>
        <v>14.872511345495282</v>
      </c>
      <c r="H6" s="102"/>
      <c r="I6" s="102">
        <f t="shared" ca="1" si="6"/>
        <v>135.24668703601583</v>
      </c>
      <c r="J6" s="312"/>
      <c r="M6" s="36"/>
    </row>
    <row r="7" spans="1:29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52.89</v>
      </c>
      <c r="E7" s="229">
        <f t="shared" si="3"/>
        <v>26.445</v>
      </c>
      <c r="F7" s="102">
        <f t="shared" ca="1" si="4"/>
        <v>28.450212096000008</v>
      </c>
      <c r="G7" s="102">
        <f t="shared" ca="1" si="5"/>
        <v>14.872511345495282</v>
      </c>
      <c r="H7" s="102"/>
      <c r="I7" s="102">
        <f t="shared" ca="1" si="6"/>
        <v>142.21977823601583</v>
      </c>
      <c r="J7" s="222"/>
      <c r="M7" s="36"/>
    </row>
    <row r="8" spans="1:29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52.89</v>
      </c>
      <c r="E8" s="229">
        <f t="shared" si="3"/>
        <v>26.445</v>
      </c>
      <c r="F8" s="102">
        <f t="shared" ca="1" si="4"/>
        <v>28.450212096000008</v>
      </c>
      <c r="G8" s="102">
        <f t="shared" ca="1" si="5"/>
        <v>14.872511345495282</v>
      </c>
      <c r="H8" s="102"/>
      <c r="I8" s="102">
        <f t="shared" ca="1" si="6"/>
        <v>142.21977823601583</v>
      </c>
      <c r="J8" s="222"/>
      <c r="M8" s="36"/>
    </row>
    <row r="9" spans="1:29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14.872511345495282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52.89</v>
      </c>
      <c r="E10" s="229">
        <f t="shared" si="3"/>
        <v>26.445</v>
      </c>
      <c r="F10" s="102">
        <f t="shared" ca="1" si="4"/>
        <v>29.745022690990563</v>
      </c>
      <c r="G10" s="102">
        <f t="shared" ca="1" si="5"/>
        <v>14.872511345495282</v>
      </c>
      <c r="H10" s="102"/>
      <c r="I10" s="102">
        <f t="shared" ca="1" si="6"/>
        <v>143.51458883100639</v>
      </c>
      <c r="J10" s="311"/>
      <c r="K10" s="216"/>
      <c r="M10" s="36"/>
    </row>
    <row r="11" spans="1:29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52.89</v>
      </c>
      <c r="E11" s="229">
        <f t="shared" si="3"/>
        <v>26.445</v>
      </c>
      <c r="F11" s="102">
        <f t="shared" ca="1" si="4"/>
        <v>66.777575941273824</v>
      </c>
      <c r="G11" s="102">
        <f t="shared" ca="1" si="5"/>
        <v>14.872511345495282</v>
      </c>
      <c r="H11" s="102"/>
      <c r="I11" s="102">
        <f t="shared" ca="1" si="6"/>
        <v>180.54714208128965</v>
      </c>
      <c r="J11" s="311"/>
      <c r="K11" s="216"/>
      <c r="M11" s="36"/>
    </row>
    <row r="12" spans="1:29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52.89</v>
      </c>
      <c r="E12" s="229">
        <f t="shared" si="3"/>
        <v>26.445</v>
      </c>
      <c r="F12" s="102">
        <f t="shared" ca="1" si="4"/>
        <v>24.74785887890415</v>
      </c>
      <c r="G12" s="102">
        <f t="shared" ca="1" si="5"/>
        <v>14.872511345495282</v>
      </c>
      <c r="H12" s="102"/>
      <c r="I12" s="102">
        <f t="shared" ca="1" si="6"/>
        <v>138.51742501891999</v>
      </c>
      <c r="M12" s="36"/>
    </row>
    <row r="13" spans="1:29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52.89</v>
      </c>
      <c r="E13" s="229">
        <f t="shared" si="3"/>
        <v>26.445</v>
      </c>
      <c r="F13" s="102">
        <f t="shared" ca="1" si="4"/>
        <v>27.722361148003205</v>
      </c>
      <c r="G13" s="102">
        <f t="shared" ca="1" si="5"/>
        <v>14.872511345495282</v>
      </c>
      <c r="H13" s="102"/>
      <c r="I13" s="102">
        <f t="shared" ca="1" si="6"/>
        <v>141.49192728801904</v>
      </c>
      <c r="J13" s="63"/>
      <c r="M13" s="36"/>
    </row>
    <row r="14" spans="1:29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52.89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14.872511345495282</v>
      </c>
      <c r="H14" s="102">
        <f ca="1">C16-C17/B20</f>
        <v>-791.62626360574632</v>
      </c>
      <c r="I14" s="101" t="e">
        <f ca="1">SUM(B14:H14)*B20</f>
        <v>#N/A</v>
      </c>
      <c r="J14" s="68"/>
      <c r="K14" s="69"/>
      <c r="M14" s="36"/>
    </row>
    <row r="15" spans="1:29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D21" s="66"/>
      <c r="E21" s="36"/>
      <c r="M21" s="36"/>
    </row>
    <row r="22" spans="1:40" s="32" customFormat="1" ht="14.25" customHeight="1">
      <c r="A22" s="31"/>
      <c r="B22" s="31"/>
      <c r="C22" s="31"/>
      <c r="D22" s="84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</row>
    <row r="23" spans="1:40" ht="14.25" customHeight="1">
      <c r="M23" s="36"/>
    </row>
    <row r="24" spans="1:40" ht="14.25" customHeight="1">
      <c r="A24" s="85" t="s">
        <v>96</v>
      </c>
      <c r="B24" s="85" t="s">
        <v>97</v>
      </c>
      <c r="C24" s="85" t="s">
        <v>98</v>
      </c>
      <c r="D24" s="85" t="s">
        <v>99</v>
      </c>
      <c r="E24" s="86" t="s">
        <v>100</v>
      </c>
      <c r="F24" s="85" t="s">
        <v>101</v>
      </c>
      <c r="G24" s="85" t="s">
        <v>58</v>
      </c>
      <c r="H24" s="85" t="s">
        <v>102</v>
      </c>
      <c r="I24" s="85" t="s">
        <v>103</v>
      </c>
      <c r="J24" s="85" t="s">
        <v>104</v>
      </c>
      <c r="K24" s="85" t="s">
        <v>105</v>
      </c>
      <c r="L24" s="85" t="s">
        <v>106</v>
      </c>
      <c r="M24" s="133" t="s">
        <v>107</v>
      </c>
      <c r="N24" s="85" t="s">
        <v>108</v>
      </c>
      <c r="O24" s="85" t="s">
        <v>109</v>
      </c>
      <c r="P24" s="85" t="s">
        <v>110</v>
      </c>
      <c r="Q24" s="85" t="s">
        <v>111</v>
      </c>
      <c r="R24" s="85"/>
      <c r="S24" s="85" t="s">
        <v>112</v>
      </c>
      <c r="T24" s="88" t="s">
        <v>113</v>
      </c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s="71" customFormat="1" ht="14.25" customHeight="1">
      <c r="A25" s="45" t="str" cm="1">
        <f t="array" aca="1" ref="A25:X52" ca="1">_xlfn._xlws.FILTER(Freight,('Freight &amp; Dressing'!F:F=LIB!F3)*('Freight &amp; Dressing'!C:C=B1)*('Freight &amp; Dressing'!S:S=1),"")</f>
        <v>CMA</v>
      </c>
      <c r="B25" s="45" t="str">
        <f ca="1"/>
        <v>MONROVIAANTWERP40</v>
      </c>
      <c r="C25" s="45" t="str">
        <f ca="1"/>
        <v>LIB</v>
      </c>
      <c r="D25" s="45" t="str">
        <f ca="1"/>
        <v>MONROVIA</v>
      </c>
      <c r="E25" s="45" t="str">
        <f ca="1"/>
        <v>ANTWERP</v>
      </c>
      <c r="F25" s="45">
        <f ca="1"/>
        <v>40</v>
      </c>
      <c r="G25" s="45">
        <f ca="1"/>
        <v>700</v>
      </c>
      <c r="H25" s="45" t="str">
        <f ca="1"/>
        <v>not included</v>
      </c>
      <c r="I25" s="45" t="str">
        <f ca="1"/>
        <v>EUR</v>
      </c>
      <c r="J25" s="45">
        <f ca="1"/>
        <v>100</v>
      </c>
      <c r="K25" s="45">
        <f ca="1"/>
        <v>800</v>
      </c>
      <c r="L25" s="45">
        <f ca="1"/>
        <v>0</v>
      </c>
      <c r="M25" s="134">
        <f ca="1"/>
        <v>45930</v>
      </c>
      <c r="N25" s="45">
        <f ca="1"/>
        <v>0</v>
      </c>
      <c r="O25" s="45">
        <f ca="1"/>
        <v>0</v>
      </c>
      <c r="P25" s="45">
        <f ca="1"/>
        <v>0</v>
      </c>
      <c r="Q25" s="45" t="str">
        <f ca="1"/>
        <v>QCOCS0000002</v>
      </c>
      <c r="R25" s="45">
        <f ca="1"/>
        <v>0</v>
      </c>
      <c r="S25" s="45">
        <f ca="1"/>
        <v>1</v>
      </c>
      <c r="T25" s="45">
        <f ca="1"/>
        <v>800</v>
      </c>
      <c r="U25" s="45">
        <f ca="1"/>
        <v>0</v>
      </c>
      <c r="V25" s="71">
        <f ca="1"/>
        <v>0</v>
      </c>
      <c r="W25" s="71">
        <f ca="1"/>
        <v>0</v>
      </c>
      <c r="X25" s="71">
        <f ca="1"/>
        <v>0</v>
      </c>
    </row>
    <row r="26" spans="1:40" s="71" customFormat="1" ht="14.25" customHeight="1">
      <c r="A26" s="45" t="str">
        <f ca="1"/>
        <v>CMA</v>
      </c>
      <c r="B26" s="45" t="str">
        <f ca="1"/>
        <v>MONROVIAPASIR GUDANG40</v>
      </c>
      <c r="C26" s="45" t="str">
        <f ca="1"/>
        <v>LIB</v>
      </c>
      <c r="D26" s="45" t="str">
        <f ca="1"/>
        <v>MONROVIA</v>
      </c>
      <c r="E26" s="45" t="str">
        <f ca="1"/>
        <v>PASIR GUDANG</v>
      </c>
      <c r="F26" s="45">
        <f ca="1"/>
        <v>40</v>
      </c>
      <c r="G26" s="45">
        <f ca="1"/>
        <v>2245</v>
      </c>
      <c r="H26" s="45" t="str">
        <f ca="1"/>
        <v>not included</v>
      </c>
      <c r="I26" s="45" t="str">
        <f ca="1"/>
        <v>USD</v>
      </c>
      <c r="J26" s="45">
        <f ca="1"/>
        <v>0</v>
      </c>
      <c r="K26" s="45">
        <f ca="1"/>
        <v>2245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2245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MONROVIAPTP40</v>
      </c>
      <c r="C27" s="45" t="str">
        <f ca="1"/>
        <v>LIB</v>
      </c>
      <c r="D27" s="45" t="str">
        <f ca="1"/>
        <v>MONROVIA</v>
      </c>
      <c r="E27" s="45" t="str">
        <f ca="1"/>
        <v>PTP</v>
      </c>
      <c r="F27" s="45">
        <f ca="1"/>
        <v>40</v>
      </c>
      <c r="G27" s="45">
        <f ca="1"/>
        <v>1000</v>
      </c>
      <c r="H27" s="45" t="str">
        <f ca="1"/>
        <v>not included</v>
      </c>
      <c r="I27" s="45" t="str">
        <f ca="1"/>
        <v>USD</v>
      </c>
      <c r="J27" s="45">
        <f ca="1"/>
        <v>0</v>
      </c>
      <c r="K27" s="45">
        <f ca="1"/>
        <v>1000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1000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71" t="str">
        <f ca="1"/>
        <v>HAPAG</v>
      </c>
      <c r="B28" s="71" t="str">
        <f ca="1"/>
        <v>MONROVIABATAM40</v>
      </c>
      <c r="C28" s="71" t="str">
        <f ca="1"/>
        <v>LIB</v>
      </c>
      <c r="D28" s="71" t="str">
        <f ca="1"/>
        <v>MONROVIA</v>
      </c>
      <c r="E28" s="71" t="str">
        <f ca="1"/>
        <v>BATAM</v>
      </c>
      <c r="F28" s="71">
        <f ca="1"/>
        <v>40</v>
      </c>
      <c r="G28" s="71">
        <f ca="1"/>
        <v>539</v>
      </c>
      <c r="H28" s="71" t="str">
        <f ca="1"/>
        <v>not included</v>
      </c>
      <c r="I28" s="71" t="str">
        <f ca="1"/>
        <v>USD</v>
      </c>
      <c r="J28" s="71">
        <f ca="1"/>
        <v>682</v>
      </c>
      <c r="K28" s="71">
        <f ca="1"/>
        <v>1221</v>
      </c>
      <c r="L28" s="71">
        <f ca="1"/>
        <v>0</v>
      </c>
      <c r="M28" s="135">
        <f ca="1"/>
        <v>45930</v>
      </c>
      <c r="N28" s="71">
        <f ca="1"/>
        <v>0</v>
      </c>
      <c r="O28" s="71">
        <f ca="1"/>
        <v>0</v>
      </c>
      <c r="P28" s="71">
        <f ca="1"/>
        <v>0</v>
      </c>
      <c r="Q28" s="71" t="str">
        <f ca="1"/>
        <v>84398863 / MRCOCOAS004</v>
      </c>
      <c r="R28" s="71">
        <f ca="1"/>
        <v>0</v>
      </c>
      <c r="S28" s="71">
        <f ca="1"/>
        <v>1</v>
      </c>
      <c r="T28" s="71">
        <f ca="1"/>
        <v>1221</v>
      </c>
      <c r="U28" s="71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MONROVIAJAKARTA40</v>
      </c>
      <c r="C29" s="71" t="str">
        <f ca="1"/>
        <v>LIB</v>
      </c>
      <c r="D29" s="71" t="str">
        <f ca="1"/>
        <v>MONROVIA</v>
      </c>
      <c r="E29" s="71" t="str">
        <f ca="1"/>
        <v>JAKARTA</v>
      </c>
      <c r="F29" s="71">
        <f ca="1"/>
        <v>40</v>
      </c>
      <c r="G29" s="71">
        <f ca="1"/>
        <v>150</v>
      </c>
      <c r="H29" s="71" t="str">
        <f ca="1"/>
        <v>not included</v>
      </c>
      <c r="I29" s="71" t="str">
        <f ca="1"/>
        <v>USD</v>
      </c>
      <c r="J29" s="71">
        <f ca="1"/>
        <v>682</v>
      </c>
      <c r="K29" s="71">
        <f ca="1"/>
        <v>832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832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MONROVIASURABAYA40</v>
      </c>
      <c r="C30" s="71" t="str">
        <f ca="1"/>
        <v>LIB</v>
      </c>
      <c r="D30" s="71" t="str">
        <f ca="1"/>
        <v>MONROVIA</v>
      </c>
      <c r="E30" s="71" t="str">
        <f ca="1"/>
        <v>SURABAYA</v>
      </c>
      <c r="F30" s="71">
        <f ca="1"/>
        <v>40</v>
      </c>
      <c r="G30" s="71">
        <f ca="1"/>
        <v>250</v>
      </c>
      <c r="H30" s="71" t="str">
        <f ca="1"/>
        <v>not included</v>
      </c>
      <c r="I30" s="71" t="str">
        <f ca="1"/>
        <v>USD</v>
      </c>
      <c r="J30" s="71">
        <f ca="1"/>
        <v>682</v>
      </c>
      <c r="K30" s="71">
        <f ca="1"/>
        <v>932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932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MONROVIAPASIR GUDANG40</v>
      </c>
      <c r="C31" s="71" t="str">
        <f ca="1"/>
        <v>LIB</v>
      </c>
      <c r="D31" s="71" t="str">
        <f ca="1"/>
        <v>MONROVIA</v>
      </c>
      <c r="E31" s="71" t="str">
        <f ca="1"/>
        <v>PASIR GUDANG</v>
      </c>
      <c r="F31" s="71">
        <f ca="1"/>
        <v>40</v>
      </c>
      <c r="G31" s="71">
        <f ca="1"/>
        <v>350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1032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1032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MONROVIAPTP40</v>
      </c>
      <c r="C32" s="340" t="str">
        <f ca="1"/>
        <v>LIB</v>
      </c>
      <c r="D32" s="71" t="str">
        <f ca="1"/>
        <v>MONROVIA</v>
      </c>
      <c r="E32" s="71" t="str">
        <f ca="1"/>
        <v>PTP</v>
      </c>
      <c r="F32" s="71">
        <f ca="1"/>
        <v>40</v>
      </c>
      <c r="G32" s="71">
        <f ca="1"/>
        <v>-50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632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632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MONROVIAPORT KLANG40</v>
      </c>
      <c r="C33" s="210" t="str">
        <f ca="1"/>
        <v>LIB</v>
      </c>
      <c r="D33" s="71" t="str">
        <f ca="1"/>
        <v>MONROVIA</v>
      </c>
      <c r="E33" s="71" t="str">
        <f ca="1"/>
        <v>PORT KLANG</v>
      </c>
      <c r="F33" s="71">
        <f ca="1"/>
        <v>40</v>
      </c>
      <c r="G33" s="71">
        <f ca="1"/>
        <v>200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882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882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MONROVIAANTWERP40</v>
      </c>
      <c r="C34" s="71" t="str">
        <f ca="1"/>
        <v>LIB</v>
      </c>
      <c r="D34" s="71" t="str">
        <f ca="1"/>
        <v>MONROVIA</v>
      </c>
      <c r="E34" s="71" t="str">
        <f ca="1"/>
        <v>ANTWERP</v>
      </c>
      <c r="F34" s="71">
        <f ca="1"/>
        <v>40</v>
      </c>
      <c r="G34" s="71">
        <f ca="1"/>
        <v>100</v>
      </c>
      <c r="H34" s="71" t="str">
        <f ca="1"/>
        <v>not included</v>
      </c>
      <c r="I34" s="71" t="str">
        <f ca="1"/>
        <v>EUR</v>
      </c>
      <c r="J34" s="71">
        <f ca="1"/>
        <v>416</v>
      </c>
      <c r="K34" s="71">
        <f ca="1"/>
        <v>516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516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MONROVIAAMSTERDAM40</v>
      </c>
      <c r="C35" s="71" t="str">
        <f ca="1"/>
        <v>LIB</v>
      </c>
      <c r="D35" s="71" t="str">
        <f ca="1"/>
        <v>MONROVIA</v>
      </c>
      <c r="E35" s="71" t="str">
        <f ca="1"/>
        <v>AMSTERDAM</v>
      </c>
      <c r="F35" s="71">
        <f ca="1"/>
        <v>40</v>
      </c>
      <c r="G35" s="71">
        <f ca="1"/>
        <v>320</v>
      </c>
      <c r="H35" s="71" t="str">
        <f ca="1"/>
        <v>not included</v>
      </c>
      <c r="I35" s="71" t="str">
        <f ca="1"/>
        <v>EUR</v>
      </c>
      <c r="J35" s="71">
        <f ca="1"/>
        <v>416</v>
      </c>
      <c r="K35" s="71">
        <f ca="1"/>
        <v>736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736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MONROVIAROTTERDAM40</v>
      </c>
      <c r="C36" s="71" t="str">
        <f ca="1"/>
        <v>LIB</v>
      </c>
      <c r="D36" s="71" t="str">
        <f ca="1"/>
        <v>MONROVIA</v>
      </c>
      <c r="E36" s="71" t="str">
        <f ca="1"/>
        <v>ROTTERDAM</v>
      </c>
      <c r="F36" s="71">
        <f ca="1"/>
        <v>40</v>
      </c>
      <c r="G36" s="71">
        <f ca="1"/>
        <v>220</v>
      </c>
      <c r="H36" s="71" t="str">
        <f ca="1"/>
        <v>not included</v>
      </c>
      <c r="I36" s="71" t="str">
        <f ca="1"/>
        <v>EUR</v>
      </c>
      <c r="J36" s="71">
        <f ca="1"/>
        <v>416</v>
      </c>
      <c r="K36" s="71">
        <f ca="1"/>
        <v>636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636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MONROVIAHAMBURG40</v>
      </c>
      <c r="C37" s="71" t="str">
        <f ca="1"/>
        <v>LIB</v>
      </c>
      <c r="D37" s="71" t="str">
        <f ca="1"/>
        <v>MONROVIA</v>
      </c>
      <c r="E37" s="71" t="str">
        <f ca="1"/>
        <v>HAMBURG</v>
      </c>
      <c r="F37" s="71">
        <f ca="1"/>
        <v>40</v>
      </c>
      <c r="G37" s="71">
        <f ca="1"/>
        <v>200</v>
      </c>
      <c r="H37" s="71" t="str">
        <f ca="1"/>
        <v>not included</v>
      </c>
      <c r="I37" s="71" t="str">
        <f ca="1"/>
        <v>EUR</v>
      </c>
      <c r="J37" s="71">
        <f ca="1"/>
        <v>416</v>
      </c>
      <c r="K37" s="71">
        <f ca="1"/>
        <v>616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616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MONROVIABARCELONA40</v>
      </c>
      <c r="C38" s="71" t="str">
        <f ca="1"/>
        <v>LIB</v>
      </c>
      <c r="D38" s="71" t="str">
        <f ca="1"/>
        <v>MONROVIA</v>
      </c>
      <c r="E38" s="71" t="str">
        <f ca="1"/>
        <v>BARCELONA</v>
      </c>
      <c r="F38" s="71">
        <f ca="1"/>
        <v>40</v>
      </c>
      <c r="G38" s="71">
        <f ca="1"/>
        <v>400</v>
      </c>
      <c r="H38" s="71" t="str">
        <f ca="1"/>
        <v>not included</v>
      </c>
      <c r="I38" s="71" t="str">
        <f ca="1"/>
        <v>EUR</v>
      </c>
      <c r="J38" s="71">
        <f ca="1"/>
        <v>416</v>
      </c>
      <c r="K38" s="71">
        <f ca="1"/>
        <v>816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816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MONROVIAVALENCIA40</v>
      </c>
      <c r="C39" s="71" t="str">
        <f ca="1"/>
        <v>LIB</v>
      </c>
      <c r="D39" s="71" t="str">
        <f ca="1"/>
        <v>MONROVIA</v>
      </c>
      <c r="E39" s="71" t="str">
        <f ca="1"/>
        <v>VALENCIA</v>
      </c>
      <c r="F39" s="71">
        <f ca="1"/>
        <v>40</v>
      </c>
      <c r="G39" s="71">
        <f ca="1"/>
        <v>400</v>
      </c>
      <c r="H39" s="71" t="str">
        <f ca="1"/>
        <v>not included</v>
      </c>
      <c r="I39" s="71" t="str">
        <f ca="1"/>
        <v>EUR</v>
      </c>
      <c r="J39" s="71">
        <f ca="1"/>
        <v>416</v>
      </c>
      <c r="K39" s="71">
        <f ca="1"/>
        <v>816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816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MONROVIAGENOA40</v>
      </c>
      <c r="C40" s="71" t="str">
        <f ca="1"/>
        <v>LIB</v>
      </c>
      <c r="D40" s="71" t="str">
        <f ca="1"/>
        <v>MONROVIA</v>
      </c>
      <c r="E40" s="71" t="str">
        <f ca="1"/>
        <v>GENOA</v>
      </c>
      <c r="F40" s="71">
        <f ca="1"/>
        <v>40</v>
      </c>
      <c r="G40" s="71">
        <f ca="1"/>
        <v>400</v>
      </c>
      <c r="H40" s="71" t="str">
        <f ca="1"/>
        <v>not included</v>
      </c>
      <c r="I40" s="71" t="str">
        <f ca="1"/>
        <v>EUR</v>
      </c>
      <c r="J40" s="71">
        <f ca="1"/>
        <v>416</v>
      </c>
      <c r="K40" s="71">
        <f ca="1"/>
        <v>816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816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MONROVIAISTANBUL40</v>
      </c>
      <c r="C41" s="71" t="str">
        <f ca="1"/>
        <v>LIB</v>
      </c>
      <c r="D41" s="71" t="str">
        <f ca="1"/>
        <v>MONROVIA</v>
      </c>
      <c r="E41" s="71" t="str">
        <f ca="1"/>
        <v>ISTANBUL</v>
      </c>
      <c r="F41" s="71">
        <f ca="1"/>
        <v>40</v>
      </c>
      <c r="G41" s="71">
        <f ca="1"/>
        <v>400</v>
      </c>
      <c r="H41" s="71" t="str">
        <f ca="1"/>
        <v>not included</v>
      </c>
      <c r="I41" s="71" t="str">
        <f ca="1"/>
        <v>USD</v>
      </c>
      <c r="J41" s="71">
        <f ca="1"/>
        <v>410</v>
      </c>
      <c r="K41" s="71">
        <f ca="1"/>
        <v>810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810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MONROVIAMONTREAL40</v>
      </c>
      <c r="C42" s="71" t="str">
        <f ca="1"/>
        <v>LIB</v>
      </c>
      <c r="D42" s="71" t="str">
        <f ca="1"/>
        <v>MONROVIA</v>
      </c>
      <c r="E42" s="71" t="str">
        <f ca="1"/>
        <v>MONTREAL</v>
      </c>
      <c r="F42" s="71">
        <f ca="1"/>
        <v>40</v>
      </c>
      <c r="G42" s="71">
        <f ca="1"/>
        <v>1654</v>
      </c>
      <c r="H42" s="71" t="str">
        <f ca="1"/>
        <v>not included</v>
      </c>
      <c r="I42" s="71" t="str">
        <f ca="1"/>
        <v>USD</v>
      </c>
      <c r="J42" s="71">
        <f ca="1"/>
        <v>1242</v>
      </c>
      <c r="K42" s="71">
        <f ca="1"/>
        <v>2896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2896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MAERSK</v>
      </c>
      <c r="B43" s="71" t="str">
        <f ca="1"/>
        <v>MonroviaPasir Gudang40</v>
      </c>
      <c r="C43" s="71" t="str">
        <f ca="1"/>
        <v>LIB</v>
      </c>
      <c r="D43" s="71" t="str">
        <f ca="1"/>
        <v>Monrovia</v>
      </c>
      <c r="E43" s="71" t="str">
        <f ca="1"/>
        <v>Pasir Gudang</v>
      </c>
      <c r="F43" s="71">
        <f ca="1"/>
        <v>40</v>
      </c>
      <c r="G43" s="71">
        <f ca="1"/>
        <v>350</v>
      </c>
      <c r="H43" s="71" t="str">
        <f ca="1"/>
        <v>not included</v>
      </c>
      <c r="I43" s="71" t="str">
        <f ca="1"/>
        <v>USD</v>
      </c>
      <c r="J43" s="71">
        <f ca="1"/>
        <v>632</v>
      </c>
      <c r="K43" s="71">
        <f ca="1"/>
        <v>982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>
        <f ca="1"/>
        <v>4924948</v>
      </c>
      <c r="R43" s="71">
        <f ca="1"/>
        <v>0</v>
      </c>
      <c r="S43" s="71">
        <f ca="1"/>
        <v>1</v>
      </c>
      <c r="T43" s="71">
        <f ca="1"/>
        <v>982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MSC</v>
      </c>
      <c r="B44" s="71" t="str">
        <f ca="1"/>
        <v>MONROVIAANTWERP 40</v>
      </c>
      <c r="C44" s="71" t="str">
        <f ca="1"/>
        <v>LIB</v>
      </c>
      <c r="D44" s="71" t="str">
        <f ca="1"/>
        <v>MONROVIA</v>
      </c>
      <c r="E44" s="71" t="str">
        <f ca="1"/>
        <v xml:space="preserve">ANTWERP </v>
      </c>
      <c r="F44" s="71">
        <f ca="1"/>
        <v>40</v>
      </c>
      <c r="G44" s="71">
        <f ca="1"/>
        <v>1078</v>
      </c>
      <c r="H44" s="71" t="str">
        <f ca="1"/>
        <v>not included</v>
      </c>
      <c r="I44" s="71" t="str">
        <f ca="1"/>
        <v>EUR</v>
      </c>
      <c r="J44" s="71">
        <f ca="1"/>
        <v>0</v>
      </c>
      <c r="K44" s="71">
        <f ca="1"/>
        <v>1078</v>
      </c>
      <c r="L44" s="71">
        <f ca="1"/>
        <v>0</v>
      </c>
      <c r="M44" s="317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R17820110000053</v>
      </c>
      <c r="R44" s="71">
        <f ca="1"/>
        <v>0</v>
      </c>
      <c r="S44" s="71">
        <f ca="1"/>
        <v>1</v>
      </c>
      <c r="T44" s="71">
        <f ca="1"/>
        <v>1078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MSC</v>
      </c>
      <c r="B45" s="71" t="str">
        <f ca="1"/>
        <v>MONROVIABARCELONA40</v>
      </c>
      <c r="C45" s="71" t="str">
        <f ca="1"/>
        <v>LIB</v>
      </c>
      <c r="D45" s="71" t="str">
        <f ca="1"/>
        <v>MONROVIA</v>
      </c>
      <c r="E45" s="71" t="str">
        <f ca="1"/>
        <v>BARCELONA</v>
      </c>
      <c r="F45" s="71">
        <f ca="1"/>
        <v>40</v>
      </c>
      <c r="G45" s="71">
        <f ca="1"/>
        <v>1272</v>
      </c>
      <c r="H45" s="71" t="str">
        <f ca="1"/>
        <v>not included</v>
      </c>
      <c r="I45" s="71" t="str">
        <f ca="1"/>
        <v>EUR</v>
      </c>
      <c r="J45" s="71">
        <f ca="1"/>
        <v>0</v>
      </c>
      <c r="K45" s="71">
        <f ca="1"/>
        <v>1272</v>
      </c>
      <c r="L45" s="71">
        <f ca="1"/>
        <v>0</v>
      </c>
      <c r="M45" s="135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R17820110000053</v>
      </c>
      <c r="R45" s="71">
        <f ca="1"/>
        <v>0</v>
      </c>
      <c r="S45" s="71">
        <f ca="1"/>
        <v>1</v>
      </c>
      <c r="T45" s="71">
        <f ca="1"/>
        <v>1272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MSC</v>
      </c>
      <c r="B46" s="71" t="str">
        <f ca="1"/>
        <v>MONROVIABatam40</v>
      </c>
      <c r="C46" s="71" t="str">
        <f ca="1"/>
        <v>LIB</v>
      </c>
      <c r="D46" s="71" t="str">
        <f ca="1"/>
        <v>MONROVIA</v>
      </c>
      <c r="E46" s="71" t="str">
        <f ca="1"/>
        <v>Batam</v>
      </c>
      <c r="F46" s="71">
        <f ca="1"/>
        <v>40</v>
      </c>
      <c r="G46" s="71">
        <f ca="1"/>
        <v>1887</v>
      </c>
      <c r="H46" s="71" t="str">
        <f ca="1"/>
        <v>not included</v>
      </c>
      <c r="I46" s="71" t="str">
        <f ca="1"/>
        <v>USD</v>
      </c>
      <c r="J46" s="71">
        <f ca="1"/>
        <v>0</v>
      </c>
      <c r="K46" s="71">
        <f ca="1"/>
        <v>1887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R17820110000053</v>
      </c>
      <c r="R46" s="71">
        <f ca="1"/>
        <v>0</v>
      </c>
      <c r="S46" s="71">
        <f ca="1"/>
        <v>1</v>
      </c>
      <c r="T46" s="71">
        <f ca="1"/>
        <v>1887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ht="14.25" customHeight="1">
      <c r="A47" s="36" t="str">
        <f ca="1"/>
        <v>MSC</v>
      </c>
      <c r="B47" s="36" t="str">
        <f ca="1"/>
        <v>MONROVIAHAMBURG40</v>
      </c>
      <c r="C47" s="36" t="str">
        <f ca="1"/>
        <v>LIB</v>
      </c>
      <c r="D47" s="36" t="str">
        <f ca="1"/>
        <v>MONROVIA</v>
      </c>
      <c r="E47" s="37" t="str">
        <f ca="1"/>
        <v>HAMBURG</v>
      </c>
      <c r="F47" s="36">
        <f ca="1"/>
        <v>40</v>
      </c>
      <c r="G47" s="36">
        <f ca="1"/>
        <v>1203</v>
      </c>
      <c r="H47" s="36" t="str">
        <f ca="1"/>
        <v>not included</v>
      </c>
      <c r="I47" s="36" t="str">
        <f ca="1"/>
        <v>EUR</v>
      </c>
      <c r="J47" s="36">
        <f ca="1"/>
        <v>0</v>
      </c>
      <c r="K47" s="36">
        <f ca="1"/>
        <v>1203</v>
      </c>
      <c r="L47" s="36">
        <f ca="1"/>
        <v>0</v>
      </c>
      <c r="M47" s="87">
        <f ca="1"/>
        <v>45930</v>
      </c>
      <c r="N47" s="36">
        <f ca="1"/>
        <v>0</v>
      </c>
      <c r="O47" s="36">
        <f ca="1"/>
        <v>0</v>
      </c>
      <c r="P47" s="36">
        <f ca="1"/>
        <v>0</v>
      </c>
      <c r="Q47" s="36" t="str">
        <f ca="1"/>
        <v>R17820110000053</v>
      </c>
      <c r="R47" s="36">
        <f ca="1"/>
        <v>0</v>
      </c>
      <c r="S47" s="36">
        <f ca="1"/>
        <v>1</v>
      </c>
      <c r="T47" s="36">
        <f ca="1"/>
        <v>1203</v>
      </c>
      <c r="U47" s="36">
        <f ca="1"/>
        <v>0</v>
      </c>
      <c r="V47" s="36">
        <f ca="1"/>
        <v>0</v>
      </c>
      <c r="W47" s="36">
        <f ca="1"/>
        <v>0</v>
      </c>
      <c r="X47" s="36">
        <f ca="1"/>
        <v>0</v>
      </c>
    </row>
    <row r="48" spans="1:24" ht="14.25" customHeight="1">
      <c r="A48" s="36" t="str">
        <f ca="1"/>
        <v>MSC</v>
      </c>
      <c r="B48" s="36" t="str">
        <f ca="1"/>
        <v>MONROVIAPASIR GUDANG40</v>
      </c>
      <c r="C48" s="36" t="str">
        <f ca="1"/>
        <v>LIB</v>
      </c>
      <c r="D48" s="36" t="str">
        <f ca="1"/>
        <v>MONROVIA</v>
      </c>
      <c r="E48" s="37" t="str">
        <f ca="1"/>
        <v>PASIR GUDANG</v>
      </c>
      <c r="F48" s="36">
        <f ca="1"/>
        <v>40</v>
      </c>
      <c r="G48" s="36">
        <f ca="1"/>
        <v>964</v>
      </c>
      <c r="H48" s="36" t="str">
        <f ca="1"/>
        <v>not included</v>
      </c>
      <c r="I48" s="36" t="str">
        <f ca="1"/>
        <v>USD</v>
      </c>
      <c r="J48" s="36">
        <f ca="1"/>
        <v>0</v>
      </c>
      <c r="K48" s="36">
        <f ca="1"/>
        <v>964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R17820110000053</v>
      </c>
      <c r="R48" s="36">
        <f ca="1"/>
        <v>0</v>
      </c>
      <c r="S48" s="36">
        <f ca="1"/>
        <v>1</v>
      </c>
      <c r="T48" s="36">
        <f ca="1"/>
        <v>964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MSC</v>
      </c>
      <c r="B49" s="36" t="str">
        <f ca="1"/>
        <v>MONROVIAPORT KLANG40</v>
      </c>
      <c r="C49" s="36" t="str">
        <f ca="1"/>
        <v>LIB</v>
      </c>
      <c r="D49" s="36" t="str">
        <f ca="1"/>
        <v>MONROVIA</v>
      </c>
      <c r="E49" s="37" t="str">
        <f ca="1"/>
        <v>PORT KLANG</v>
      </c>
      <c r="F49" s="36">
        <f ca="1"/>
        <v>40</v>
      </c>
      <c r="G49" s="36">
        <f ca="1"/>
        <v>1289</v>
      </c>
      <c r="H49" s="36" t="str">
        <f ca="1"/>
        <v>not included</v>
      </c>
      <c r="I49" s="36" t="str">
        <f ca="1"/>
        <v>USD</v>
      </c>
      <c r="J49" s="36">
        <f ca="1"/>
        <v>0</v>
      </c>
      <c r="K49" s="36">
        <f ca="1"/>
        <v>1289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R17820110000053</v>
      </c>
      <c r="R49" s="36">
        <f ca="1"/>
        <v>0</v>
      </c>
      <c r="S49" s="36">
        <f ca="1"/>
        <v>1</v>
      </c>
      <c r="T49" s="36">
        <f ca="1"/>
        <v>1289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MSC</v>
      </c>
      <c r="B50" s="36" t="str">
        <f ca="1"/>
        <v>MONROVIASURABAYA40</v>
      </c>
      <c r="C50" s="36" t="str">
        <f ca="1"/>
        <v>LIB</v>
      </c>
      <c r="D50" s="36" t="str">
        <f ca="1"/>
        <v>MONROVIA</v>
      </c>
      <c r="E50" s="37" t="str">
        <f ca="1"/>
        <v>SURABAYA</v>
      </c>
      <c r="F50" s="36">
        <f ca="1"/>
        <v>40</v>
      </c>
      <c r="G50" s="36">
        <f ca="1"/>
        <v>1267</v>
      </c>
      <c r="H50" s="36" t="str">
        <f ca="1"/>
        <v>not included</v>
      </c>
      <c r="I50" s="36" t="str">
        <f ca="1"/>
        <v>USD</v>
      </c>
      <c r="J50" s="36">
        <f ca="1"/>
        <v>0</v>
      </c>
      <c r="K50" s="36">
        <f ca="1"/>
        <v>1267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R17820110000053</v>
      </c>
      <c r="R50" s="36">
        <f ca="1"/>
        <v>0</v>
      </c>
      <c r="S50" s="36">
        <f ca="1"/>
        <v>1</v>
      </c>
      <c r="T50" s="36">
        <f ca="1"/>
        <v>1267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MSC</v>
      </c>
      <c r="B51" s="36" t="str">
        <f ca="1"/>
        <v>MONROVIAPTP40</v>
      </c>
      <c r="C51" s="36" t="str">
        <f ca="1"/>
        <v>LIB</v>
      </c>
      <c r="D51" s="36" t="str">
        <f ca="1"/>
        <v>MONROVIA</v>
      </c>
      <c r="E51" s="37" t="str">
        <f ca="1"/>
        <v>PTP</v>
      </c>
      <c r="F51" s="36">
        <f ca="1"/>
        <v>40</v>
      </c>
      <c r="G51" s="36">
        <f ca="1"/>
        <v>1339</v>
      </c>
      <c r="H51" s="36" t="str">
        <f ca="1"/>
        <v>not included</v>
      </c>
      <c r="I51" s="36" t="str">
        <f ca="1"/>
        <v>USD</v>
      </c>
      <c r="J51" s="36">
        <f ca="1"/>
        <v>0</v>
      </c>
      <c r="K51" s="36">
        <f ca="1"/>
        <v>1339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R17820110000053</v>
      </c>
      <c r="R51" s="36">
        <f ca="1"/>
        <v>0</v>
      </c>
      <c r="S51" s="36">
        <f ca="1"/>
        <v>1</v>
      </c>
      <c r="T51" s="36">
        <f ca="1"/>
        <v>1339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MSC</v>
      </c>
      <c r="B52" s="36" t="str">
        <f ca="1"/>
        <v>MONROVIAVALENCIA 40</v>
      </c>
      <c r="C52" s="36" t="str">
        <f ca="1"/>
        <v>LIB</v>
      </c>
      <c r="D52" s="36" t="str">
        <f ca="1"/>
        <v>MONROVIA</v>
      </c>
      <c r="E52" s="37" t="str">
        <f ca="1"/>
        <v xml:space="preserve">VALENCIA </v>
      </c>
      <c r="F52" s="36">
        <f ca="1"/>
        <v>40</v>
      </c>
      <c r="G52" s="36">
        <f ca="1"/>
        <v>1122</v>
      </c>
      <c r="H52" s="36" t="str">
        <f ca="1"/>
        <v>not included</v>
      </c>
      <c r="I52" s="36" t="str">
        <f ca="1"/>
        <v>EUR</v>
      </c>
      <c r="J52" s="36">
        <f ca="1"/>
        <v>0</v>
      </c>
      <c r="K52" s="36">
        <f ca="1"/>
        <v>1122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R17820110000053</v>
      </c>
      <c r="R52" s="36">
        <f ca="1"/>
        <v>0</v>
      </c>
      <c r="S52" s="36">
        <f ca="1"/>
        <v>1</v>
      </c>
      <c r="T52" s="36">
        <f ca="1"/>
        <v>1122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D80-8F8C-4425-9316-015B1A99B08F}">
  <sheetPr>
    <tabColor rgb="FF92D050"/>
    <pageSetUpPr fitToPage="1"/>
  </sheetPr>
  <dimension ref="A1:AN55"/>
  <sheetViews>
    <sheetView zoomScaleNormal="100" workbookViewId="0">
      <selection activeCell="B4" sqref="A4:I15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967</v>
      </c>
      <c r="C1" s="99" t="s">
        <v>986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0</v>
      </c>
      <c r="D3" s="297">
        <v>0.01</v>
      </c>
      <c r="E3" s="297">
        <v>5.0000000000000001E-3</v>
      </c>
      <c r="F3" s="36">
        <v>40</v>
      </c>
      <c r="G3" s="318">
        <f ca="1">'Freight &amp; Dressing'!AH2/LIB!B20</f>
        <v>371.81278363738204</v>
      </c>
      <c r="H3" s="318"/>
      <c r="I3" s="310"/>
      <c r="J3" s="311"/>
      <c r="M3" s="36"/>
    </row>
    <row r="4" spans="1:29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4" ca="1" si="4">IF(VLOOKUP(A4,$E$26:$X$1502,5,FALSE)="EUR",VLOOKUP(A4,$E$26:$X$1502,16,FALSE)*$B$19,VLOOKUP(A4,$E$26:$X$1502,16,FALSE)/$B$20)/25</f>
        <v>45.325092800000021</v>
      </c>
      <c r="G4" s="102">
        <f t="shared" ref="G4:G14" ca="1" si="5">$G$3/25</f>
        <v>14.872511345495282</v>
      </c>
      <c r="H4" s="102"/>
      <c r="I4" s="102">
        <f t="shared" ref="I4:I13" ca="1" si="6">SUM(B4:H4)</f>
        <v>159.09465894001585</v>
      </c>
      <c r="J4" s="312"/>
      <c r="M4" s="36"/>
    </row>
    <row r="5" spans="1:29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52.89</v>
      </c>
      <c r="E5" s="229">
        <f t="shared" si="3"/>
        <v>26.445</v>
      </c>
      <c r="F5" s="102">
        <f t="shared" ca="1" si="4"/>
        <v>30.193484896000008</v>
      </c>
      <c r="G5" s="102">
        <f t="shared" ca="1" si="5"/>
        <v>14.872511345495282</v>
      </c>
      <c r="H5" s="102"/>
      <c r="I5" s="102">
        <f t="shared" ca="1" si="6"/>
        <v>143.96305103601583</v>
      </c>
      <c r="J5" s="312"/>
      <c r="M5" s="36"/>
    </row>
    <row r="6" spans="1:29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52.89</v>
      </c>
      <c r="E6" s="229">
        <f t="shared" si="3"/>
        <v>26.445</v>
      </c>
      <c r="F6" s="102">
        <f t="shared" ca="1" si="4"/>
        <v>43.581820000000015</v>
      </c>
      <c r="G6" s="102">
        <f t="shared" ca="1" si="5"/>
        <v>14.872511345495282</v>
      </c>
      <c r="H6" s="102"/>
      <c r="I6" s="102">
        <f t="shared" ca="1" si="6"/>
        <v>157.35138614001585</v>
      </c>
      <c r="J6" s="312"/>
      <c r="M6" s="36"/>
    </row>
    <row r="7" spans="1:29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52.89</v>
      </c>
      <c r="E7" s="229">
        <f t="shared" si="3"/>
        <v>26.445</v>
      </c>
      <c r="F7" s="102">
        <f t="shared" ca="1" si="4"/>
        <v>58.748293360000027</v>
      </c>
      <c r="G7" s="102">
        <f t="shared" ca="1" si="5"/>
        <v>14.872511345495282</v>
      </c>
      <c r="H7" s="102"/>
      <c r="I7" s="102">
        <f t="shared" ca="1" si="6"/>
        <v>172.51785950001585</v>
      </c>
      <c r="J7" s="222"/>
      <c r="M7" s="36"/>
    </row>
    <row r="8" spans="1:29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52.89</v>
      </c>
      <c r="E8" s="229">
        <f t="shared" si="3"/>
        <v>26.445</v>
      </c>
      <c r="F8" s="102">
        <f t="shared" ca="1" si="4"/>
        <v>53.51847496000002</v>
      </c>
      <c r="G8" s="102">
        <f t="shared" ca="1" si="5"/>
        <v>14.872511345495282</v>
      </c>
      <c r="H8" s="102"/>
      <c r="I8" s="102">
        <f t="shared" ca="1" si="6"/>
        <v>167.28804110001585</v>
      </c>
      <c r="J8" s="222"/>
      <c r="M8" s="36"/>
    </row>
    <row r="9" spans="1:29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14.872511345495282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52.89</v>
      </c>
      <c r="E10" s="229">
        <f t="shared" si="3"/>
        <v>26.445</v>
      </c>
      <c r="F10" s="102">
        <f t="shared" ca="1" si="4"/>
        <v>29.745022690990563</v>
      </c>
      <c r="G10" s="102">
        <f t="shared" ca="1" si="5"/>
        <v>14.872511345495282</v>
      </c>
      <c r="H10" s="102"/>
      <c r="I10" s="102">
        <f t="shared" ca="1" si="6"/>
        <v>143.51458883100639</v>
      </c>
      <c r="J10" s="311"/>
      <c r="K10" s="216"/>
      <c r="M10" s="36"/>
    </row>
    <row r="11" spans="1:29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52.89</v>
      </c>
      <c r="E11" s="229">
        <f t="shared" si="3"/>
        <v>26.445</v>
      </c>
      <c r="F11" s="102">
        <f t="shared" ca="1" si="4"/>
        <v>33.67136568620132</v>
      </c>
      <c r="G11" s="102">
        <f t="shared" ca="1" si="5"/>
        <v>14.872511345495282</v>
      </c>
      <c r="H11" s="102"/>
      <c r="I11" s="102">
        <f t="shared" ca="1" si="6"/>
        <v>147.44093182621714</v>
      </c>
      <c r="J11" s="311"/>
      <c r="K11" s="216"/>
      <c r="M11" s="36"/>
    </row>
    <row r="12" spans="1:29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52.89</v>
      </c>
      <c r="E12" s="229">
        <f t="shared" si="3"/>
        <v>26.445</v>
      </c>
      <c r="F12" s="102">
        <f t="shared" ca="1" si="4"/>
        <v>32.184114551651788</v>
      </c>
      <c r="G12" s="102">
        <f t="shared" ca="1" si="5"/>
        <v>14.872511345495282</v>
      </c>
      <c r="H12" s="102"/>
      <c r="I12" s="102">
        <f t="shared" ca="1" si="6"/>
        <v>145.95368069166761</v>
      </c>
      <c r="M12" s="36"/>
    </row>
    <row r="13" spans="1:29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52.89</v>
      </c>
      <c r="E13" s="229">
        <f t="shared" si="3"/>
        <v>26.445</v>
      </c>
      <c r="F13" s="102">
        <f t="shared" ca="1" si="4"/>
        <v>32.184114551651788</v>
      </c>
      <c r="G13" s="102">
        <f t="shared" ca="1" si="5"/>
        <v>14.872511345495282</v>
      </c>
      <c r="H13" s="102"/>
      <c r="I13" s="102">
        <f t="shared" ca="1" si="6"/>
        <v>145.95368069166761</v>
      </c>
      <c r="J13" s="63"/>
      <c r="M13" s="36"/>
    </row>
    <row r="14" spans="1:29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52.89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14.872511345495282</v>
      </c>
      <c r="H14" s="102">
        <f ca="1">C16-C17/B20</f>
        <v>-791.62626360574632</v>
      </c>
      <c r="I14" s="101" t="e">
        <f ca="1">SUM(B14:H14)*B20</f>
        <v>#N/A</v>
      </c>
      <c r="J14" s="68"/>
      <c r="K14" s="69"/>
      <c r="M14" s="36"/>
    </row>
    <row r="15" spans="1:29" ht="14.25" customHeight="1">
      <c r="A15" s="38"/>
      <c r="B15" s="315"/>
      <c r="C15" s="229"/>
      <c r="D15" s="229"/>
      <c r="E15" s="229"/>
      <c r="F15" s="102"/>
      <c r="G15" s="102"/>
      <c r="H15" s="102"/>
      <c r="I15" s="102"/>
      <c r="J15" s="68"/>
      <c r="K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55" ca="1">_xlfn._xlws.FILTER(Freight,('Freight &amp; Dressing'!F:F=GUI!F3)*('Freight &amp; Dressing'!C:C=B1)*('Freight &amp; Dressing'!S:S=1),"")</f>
        <v>CMA</v>
      </c>
      <c r="B26" s="45" t="str">
        <f ca="1"/>
        <v>CONAKRYANTWERP40</v>
      </c>
      <c r="C26" s="45" t="str">
        <f ca="1"/>
        <v>GUI</v>
      </c>
      <c r="D26" s="45" t="str">
        <f ca="1"/>
        <v>CONAKRY</v>
      </c>
      <c r="E26" s="45" t="str">
        <f ca="1"/>
        <v>ANTWERP</v>
      </c>
      <c r="F26" s="45">
        <f ca="1"/>
        <v>40</v>
      </c>
      <c r="G26" s="45">
        <f ca="1"/>
        <v>1200</v>
      </c>
      <c r="H26" s="45" t="str">
        <f ca="1"/>
        <v>not included</v>
      </c>
      <c r="I26" s="45" t="str">
        <f ca="1"/>
        <v>EUR</v>
      </c>
      <c r="J26" s="45">
        <f ca="1"/>
        <v>100</v>
      </c>
      <c r="K26" s="45">
        <f ca="1"/>
        <v>1300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1300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CONAKRYBARCELONA40</v>
      </c>
      <c r="C27" s="45" t="str">
        <f ca="1"/>
        <v>GUI</v>
      </c>
      <c r="D27" s="45" t="str">
        <f ca="1"/>
        <v>CONAKRY</v>
      </c>
      <c r="E27" s="45" t="str">
        <f ca="1"/>
        <v>BARCELONA</v>
      </c>
      <c r="F27" s="45">
        <f ca="1"/>
        <v>40</v>
      </c>
      <c r="G27" s="45">
        <f ca="1"/>
        <v>1350</v>
      </c>
      <c r="H27" s="45" t="str">
        <f ca="1"/>
        <v>not included</v>
      </c>
      <c r="I27" s="45" t="str">
        <f ca="1"/>
        <v>EUR</v>
      </c>
      <c r="J27" s="45">
        <f ca="1"/>
        <v>335</v>
      </c>
      <c r="K27" s="45">
        <f ca="1"/>
        <v>1685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1685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CMA</v>
      </c>
      <c r="B28" s="45" t="str">
        <f ca="1"/>
        <v>CONAKRYHAMBURG40</v>
      </c>
      <c r="C28" s="45" t="str">
        <f ca="1"/>
        <v>GUI</v>
      </c>
      <c r="D28" s="45" t="str">
        <f ca="1"/>
        <v>CONAKRY</v>
      </c>
      <c r="E28" s="45" t="str">
        <f ca="1"/>
        <v>HAMBURG</v>
      </c>
      <c r="F28" s="45">
        <f ca="1"/>
        <v>40</v>
      </c>
      <c r="G28" s="45">
        <f ca="1"/>
        <v>1150</v>
      </c>
      <c r="H28" s="45" t="str">
        <f ca="1"/>
        <v>not included</v>
      </c>
      <c r="I28" s="45" t="str">
        <f ca="1"/>
        <v>EUR</v>
      </c>
      <c r="J28" s="45">
        <f ca="1"/>
        <v>100</v>
      </c>
      <c r="K28" s="45">
        <f ca="1"/>
        <v>1250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QCOCS0000002</v>
      </c>
      <c r="R28" s="45">
        <f ca="1"/>
        <v>0</v>
      </c>
      <c r="S28" s="45">
        <f ca="1"/>
        <v>1</v>
      </c>
      <c r="T28" s="45">
        <f ca="1"/>
        <v>1250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CMA</v>
      </c>
      <c r="B29" s="71" t="str">
        <f ca="1"/>
        <v>CONAKRYPTP40</v>
      </c>
      <c r="C29" s="71" t="str">
        <f ca="1"/>
        <v>GUI</v>
      </c>
      <c r="D29" s="71" t="str">
        <f ca="1"/>
        <v>CONAKRY</v>
      </c>
      <c r="E29" s="71" t="str">
        <f ca="1"/>
        <v>PTP</v>
      </c>
      <c r="F29" s="71">
        <f ca="1"/>
        <v>40</v>
      </c>
      <c r="G29" s="71">
        <f ca="1"/>
        <v>1000</v>
      </c>
      <c r="H29" s="71" t="str">
        <f ca="1"/>
        <v>not included</v>
      </c>
      <c r="I29" s="71" t="str">
        <f ca="1"/>
        <v>USD</v>
      </c>
      <c r="J29" s="71">
        <f ca="1"/>
        <v>0</v>
      </c>
      <c r="K29" s="71">
        <f ca="1"/>
        <v>1000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QCOCS0000002</v>
      </c>
      <c r="R29" s="71">
        <f ca="1"/>
        <v>0</v>
      </c>
      <c r="S29" s="71">
        <f ca="1"/>
        <v>1</v>
      </c>
      <c r="T29" s="71">
        <f ca="1"/>
        <v>1000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CMA</v>
      </c>
      <c r="B30" s="71" t="str">
        <f ca="1"/>
        <v>CONAKRYVALENCIA40</v>
      </c>
      <c r="C30" s="71" t="str">
        <f ca="1"/>
        <v>GUI</v>
      </c>
      <c r="D30" s="71" t="str">
        <f ca="1"/>
        <v>CONAKRY</v>
      </c>
      <c r="E30" s="71" t="str">
        <f ca="1"/>
        <v>VALENCIA</v>
      </c>
      <c r="F30" s="71">
        <f ca="1"/>
        <v>40</v>
      </c>
      <c r="G30" s="71">
        <f ca="1"/>
        <v>1200</v>
      </c>
      <c r="H30" s="71" t="str">
        <f ca="1"/>
        <v>not included</v>
      </c>
      <c r="I30" s="71" t="str">
        <f ca="1"/>
        <v>EUR</v>
      </c>
      <c r="J30" s="71">
        <f ca="1"/>
        <v>335</v>
      </c>
      <c r="K30" s="71">
        <f ca="1"/>
        <v>1535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QCOCS0000002</v>
      </c>
      <c r="R30" s="71">
        <f ca="1"/>
        <v>0</v>
      </c>
      <c r="S30" s="71">
        <f ca="1"/>
        <v>1</v>
      </c>
      <c r="T30" s="71">
        <f ca="1"/>
        <v>1535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CONAKRYBATAM40</v>
      </c>
      <c r="C31" s="71" t="str">
        <f ca="1"/>
        <v>GUI</v>
      </c>
      <c r="D31" s="71" t="str">
        <f ca="1"/>
        <v>CONAKRY</v>
      </c>
      <c r="E31" s="71" t="str">
        <f ca="1"/>
        <v>BATAM</v>
      </c>
      <c r="F31" s="71">
        <f ca="1"/>
        <v>40</v>
      </c>
      <c r="G31" s="71">
        <f ca="1"/>
        <v>800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1482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1482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CONAKRYJAKARTA40</v>
      </c>
      <c r="C32" s="71" t="str">
        <f ca="1"/>
        <v>GUI</v>
      </c>
      <c r="D32" s="71" t="str">
        <f ca="1"/>
        <v>CONAKRY</v>
      </c>
      <c r="E32" s="71" t="str">
        <f ca="1"/>
        <v>JAKARTA</v>
      </c>
      <c r="F32" s="71">
        <f ca="1"/>
        <v>40</v>
      </c>
      <c r="G32" s="71">
        <f ca="1"/>
        <v>400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1082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1082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CONAKRYSURABAYA40</v>
      </c>
      <c r="C33" s="340" t="str">
        <f ca="1"/>
        <v>GUI</v>
      </c>
      <c r="D33" s="71" t="str">
        <f ca="1"/>
        <v>CONAKRY</v>
      </c>
      <c r="E33" s="71" t="str">
        <f ca="1"/>
        <v>SURABAYA</v>
      </c>
      <c r="F33" s="71">
        <f ca="1"/>
        <v>40</v>
      </c>
      <c r="G33" s="71">
        <f ca="1"/>
        <v>400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1082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1082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CONAKRYPASIR GUDANG40</v>
      </c>
      <c r="C34" s="210" t="str">
        <f ca="1"/>
        <v>GUI</v>
      </c>
      <c r="D34" s="71" t="str">
        <f ca="1"/>
        <v>CONAKRY</v>
      </c>
      <c r="E34" s="71" t="str">
        <f ca="1"/>
        <v>PASIR GUDANG</v>
      </c>
      <c r="F34" s="71">
        <f ca="1"/>
        <v>40</v>
      </c>
      <c r="G34" s="71">
        <f ca="1"/>
        <v>450</v>
      </c>
      <c r="H34" s="71" t="str">
        <f ca="1"/>
        <v>not included</v>
      </c>
      <c r="I34" s="71" t="str">
        <f ca="1"/>
        <v>USD</v>
      </c>
      <c r="J34" s="71">
        <f ca="1"/>
        <v>682</v>
      </c>
      <c r="K34" s="71">
        <f ca="1"/>
        <v>1132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1132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CONAKRYPTP40</v>
      </c>
      <c r="C35" s="71" t="str">
        <f ca="1"/>
        <v>GUI</v>
      </c>
      <c r="D35" s="71" t="str">
        <f ca="1"/>
        <v>CONAKRY</v>
      </c>
      <c r="E35" s="71" t="str">
        <f ca="1"/>
        <v>PTP</v>
      </c>
      <c r="F35" s="71">
        <f ca="1"/>
        <v>40</v>
      </c>
      <c r="G35" s="71">
        <f ca="1"/>
        <v>150</v>
      </c>
      <c r="H35" s="71" t="str">
        <f ca="1"/>
        <v>not included</v>
      </c>
      <c r="I35" s="71" t="str">
        <f ca="1"/>
        <v>USD</v>
      </c>
      <c r="J35" s="71">
        <f ca="1"/>
        <v>682</v>
      </c>
      <c r="K35" s="71">
        <f ca="1"/>
        <v>832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832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CONAKRYPORT KLANG40</v>
      </c>
      <c r="C36" s="71" t="str">
        <f ca="1"/>
        <v>GUI</v>
      </c>
      <c r="D36" s="71" t="str">
        <f ca="1"/>
        <v>CONAKRY</v>
      </c>
      <c r="E36" s="71" t="str">
        <f ca="1"/>
        <v>PORT KLANG</v>
      </c>
      <c r="F36" s="71">
        <f ca="1"/>
        <v>40</v>
      </c>
      <c r="G36" s="71">
        <f ca="1"/>
        <v>300</v>
      </c>
      <c r="H36" s="71" t="str">
        <f ca="1"/>
        <v>not included</v>
      </c>
      <c r="I36" s="71" t="str">
        <f ca="1"/>
        <v>USD</v>
      </c>
      <c r="J36" s="71">
        <f ca="1"/>
        <v>682</v>
      </c>
      <c r="K36" s="71">
        <f ca="1"/>
        <v>982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982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CONAKRYANTWERP40</v>
      </c>
      <c r="C37" s="71" t="str">
        <f ca="1"/>
        <v>GUI</v>
      </c>
      <c r="D37" s="71" t="str">
        <f ca="1"/>
        <v>CONAKRY</v>
      </c>
      <c r="E37" s="71" t="str">
        <f ca="1"/>
        <v>ANTWERP</v>
      </c>
      <c r="F37" s="71">
        <f ca="1"/>
        <v>40</v>
      </c>
      <c r="G37" s="71">
        <f ca="1"/>
        <v>300</v>
      </c>
      <c r="H37" s="71" t="str">
        <f ca="1"/>
        <v>not included</v>
      </c>
      <c r="I37" s="71" t="str">
        <f ca="1"/>
        <v>EUR</v>
      </c>
      <c r="J37" s="71">
        <f ca="1"/>
        <v>416</v>
      </c>
      <c r="K37" s="71">
        <f ca="1"/>
        <v>716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716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CONAKRYAMSTERDAM40</v>
      </c>
      <c r="C38" s="71" t="str">
        <f ca="1"/>
        <v>GUI</v>
      </c>
      <c r="D38" s="71" t="str">
        <f ca="1"/>
        <v>CONAKRY</v>
      </c>
      <c r="E38" s="71" t="str">
        <f ca="1"/>
        <v>AMSTERDAM</v>
      </c>
      <c r="F38" s="71">
        <f ca="1"/>
        <v>40</v>
      </c>
      <c r="G38" s="71">
        <f ca="1"/>
        <v>450</v>
      </c>
      <c r="H38" s="71" t="str">
        <f ca="1"/>
        <v>not included</v>
      </c>
      <c r="I38" s="71" t="str">
        <f ca="1"/>
        <v>EUR</v>
      </c>
      <c r="J38" s="71">
        <f ca="1"/>
        <v>416</v>
      </c>
      <c r="K38" s="71">
        <f ca="1"/>
        <v>866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866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CONAKRYROTTERDAM40</v>
      </c>
      <c r="C39" s="71" t="str">
        <f ca="1"/>
        <v>GUI</v>
      </c>
      <c r="D39" s="71" t="str">
        <f ca="1"/>
        <v>CONAKRY</v>
      </c>
      <c r="E39" s="71" t="str">
        <f ca="1"/>
        <v>ROTTERDAM</v>
      </c>
      <c r="F39" s="71">
        <f ca="1"/>
        <v>40</v>
      </c>
      <c r="G39" s="71">
        <f ca="1"/>
        <v>350</v>
      </c>
      <c r="H39" s="71" t="str">
        <f ca="1"/>
        <v>not included</v>
      </c>
      <c r="I39" s="71" t="str">
        <f ca="1"/>
        <v>EUR</v>
      </c>
      <c r="J39" s="71">
        <f ca="1"/>
        <v>416</v>
      </c>
      <c r="K39" s="71">
        <f ca="1"/>
        <v>766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766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CONAKRYHAMBURG40</v>
      </c>
      <c r="C40" s="71" t="str">
        <f ca="1"/>
        <v>GUI</v>
      </c>
      <c r="D40" s="71" t="str">
        <f ca="1"/>
        <v>CONAKRY</v>
      </c>
      <c r="E40" s="71" t="str">
        <f ca="1"/>
        <v>HAMBURG</v>
      </c>
      <c r="F40" s="71">
        <f ca="1"/>
        <v>40</v>
      </c>
      <c r="G40" s="71">
        <f ca="1"/>
        <v>350</v>
      </c>
      <c r="H40" s="71" t="str">
        <f ca="1"/>
        <v>not included</v>
      </c>
      <c r="I40" s="71" t="str">
        <f ca="1"/>
        <v>EUR</v>
      </c>
      <c r="J40" s="71">
        <f ca="1"/>
        <v>416</v>
      </c>
      <c r="K40" s="71">
        <f ca="1"/>
        <v>766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766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CONAKRYBARCELONA40</v>
      </c>
      <c r="C41" s="71" t="str">
        <f ca="1"/>
        <v>GUI</v>
      </c>
      <c r="D41" s="71" t="str">
        <f ca="1"/>
        <v>CONAKRY</v>
      </c>
      <c r="E41" s="71" t="str">
        <f ca="1"/>
        <v>BARCELONA</v>
      </c>
      <c r="F41" s="71">
        <f ca="1"/>
        <v>40</v>
      </c>
      <c r="G41" s="71">
        <f ca="1"/>
        <v>675</v>
      </c>
      <c r="H41" s="71" t="str">
        <f ca="1"/>
        <v>not included</v>
      </c>
      <c r="I41" s="71" t="str">
        <f ca="1"/>
        <v>EUR</v>
      </c>
      <c r="J41" s="71">
        <f ca="1"/>
        <v>416</v>
      </c>
      <c r="K41" s="71">
        <f ca="1"/>
        <v>1091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1091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CONAKRYVALENCIA40</v>
      </c>
      <c r="C42" s="71" t="str">
        <f ca="1"/>
        <v>GUI</v>
      </c>
      <c r="D42" s="71" t="str">
        <f ca="1"/>
        <v>CONAKRY</v>
      </c>
      <c r="E42" s="71" t="str">
        <f ca="1"/>
        <v>VALENCIA</v>
      </c>
      <c r="F42" s="71">
        <f ca="1"/>
        <v>40</v>
      </c>
      <c r="G42" s="71">
        <f ca="1"/>
        <v>675</v>
      </c>
      <c r="H42" s="71" t="str">
        <f ca="1"/>
        <v>not included</v>
      </c>
      <c r="I42" s="71" t="str">
        <f ca="1"/>
        <v>EUR</v>
      </c>
      <c r="J42" s="71">
        <f ca="1"/>
        <v>416</v>
      </c>
      <c r="K42" s="71">
        <f ca="1"/>
        <v>1091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1091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CONAKRYGENOA40</v>
      </c>
      <c r="C43" s="71" t="str">
        <f ca="1"/>
        <v>GUI</v>
      </c>
      <c r="D43" s="71" t="str">
        <f ca="1"/>
        <v>CONAKRY</v>
      </c>
      <c r="E43" s="71" t="str">
        <f ca="1"/>
        <v>GENOA</v>
      </c>
      <c r="F43" s="71">
        <f ca="1"/>
        <v>40</v>
      </c>
      <c r="G43" s="71">
        <f ca="1"/>
        <v>400</v>
      </c>
      <c r="H43" s="71" t="str">
        <f ca="1"/>
        <v>not included</v>
      </c>
      <c r="I43" s="71" t="str">
        <f ca="1"/>
        <v>EUR</v>
      </c>
      <c r="J43" s="71">
        <f ca="1"/>
        <v>416</v>
      </c>
      <c r="K43" s="71">
        <f ca="1"/>
        <v>816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816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CONAKRYISTANBUL40</v>
      </c>
      <c r="C44" s="71" t="str">
        <f ca="1"/>
        <v>GUI</v>
      </c>
      <c r="D44" s="71" t="str">
        <f ca="1"/>
        <v>CONAKRY</v>
      </c>
      <c r="E44" s="71" t="str">
        <f ca="1"/>
        <v>ISTANBUL</v>
      </c>
      <c r="F44" s="71">
        <f ca="1"/>
        <v>40</v>
      </c>
      <c r="G44" s="71">
        <f ca="1"/>
        <v>550</v>
      </c>
      <c r="H44" s="71" t="str">
        <f ca="1"/>
        <v>not included</v>
      </c>
      <c r="I44" s="71" t="str">
        <f ca="1"/>
        <v>USD</v>
      </c>
      <c r="J44" s="71">
        <f ca="1"/>
        <v>410</v>
      </c>
      <c r="K44" s="71">
        <f ca="1"/>
        <v>960</v>
      </c>
      <c r="L44" s="71">
        <f ca="1"/>
        <v>0</v>
      </c>
      <c r="M44" s="135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960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CONAKRYMONTREAL40</v>
      </c>
      <c r="C45" s="71" t="str">
        <f ca="1"/>
        <v>GUI</v>
      </c>
      <c r="D45" s="71" t="str">
        <f ca="1"/>
        <v>CONAKRY</v>
      </c>
      <c r="E45" s="71" t="str">
        <f ca="1"/>
        <v>MONTREAL</v>
      </c>
      <c r="F45" s="71">
        <f ca="1"/>
        <v>40</v>
      </c>
      <c r="G45" s="71">
        <f ca="1"/>
        <v>1654</v>
      </c>
      <c r="H45" s="71" t="str">
        <f ca="1"/>
        <v>not included</v>
      </c>
      <c r="I45" s="71" t="str">
        <f ca="1"/>
        <v>USD</v>
      </c>
      <c r="J45" s="71">
        <f ca="1"/>
        <v>1242</v>
      </c>
      <c r="K45" s="71">
        <f ca="1"/>
        <v>2896</v>
      </c>
      <c r="L45" s="71">
        <f ca="1"/>
        <v>0</v>
      </c>
      <c r="M45" s="317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2896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MAERSK</v>
      </c>
      <c r="B46" s="71" t="str">
        <f ca="1"/>
        <v>ConakryPasir Gudang40</v>
      </c>
      <c r="C46" s="71" t="str">
        <f ca="1"/>
        <v>GUI</v>
      </c>
      <c r="D46" s="71" t="str">
        <f ca="1"/>
        <v>Conakry</v>
      </c>
      <c r="E46" s="71" t="str">
        <f ca="1"/>
        <v>Pasir Gudang</v>
      </c>
      <c r="F46" s="71">
        <f ca="1"/>
        <v>40</v>
      </c>
      <c r="G46" s="71">
        <f ca="1"/>
        <v>300</v>
      </c>
      <c r="H46" s="71" t="str">
        <f ca="1"/>
        <v>not included</v>
      </c>
      <c r="I46" s="71" t="str">
        <f ca="1"/>
        <v>USD</v>
      </c>
      <c r="J46" s="71">
        <f ca="1"/>
        <v>632</v>
      </c>
      <c r="K46" s="71">
        <f ca="1"/>
        <v>932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>
        <f ca="1"/>
        <v>4924948</v>
      </c>
      <c r="R46" s="71">
        <f ca="1"/>
        <v>0</v>
      </c>
      <c r="S46" s="71">
        <f ca="1"/>
        <v>1</v>
      </c>
      <c r="T46" s="71">
        <f ca="1"/>
        <v>932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s="71" customFormat="1" ht="14.25" customHeight="1">
      <c r="A47" s="71" t="str">
        <f ca="1"/>
        <v>MSC</v>
      </c>
      <c r="B47" s="71" t="str">
        <f ca="1"/>
        <v>CONAKRYAMSTERDAM 40</v>
      </c>
      <c r="C47" s="71" t="str">
        <f ca="1"/>
        <v>GUI</v>
      </c>
      <c r="D47" s="71" t="str">
        <f ca="1"/>
        <v>CONAKRY</v>
      </c>
      <c r="E47" s="71" t="str">
        <f ca="1"/>
        <v xml:space="preserve">AMSTERDAM </v>
      </c>
      <c r="F47" s="71">
        <f ca="1"/>
        <v>40</v>
      </c>
      <c r="G47" s="71">
        <f ca="1"/>
        <v>1174</v>
      </c>
      <c r="H47" s="71" t="str">
        <f ca="1"/>
        <v>not included</v>
      </c>
      <c r="I47" s="71" t="str">
        <f ca="1"/>
        <v>EUR</v>
      </c>
      <c r="J47" s="71">
        <f ca="1"/>
        <v>0</v>
      </c>
      <c r="K47" s="71">
        <f ca="1"/>
        <v>1174</v>
      </c>
      <c r="L47" s="71">
        <f ca="1"/>
        <v>0</v>
      </c>
      <c r="M47" s="135">
        <f ca="1"/>
        <v>45930</v>
      </c>
      <c r="N47" s="71">
        <f ca="1"/>
        <v>0</v>
      </c>
      <c r="O47" s="71">
        <f ca="1"/>
        <v>0</v>
      </c>
      <c r="P47" s="71">
        <f ca="1"/>
        <v>0</v>
      </c>
      <c r="Q47" s="71" t="str">
        <f ca="1"/>
        <v>R17820110000053</v>
      </c>
      <c r="R47" s="71">
        <f ca="1"/>
        <v>0</v>
      </c>
      <c r="S47" s="71">
        <f ca="1"/>
        <v>1</v>
      </c>
      <c r="T47" s="71">
        <f ca="1"/>
        <v>1174</v>
      </c>
      <c r="U47" s="71">
        <f ca="1"/>
        <v>0</v>
      </c>
      <c r="V47" s="71">
        <f ca="1"/>
        <v>0</v>
      </c>
      <c r="W47" s="71">
        <f ca="1"/>
        <v>0</v>
      </c>
      <c r="X47" s="71">
        <f ca="1"/>
        <v>0</v>
      </c>
    </row>
    <row r="48" spans="1:24" ht="14.25" customHeight="1">
      <c r="A48" s="36" t="str">
        <f ca="1"/>
        <v>MSC</v>
      </c>
      <c r="B48" s="36" t="str">
        <f ca="1"/>
        <v>CONAKRYANTWERP 40</v>
      </c>
      <c r="C48" s="36" t="str">
        <f ca="1"/>
        <v>GUI</v>
      </c>
      <c r="D48" s="36" t="str">
        <f ca="1"/>
        <v>CONAKRY</v>
      </c>
      <c r="E48" s="37" t="str">
        <f ca="1"/>
        <v xml:space="preserve">ANTWERP </v>
      </c>
      <c r="F48" s="36">
        <f ca="1"/>
        <v>40</v>
      </c>
      <c r="G48" s="36">
        <f ca="1"/>
        <v>1094</v>
      </c>
      <c r="H48" s="36" t="str">
        <f ca="1"/>
        <v>not included</v>
      </c>
      <c r="I48" s="36" t="str">
        <f ca="1"/>
        <v>EUR</v>
      </c>
      <c r="J48" s="36">
        <f ca="1"/>
        <v>0</v>
      </c>
      <c r="K48" s="36">
        <f ca="1"/>
        <v>1094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R17820110000053</v>
      </c>
      <c r="R48" s="36">
        <f ca="1"/>
        <v>0</v>
      </c>
      <c r="S48" s="36">
        <f ca="1"/>
        <v>1</v>
      </c>
      <c r="T48" s="36">
        <f ca="1"/>
        <v>1094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MSC</v>
      </c>
      <c r="B49" s="36" t="str">
        <f ca="1"/>
        <v>CONAKRYBARCELONA40</v>
      </c>
      <c r="C49" s="36" t="str">
        <f ca="1"/>
        <v>GUI</v>
      </c>
      <c r="D49" s="36" t="str">
        <f ca="1"/>
        <v>CONAKRY</v>
      </c>
      <c r="E49" s="37" t="str">
        <f ca="1"/>
        <v>BARCELONA</v>
      </c>
      <c r="F49" s="36">
        <f ca="1"/>
        <v>40</v>
      </c>
      <c r="G49" s="36">
        <f ca="1"/>
        <v>1288</v>
      </c>
      <c r="H49" s="36" t="str">
        <f ca="1"/>
        <v>not included</v>
      </c>
      <c r="I49" s="36" t="str">
        <f ca="1"/>
        <v>EUR</v>
      </c>
      <c r="J49" s="36">
        <f ca="1"/>
        <v>0</v>
      </c>
      <c r="K49" s="36">
        <f ca="1"/>
        <v>1288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R17820110000053</v>
      </c>
      <c r="R49" s="36">
        <f ca="1"/>
        <v>0</v>
      </c>
      <c r="S49" s="36">
        <f ca="1"/>
        <v>1</v>
      </c>
      <c r="T49" s="36">
        <f ca="1"/>
        <v>1288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MSC</v>
      </c>
      <c r="B50" s="36" t="str">
        <f ca="1"/>
        <v>CONAKRYBatam40</v>
      </c>
      <c r="C50" s="36" t="str">
        <f ca="1"/>
        <v>GUI</v>
      </c>
      <c r="D50" s="36" t="str">
        <f ca="1"/>
        <v>CONAKRY</v>
      </c>
      <c r="E50" s="37" t="str">
        <f ca="1"/>
        <v>Batam</v>
      </c>
      <c r="F50" s="36">
        <f ca="1"/>
        <v>40</v>
      </c>
      <c r="G50" s="36">
        <f ca="1"/>
        <v>1603</v>
      </c>
      <c r="H50" s="36" t="str">
        <f ca="1"/>
        <v>not included</v>
      </c>
      <c r="I50" s="36" t="str">
        <f ca="1"/>
        <v>USD</v>
      </c>
      <c r="J50" s="36">
        <f ca="1"/>
        <v>0</v>
      </c>
      <c r="K50" s="36">
        <f ca="1"/>
        <v>1603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R17820110000053</v>
      </c>
      <c r="R50" s="36">
        <f ca="1"/>
        <v>0</v>
      </c>
      <c r="S50" s="36">
        <f ca="1"/>
        <v>1</v>
      </c>
      <c r="T50" s="36">
        <f ca="1"/>
        <v>1603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MSC</v>
      </c>
      <c r="B51" s="36" t="str">
        <f ca="1"/>
        <v>CONAKRYHAMBURG40</v>
      </c>
      <c r="C51" s="36" t="str">
        <f ca="1"/>
        <v>GUI</v>
      </c>
      <c r="D51" s="36" t="str">
        <f ca="1"/>
        <v>CONAKRY</v>
      </c>
      <c r="E51" s="37" t="str">
        <f ca="1"/>
        <v>HAMBURG</v>
      </c>
      <c r="F51" s="36">
        <f ca="1"/>
        <v>40</v>
      </c>
      <c r="G51" s="36">
        <f ca="1"/>
        <v>1219</v>
      </c>
      <c r="H51" s="36" t="str">
        <f ca="1"/>
        <v>not included</v>
      </c>
      <c r="I51" s="36" t="str">
        <f ca="1"/>
        <v>EUR</v>
      </c>
      <c r="J51" s="36">
        <f ca="1"/>
        <v>0</v>
      </c>
      <c r="K51" s="36">
        <f ca="1"/>
        <v>1219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R17820110000053</v>
      </c>
      <c r="R51" s="36">
        <f ca="1"/>
        <v>0</v>
      </c>
      <c r="S51" s="36">
        <f ca="1"/>
        <v>1</v>
      </c>
      <c r="T51" s="36">
        <f ca="1"/>
        <v>1219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MSC</v>
      </c>
      <c r="B52" s="36" t="str">
        <f ca="1"/>
        <v>CONAKRYPASIR GUDANG40</v>
      </c>
      <c r="C52" s="36" t="str">
        <f ca="1"/>
        <v>GUI</v>
      </c>
      <c r="D52" s="36" t="str">
        <f ca="1"/>
        <v>CONAKRY</v>
      </c>
      <c r="E52" s="37" t="str">
        <f ca="1"/>
        <v>PASIR GUDANG</v>
      </c>
      <c r="F52" s="36">
        <f ca="1"/>
        <v>40</v>
      </c>
      <c r="G52" s="36">
        <f ca="1"/>
        <v>855</v>
      </c>
      <c r="H52" s="36" t="str">
        <f ca="1"/>
        <v>not included</v>
      </c>
      <c r="I52" s="36" t="str">
        <f ca="1"/>
        <v>USD</v>
      </c>
      <c r="J52" s="36">
        <f ca="1"/>
        <v>0</v>
      </c>
      <c r="K52" s="36">
        <f ca="1"/>
        <v>855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R17820110000053</v>
      </c>
      <c r="R52" s="36">
        <f ca="1"/>
        <v>0</v>
      </c>
      <c r="S52" s="36">
        <f ca="1"/>
        <v>1</v>
      </c>
      <c r="T52" s="36">
        <f ca="1"/>
        <v>855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MSC</v>
      </c>
      <c r="B53" s="36" t="str">
        <f ca="1"/>
        <v>CONAKRYSURABAYA40</v>
      </c>
      <c r="C53" s="36" t="str">
        <f ca="1"/>
        <v>GUI</v>
      </c>
      <c r="D53" s="36" t="str">
        <f ca="1"/>
        <v>CONAKRY</v>
      </c>
      <c r="E53" s="37" t="str">
        <f ca="1"/>
        <v>SURABAYA</v>
      </c>
      <c r="F53" s="36">
        <f ca="1"/>
        <v>40</v>
      </c>
      <c r="G53" s="36">
        <f ca="1"/>
        <v>1053</v>
      </c>
      <c r="H53" s="36" t="str">
        <f ca="1"/>
        <v>not included</v>
      </c>
      <c r="I53" s="36" t="str">
        <f ca="1"/>
        <v>USD</v>
      </c>
      <c r="J53" s="36">
        <f ca="1"/>
        <v>0</v>
      </c>
      <c r="K53" s="36">
        <f ca="1"/>
        <v>1053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R17820110000053</v>
      </c>
      <c r="R53" s="36">
        <f ca="1"/>
        <v>0</v>
      </c>
      <c r="S53" s="36">
        <f ca="1"/>
        <v>1</v>
      </c>
      <c r="T53" s="36">
        <f ca="1"/>
        <v>1053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MSC</v>
      </c>
      <c r="B54" s="36" t="str">
        <f ca="1"/>
        <v>CONAKRYPTP40</v>
      </c>
      <c r="C54" s="36" t="str">
        <f ca="1"/>
        <v>GUI</v>
      </c>
      <c r="D54" s="36" t="str">
        <f ca="1"/>
        <v>CONAKRY</v>
      </c>
      <c r="E54" s="37" t="str">
        <f ca="1"/>
        <v>PTP</v>
      </c>
      <c r="F54" s="36">
        <f ca="1"/>
        <v>40</v>
      </c>
      <c r="G54" s="36">
        <f ca="1"/>
        <v>1167</v>
      </c>
      <c r="H54" s="36" t="str">
        <f ca="1"/>
        <v>not included</v>
      </c>
      <c r="I54" s="36" t="str">
        <f ca="1"/>
        <v>USD</v>
      </c>
      <c r="J54" s="36">
        <f ca="1"/>
        <v>0</v>
      </c>
      <c r="K54" s="36">
        <f ca="1"/>
        <v>1167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R17820110000053</v>
      </c>
      <c r="R54" s="36">
        <f ca="1"/>
        <v>0</v>
      </c>
      <c r="S54" s="36">
        <f ca="1"/>
        <v>1</v>
      </c>
      <c r="T54" s="36">
        <f ca="1"/>
        <v>1167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MSC</v>
      </c>
      <c r="B55" s="36" t="str">
        <f ca="1"/>
        <v>CONAKRYVALENCIA 40</v>
      </c>
      <c r="C55" s="36" t="str">
        <f ca="1"/>
        <v>GUI</v>
      </c>
      <c r="D55" s="36" t="str">
        <f ca="1"/>
        <v>CONAKRY</v>
      </c>
      <c r="E55" s="37" t="str">
        <f ca="1"/>
        <v xml:space="preserve">VALENCIA </v>
      </c>
      <c r="F55" s="36">
        <f ca="1"/>
        <v>40</v>
      </c>
      <c r="G55" s="36">
        <f ca="1"/>
        <v>1288</v>
      </c>
      <c r="H55" s="36" t="str">
        <f ca="1"/>
        <v>not included</v>
      </c>
      <c r="I55" s="36" t="str">
        <f ca="1"/>
        <v>EUR</v>
      </c>
      <c r="J55" s="36">
        <f ca="1"/>
        <v>0</v>
      </c>
      <c r="K55" s="36">
        <f ca="1"/>
        <v>1288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R17820110000053</v>
      </c>
      <c r="R55" s="36">
        <f ca="1"/>
        <v>0</v>
      </c>
      <c r="S55" s="36">
        <f ca="1"/>
        <v>1</v>
      </c>
      <c r="T55" s="36">
        <f ca="1"/>
        <v>1288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A990-0C8A-43B0-9C06-8170BD446B65}">
  <sheetPr>
    <tabColor rgb="FF92D050"/>
    <pageSetUpPr fitToPage="1"/>
  </sheetPr>
  <dimension ref="A1:AN54"/>
  <sheetViews>
    <sheetView zoomScaleNormal="100" workbookViewId="0">
      <selection activeCell="B4" sqref="A4:I15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9" s="75" customFormat="1" ht="14.25" customHeight="1">
      <c r="A1" s="322" t="s">
        <v>974</v>
      </c>
      <c r="B1" s="97" t="s">
        <v>987</v>
      </c>
      <c r="C1" s="99" t="s">
        <v>494</v>
      </c>
      <c r="E1" s="193"/>
      <c r="M1" s="258"/>
    </row>
    <row r="2" spans="1:29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21"/>
      <c r="W2" s="321"/>
      <c r="X2" s="321"/>
      <c r="Y2" s="321"/>
      <c r="Z2" s="321"/>
      <c r="AA2" s="321"/>
      <c r="AB2" s="321"/>
      <c r="AC2" s="321"/>
    </row>
    <row r="3" spans="1:29" ht="14.25" customHeight="1">
      <c r="A3" s="36">
        <v>15</v>
      </c>
      <c r="B3" s="313">
        <v>0.09</v>
      </c>
      <c r="C3" s="229">
        <v>5</v>
      </c>
      <c r="D3" s="297">
        <v>0.01</v>
      </c>
      <c r="E3" s="297">
        <v>5.0000000000000001E-3</v>
      </c>
      <c r="F3" s="36">
        <v>40</v>
      </c>
      <c r="G3" s="318">
        <f ca="1">'Freight &amp; Dressing'!AI2/SLE!B20</f>
        <v>282.57771556441037</v>
      </c>
      <c r="H3" s="318"/>
      <c r="I3" s="310"/>
      <c r="J3" s="311"/>
      <c r="M3" s="36"/>
    </row>
    <row r="4" spans="1:29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5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2" ca="1" si="4">IF(VLOOKUP(A4,$E$26:$X$1502,5,FALSE)="EUR",VLOOKUP(A4,$E$26:$X$1502,16,FALSE)*$B$19,VLOOKUP(A4,$E$26:$X$1502,16,FALSE)/$B$20)/25</f>
        <v>38.352001600000015</v>
      </c>
      <c r="G4" s="102">
        <f t="shared" ref="G4:G14" ca="1" si="5">$G$3/25</f>
        <v>11.303108622576415</v>
      </c>
      <c r="H4" s="102"/>
      <c r="I4" s="102">
        <f t="shared" ref="I4:I13" ca="1" si="6">SUM(B4:H4)</f>
        <v>153.552165017097</v>
      </c>
      <c r="J4" s="312"/>
      <c r="M4" s="36"/>
    </row>
    <row r="5" spans="1:29" ht="14.25" customHeight="1">
      <c r="A5" s="38" t="str">
        <v>Amsterdam</v>
      </c>
      <c r="B5" s="315">
        <f t="shared" si="0"/>
        <v>19.562054794520545</v>
      </c>
      <c r="C5" s="229">
        <f t="shared" si="1"/>
        <v>5</v>
      </c>
      <c r="D5" s="229">
        <f t="shared" si="2"/>
        <v>52.89</v>
      </c>
      <c r="E5" s="229">
        <f t="shared" si="3"/>
        <v>26.445</v>
      </c>
      <c r="F5" s="102">
        <f t="shared" ca="1" si="4"/>
        <v>38.909848896000014</v>
      </c>
      <c r="G5" s="102">
        <f t="shared" ca="1" si="5"/>
        <v>11.303108622576415</v>
      </c>
      <c r="H5" s="102"/>
      <c r="I5" s="102">
        <f t="shared" ca="1" si="6"/>
        <v>154.110012313097</v>
      </c>
      <c r="J5" s="312"/>
      <c r="M5" s="36"/>
    </row>
    <row r="6" spans="1:29" ht="14.25" customHeight="1">
      <c r="A6" s="38" t="str">
        <v>Hamburg</v>
      </c>
      <c r="B6" s="315">
        <f t="shared" si="0"/>
        <v>19.562054794520545</v>
      </c>
      <c r="C6" s="229">
        <f t="shared" si="1"/>
        <v>5</v>
      </c>
      <c r="D6" s="229">
        <f t="shared" si="2"/>
        <v>52.89</v>
      </c>
      <c r="E6" s="229">
        <f t="shared" si="3"/>
        <v>26.445</v>
      </c>
      <c r="F6" s="102">
        <f t="shared" ca="1" si="4"/>
        <v>34.725994176000015</v>
      </c>
      <c r="G6" s="102">
        <f t="shared" ca="1" si="5"/>
        <v>11.303108622576415</v>
      </c>
      <c r="H6" s="102"/>
      <c r="I6" s="102">
        <f t="shared" ca="1" si="6"/>
        <v>149.926157593097</v>
      </c>
      <c r="J6" s="312"/>
      <c r="M6" s="36"/>
    </row>
    <row r="7" spans="1:29" ht="14.25" customHeight="1">
      <c r="A7" s="38" t="str">
        <v>Barcelona</v>
      </c>
      <c r="B7" s="315">
        <f t="shared" si="0"/>
        <v>19.562054794520545</v>
      </c>
      <c r="C7" s="229">
        <f t="shared" si="1"/>
        <v>5</v>
      </c>
      <c r="D7" s="229">
        <f t="shared" si="2"/>
        <v>52.89</v>
      </c>
      <c r="E7" s="229">
        <f t="shared" si="3"/>
        <v>26.445</v>
      </c>
      <c r="F7" s="102">
        <f t="shared" ca="1" si="4"/>
        <v>64.152439040000033</v>
      </c>
      <c r="G7" s="102">
        <f t="shared" ca="1" si="5"/>
        <v>11.303108622576415</v>
      </c>
      <c r="H7" s="102"/>
      <c r="I7" s="102">
        <f t="shared" ca="1" si="6"/>
        <v>179.35260245709702</v>
      </c>
      <c r="J7" s="222"/>
      <c r="M7" s="36"/>
    </row>
    <row r="8" spans="1:29" ht="14.25" customHeight="1">
      <c r="A8" s="38" t="str">
        <v>Valencia</v>
      </c>
      <c r="B8" s="315">
        <f t="shared" si="0"/>
        <v>19.562054794520545</v>
      </c>
      <c r="C8" s="229">
        <f t="shared" si="1"/>
        <v>5</v>
      </c>
      <c r="D8" s="229">
        <f t="shared" si="2"/>
        <v>52.89</v>
      </c>
      <c r="E8" s="229">
        <f t="shared" si="3"/>
        <v>26.445</v>
      </c>
      <c r="F8" s="102">
        <f t="shared" ca="1" si="4"/>
        <v>38.909848896000014</v>
      </c>
      <c r="G8" s="102">
        <f t="shared" ca="1" si="5"/>
        <v>11.303108622576415</v>
      </c>
      <c r="H8" s="102"/>
      <c r="I8" s="102">
        <f t="shared" ca="1" si="6"/>
        <v>154.110012313097</v>
      </c>
      <c r="J8" s="222"/>
      <c r="M8" s="36"/>
    </row>
    <row r="9" spans="1:29" ht="14.25" customHeight="1">
      <c r="A9" s="38" t="str">
        <v>Tallinn</v>
      </c>
      <c r="B9" s="315">
        <f t="shared" si="0"/>
        <v>19.562054794520545</v>
      </c>
      <c r="C9" s="229">
        <f t="shared" si="1"/>
        <v>5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11.303108622576415</v>
      </c>
      <c r="H9" s="102"/>
      <c r="I9" s="102" t="e">
        <f t="shared" ca="1" si="6"/>
        <v>#N/A</v>
      </c>
      <c r="J9" s="311"/>
      <c r="K9" s="216"/>
      <c r="M9" s="36"/>
    </row>
    <row r="10" spans="1:29" ht="14.25" customHeight="1">
      <c r="A10" s="38" t="str">
        <v>PTP</v>
      </c>
      <c r="B10" s="315">
        <f t="shared" si="0"/>
        <v>19.562054794520545</v>
      </c>
      <c r="C10" s="229">
        <f t="shared" si="1"/>
        <v>5</v>
      </c>
      <c r="D10" s="229">
        <f t="shared" si="2"/>
        <v>52.89</v>
      </c>
      <c r="E10" s="229">
        <f t="shared" si="3"/>
        <v>26.445</v>
      </c>
      <c r="F10" s="102">
        <f t="shared" ca="1" si="4"/>
        <v>33.67136568620132</v>
      </c>
      <c r="G10" s="102">
        <f t="shared" ca="1" si="5"/>
        <v>11.303108622576415</v>
      </c>
      <c r="H10" s="102"/>
      <c r="I10" s="102">
        <f t="shared" ca="1" si="6"/>
        <v>148.87152910329829</v>
      </c>
      <c r="J10" s="311"/>
      <c r="K10" s="216"/>
      <c r="M10" s="36"/>
    </row>
    <row r="11" spans="1:29" ht="14.25" customHeight="1">
      <c r="A11" s="38" t="str">
        <v>Pasir Gudang</v>
      </c>
      <c r="B11" s="315">
        <f t="shared" si="0"/>
        <v>19.562054794520545</v>
      </c>
      <c r="C11" s="229">
        <f t="shared" si="1"/>
        <v>5</v>
      </c>
      <c r="D11" s="229">
        <f t="shared" si="2"/>
        <v>52.89</v>
      </c>
      <c r="E11" s="229">
        <f t="shared" si="3"/>
        <v>26.445</v>
      </c>
      <c r="F11" s="102">
        <f t="shared" ca="1" si="4"/>
        <v>41.107621358948961</v>
      </c>
      <c r="G11" s="102">
        <f t="shared" ca="1" si="5"/>
        <v>11.303108622576415</v>
      </c>
      <c r="H11" s="102"/>
      <c r="I11" s="102">
        <f t="shared" ca="1" si="6"/>
        <v>156.30778477604593</v>
      </c>
      <c r="J11" s="311"/>
      <c r="K11" s="216"/>
      <c r="M11" s="36"/>
    </row>
    <row r="12" spans="1:29" ht="14.25" customHeight="1">
      <c r="A12" s="38" t="str">
        <v>Jakarta</v>
      </c>
      <c r="B12" s="315">
        <f t="shared" si="0"/>
        <v>19.562054794520545</v>
      </c>
      <c r="C12" s="229">
        <f t="shared" si="1"/>
        <v>5</v>
      </c>
      <c r="D12" s="229">
        <f t="shared" si="2"/>
        <v>52.89</v>
      </c>
      <c r="E12" s="229">
        <f t="shared" si="3"/>
        <v>26.445</v>
      </c>
      <c r="F12" s="102">
        <f t="shared" ca="1" si="4"/>
        <v>39.62037022439943</v>
      </c>
      <c r="G12" s="102">
        <f t="shared" ca="1" si="5"/>
        <v>11.303108622576415</v>
      </c>
      <c r="H12" s="102"/>
      <c r="I12" s="102">
        <f t="shared" ca="1" si="6"/>
        <v>154.82053364149641</v>
      </c>
      <c r="M12" s="36"/>
    </row>
    <row r="13" spans="1:29" ht="14.25" customHeight="1">
      <c r="A13" s="38" t="str">
        <v>Surabaya</v>
      </c>
      <c r="B13" s="315">
        <f t="shared" si="0"/>
        <v>19.562054794520545</v>
      </c>
      <c r="C13" s="229">
        <f t="shared" si="1"/>
        <v>5</v>
      </c>
      <c r="D13" s="229">
        <f t="shared" si="2"/>
        <v>52.89</v>
      </c>
      <c r="E13" s="229">
        <f t="shared" si="3"/>
        <v>26.445</v>
      </c>
      <c r="F13" s="102">
        <f ca="1">IF(VLOOKUP(A12,$E$26:$X$1502,5,FALSE)="EUR",VLOOKUP(A12,$E$26:$X$1502,16,FALSE)*$B$19,VLOOKUP(A12,$E$26:$X$1502,16,FALSE)/$B$20)/25</f>
        <v>39.62037022439943</v>
      </c>
      <c r="G13" s="102">
        <f t="shared" ca="1" si="5"/>
        <v>11.303108622576415</v>
      </c>
      <c r="H13" s="102"/>
      <c r="I13" s="102">
        <f t="shared" ca="1" si="6"/>
        <v>154.82053364149641</v>
      </c>
      <c r="J13" s="63"/>
      <c r="M13" s="36"/>
    </row>
    <row r="14" spans="1:29" ht="14.25" customHeight="1">
      <c r="A14" s="38" t="str">
        <v>Philadelphia</v>
      </c>
      <c r="B14" s="315">
        <f t="shared" si="0"/>
        <v>19.562054794520545</v>
      </c>
      <c r="C14" s="229">
        <f t="shared" si="1"/>
        <v>5</v>
      </c>
      <c r="D14" s="229">
        <f t="shared" si="2"/>
        <v>52.89</v>
      </c>
      <c r="E14" s="229">
        <f t="shared" si="3"/>
        <v>26.445</v>
      </c>
      <c r="F14" s="102" t="e">
        <f ca="1">IF(VLOOKUP(A14,$E$26:$X$1502,5,FALSE)="EUR",VLOOKUP(A14,$E$26:$X$1502,16,FALSE)*$B$19,VLOOKUP(A14,$E$26:$X$1502,16,FALSE)/$B$20)/25</f>
        <v>#N/A</v>
      </c>
      <c r="G14" s="102">
        <f t="shared" ca="1" si="5"/>
        <v>11.303108622576415</v>
      </c>
      <c r="H14" s="102">
        <f ca="1">C16-C17/B20</f>
        <v>-791.62626360574632</v>
      </c>
      <c r="I14" s="101" t="e">
        <f ca="1">SUM(B14:H14)*B20</f>
        <v>#N/A</v>
      </c>
      <c r="J14" s="63"/>
      <c r="M14" s="36"/>
    </row>
    <row r="15" spans="1:29" ht="14.25" customHeight="1">
      <c r="A15" s="38"/>
      <c r="B15" s="38"/>
      <c r="C15" s="38"/>
      <c r="D15" s="38"/>
      <c r="E15" s="38"/>
      <c r="F15" s="38"/>
      <c r="G15" s="38"/>
      <c r="H15" s="38"/>
      <c r="I15" s="38"/>
      <c r="J15" s="68"/>
      <c r="K15" s="69"/>
      <c r="M15" s="36"/>
    </row>
    <row r="16" spans="1:29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J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J17" s="38"/>
      <c r="M17" s="36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54" ca="1">_xlfn._xlws.FILTER(Freight,('Freight &amp; Dressing'!F:F=SLE!F3)*('Freight &amp; Dressing'!C:C=B1)*('Freight &amp; Dressing'!S:S=1),"")</f>
        <v>CMA</v>
      </c>
      <c r="B26" s="45" t="str">
        <f ca="1"/>
        <v>FREETOWNANTWERP40</v>
      </c>
      <c r="C26" s="45" t="str">
        <f ca="1"/>
        <v>SLE</v>
      </c>
      <c r="D26" s="45" t="str">
        <f ca="1"/>
        <v>FREETOWN</v>
      </c>
      <c r="E26" s="45" t="str">
        <f ca="1"/>
        <v>ANTWERP</v>
      </c>
      <c r="F26" s="45">
        <f ca="1"/>
        <v>40</v>
      </c>
      <c r="G26" s="45">
        <f ca="1"/>
        <v>1000</v>
      </c>
      <c r="H26" s="45" t="str">
        <f ca="1"/>
        <v>not included</v>
      </c>
      <c r="I26" s="45" t="str">
        <f ca="1"/>
        <v>EUR</v>
      </c>
      <c r="J26" s="45">
        <f ca="1"/>
        <v>100</v>
      </c>
      <c r="K26" s="45">
        <f ca="1"/>
        <v>1100</v>
      </c>
      <c r="L26" s="45">
        <f ca="1"/>
        <v>0</v>
      </c>
      <c r="M26" s="134">
        <f ca="1"/>
        <v>45930</v>
      </c>
      <c r="N26" s="45">
        <f ca="1"/>
        <v>0</v>
      </c>
      <c r="O26" s="45" t="str">
        <f ca="1"/>
        <v>direct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1100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FREETOWNBARCELONA40</v>
      </c>
      <c r="C27" s="45" t="str">
        <f ca="1"/>
        <v>SLE</v>
      </c>
      <c r="D27" s="45" t="str">
        <f ca="1"/>
        <v>FREETOWN</v>
      </c>
      <c r="E27" s="45" t="str">
        <f ca="1"/>
        <v>BARCELONA</v>
      </c>
      <c r="F27" s="45">
        <f ca="1"/>
        <v>40</v>
      </c>
      <c r="G27" s="45">
        <f ca="1"/>
        <v>1700</v>
      </c>
      <c r="H27" s="45" t="str">
        <f ca="1"/>
        <v>not included</v>
      </c>
      <c r="I27" s="45" t="str">
        <f ca="1"/>
        <v>EUR</v>
      </c>
      <c r="J27" s="45">
        <f ca="1"/>
        <v>140</v>
      </c>
      <c r="K27" s="45">
        <f ca="1"/>
        <v>1840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1840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CMA</v>
      </c>
      <c r="B28" s="45" t="str">
        <f ca="1"/>
        <v>FREETOWNGENOA40</v>
      </c>
      <c r="C28" s="45" t="str">
        <f ca="1"/>
        <v>SLE</v>
      </c>
      <c r="D28" s="45" t="str">
        <f ca="1"/>
        <v>FREETOWN</v>
      </c>
      <c r="E28" s="45" t="str">
        <f ca="1"/>
        <v>GENOA</v>
      </c>
      <c r="F28" s="45">
        <f ca="1"/>
        <v>40</v>
      </c>
      <c r="G28" s="45">
        <f ca="1"/>
        <v>1200</v>
      </c>
      <c r="H28" s="45" t="str">
        <f ca="1"/>
        <v>not included</v>
      </c>
      <c r="I28" s="45" t="str">
        <f ca="1"/>
        <v>EUR</v>
      </c>
      <c r="J28" s="45">
        <f ca="1"/>
        <v>140</v>
      </c>
      <c r="K28" s="45">
        <f ca="1"/>
        <v>1340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QCOCS0000002</v>
      </c>
      <c r="R28" s="45">
        <f ca="1"/>
        <v>0</v>
      </c>
      <c r="S28" s="45">
        <f ca="1"/>
        <v>1</v>
      </c>
      <c r="T28" s="45">
        <f ca="1"/>
        <v>1340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FREETOWNBATAM40</v>
      </c>
      <c r="C29" s="71" t="str">
        <f ca="1"/>
        <v>SLE</v>
      </c>
      <c r="D29" s="71" t="str">
        <f ca="1"/>
        <v>FREETOWN</v>
      </c>
      <c r="E29" s="71" t="str">
        <f ca="1"/>
        <v>BATAM</v>
      </c>
      <c r="F29" s="71">
        <f ca="1"/>
        <v>40</v>
      </c>
      <c r="G29" s="71">
        <f ca="1"/>
        <v>1050</v>
      </c>
      <c r="H29" s="71" t="str">
        <f ca="1"/>
        <v>not included</v>
      </c>
      <c r="I29" s="71" t="str">
        <f ca="1"/>
        <v>USD</v>
      </c>
      <c r="J29" s="71">
        <f ca="1"/>
        <v>682</v>
      </c>
      <c r="K29" s="71">
        <f ca="1"/>
        <v>1732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1732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FREETOWNJAKARTA40</v>
      </c>
      <c r="C30" s="71" t="str">
        <f ca="1"/>
        <v>SLE</v>
      </c>
      <c r="D30" s="71" t="str">
        <f ca="1"/>
        <v>FREETOWN</v>
      </c>
      <c r="E30" s="71" t="str">
        <f ca="1"/>
        <v>JAKARTA</v>
      </c>
      <c r="F30" s="71">
        <f ca="1"/>
        <v>40</v>
      </c>
      <c r="G30" s="71">
        <f ca="1"/>
        <v>650</v>
      </c>
      <c r="H30" s="71" t="str">
        <f ca="1"/>
        <v>not included</v>
      </c>
      <c r="I30" s="71" t="str">
        <f ca="1"/>
        <v>USD</v>
      </c>
      <c r="J30" s="71">
        <f ca="1"/>
        <v>682</v>
      </c>
      <c r="K30" s="71">
        <f ca="1"/>
        <v>1332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1332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FREETOWNSURABAYA40</v>
      </c>
      <c r="C31" s="71" t="str">
        <f ca="1"/>
        <v>SLE</v>
      </c>
      <c r="D31" s="71" t="str">
        <f ca="1"/>
        <v>FREETOWN</v>
      </c>
      <c r="E31" s="71" t="str">
        <f ca="1"/>
        <v>SURABAYA</v>
      </c>
      <c r="F31" s="71">
        <f ca="1"/>
        <v>40</v>
      </c>
      <c r="G31" s="71">
        <f ca="1"/>
        <v>650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1332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1332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FREETOWNPASIR GUDANG40</v>
      </c>
      <c r="C32" s="71" t="str">
        <f ca="1"/>
        <v>SLE</v>
      </c>
      <c r="D32" s="71" t="str">
        <f ca="1"/>
        <v>FREETOWN</v>
      </c>
      <c r="E32" s="71" t="str">
        <f ca="1"/>
        <v>PASIR GUDANG</v>
      </c>
      <c r="F32" s="71">
        <f ca="1"/>
        <v>40</v>
      </c>
      <c r="G32" s="71">
        <f ca="1"/>
        <v>700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1382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1382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FREETOWNPTP40</v>
      </c>
      <c r="C33" s="340" t="str">
        <f ca="1"/>
        <v>SLE</v>
      </c>
      <c r="D33" s="71" t="str">
        <f ca="1"/>
        <v>FREETOWN</v>
      </c>
      <c r="E33" s="71" t="str">
        <f ca="1"/>
        <v>PTP</v>
      </c>
      <c r="F33" s="71">
        <f ca="1"/>
        <v>40</v>
      </c>
      <c r="G33" s="71">
        <f ca="1"/>
        <v>450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1132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1132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FREETOWNPORT KLANG40</v>
      </c>
      <c r="C34" s="210" t="str">
        <f ca="1"/>
        <v>SLE</v>
      </c>
      <c r="D34" s="71" t="str">
        <f ca="1"/>
        <v>FREETOWN</v>
      </c>
      <c r="E34" s="71" t="str">
        <f ca="1"/>
        <v>PORT KLANG</v>
      </c>
      <c r="F34" s="71">
        <f ca="1"/>
        <v>40</v>
      </c>
      <c r="G34" s="71">
        <f ca="1"/>
        <v>700</v>
      </c>
      <c r="H34" s="71" t="str">
        <f ca="1"/>
        <v>not included</v>
      </c>
      <c r="I34" s="71" t="str">
        <f ca="1"/>
        <v>USD</v>
      </c>
      <c r="J34" s="71">
        <f ca="1"/>
        <v>682</v>
      </c>
      <c r="K34" s="71">
        <f ca="1"/>
        <v>1382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1382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FREETOWNANTWERP40</v>
      </c>
      <c r="C35" s="71" t="str">
        <f ca="1"/>
        <v>SLE</v>
      </c>
      <c r="D35" s="71" t="str">
        <f ca="1"/>
        <v>FREETOWN</v>
      </c>
      <c r="E35" s="71" t="str">
        <f ca="1"/>
        <v>ANTWERP</v>
      </c>
      <c r="F35" s="71">
        <f ca="1"/>
        <v>40</v>
      </c>
      <c r="G35" s="71">
        <f ca="1"/>
        <v>600</v>
      </c>
      <c r="H35" s="71" t="str">
        <f ca="1"/>
        <v>not included</v>
      </c>
      <c r="I35" s="71" t="str">
        <f ca="1"/>
        <v>EUR</v>
      </c>
      <c r="J35" s="71">
        <f ca="1"/>
        <v>416</v>
      </c>
      <c r="K35" s="71">
        <f ca="1"/>
        <v>1016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1016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FREETOWNAMSTERDAM40</v>
      </c>
      <c r="C36" s="71" t="str">
        <f ca="1"/>
        <v>SLE</v>
      </c>
      <c r="D36" s="71" t="str">
        <f ca="1"/>
        <v>FREETOWN</v>
      </c>
      <c r="E36" s="71" t="str">
        <f ca="1"/>
        <v>AMSTERDAM</v>
      </c>
      <c r="F36" s="71">
        <f ca="1"/>
        <v>40</v>
      </c>
      <c r="G36" s="71">
        <f ca="1"/>
        <v>700</v>
      </c>
      <c r="H36" s="71" t="str">
        <f ca="1"/>
        <v>not included</v>
      </c>
      <c r="I36" s="71" t="str">
        <f ca="1"/>
        <v>EUR</v>
      </c>
      <c r="J36" s="71">
        <f ca="1"/>
        <v>416</v>
      </c>
      <c r="K36" s="71">
        <f ca="1"/>
        <v>1116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1116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FREETOWNROTTERDAM40</v>
      </c>
      <c r="C37" s="71" t="str">
        <f ca="1"/>
        <v>SLE</v>
      </c>
      <c r="D37" s="71" t="str">
        <f ca="1"/>
        <v>FREETOWN</v>
      </c>
      <c r="E37" s="71" t="str">
        <f ca="1"/>
        <v>ROTTERDAM</v>
      </c>
      <c r="F37" s="71">
        <f ca="1"/>
        <v>40</v>
      </c>
      <c r="G37" s="71">
        <f ca="1"/>
        <v>600</v>
      </c>
      <c r="H37" s="71" t="str">
        <f ca="1"/>
        <v>not included</v>
      </c>
      <c r="I37" s="71" t="str">
        <f ca="1"/>
        <v>EUR</v>
      </c>
      <c r="J37" s="71">
        <f ca="1"/>
        <v>416</v>
      </c>
      <c r="K37" s="71">
        <f ca="1"/>
        <v>1016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1016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FREETOWNHAMBURG40</v>
      </c>
      <c r="C38" s="71" t="str">
        <f ca="1"/>
        <v>SLE</v>
      </c>
      <c r="D38" s="71" t="str">
        <f ca="1"/>
        <v>FREETOWN</v>
      </c>
      <c r="E38" s="71" t="str">
        <f ca="1"/>
        <v>HAMBURG</v>
      </c>
      <c r="F38" s="71">
        <f ca="1"/>
        <v>40</v>
      </c>
      <c r="G38" s="71">
        <f ca="1"/>
        <v>580</v>
      </c>
      <c r="H38" s="71" t="str">
        <f ca="1"/>
        <v>not included</v>
      </c>
      <c r="I38" s="71" t="str">
        <f ca="1"/>
        <v>EUR</v>
      </c>
      <c r="J38" s="71">
        <f ca="1"/>
        <v>416</v>
      </c>
      <c r="K38" s="71">
        <f ca="1"/>
        <v>996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996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FREETOWNBARCELONA40</v>
      </c>
      <c r="C39" s="71" t="str">
        <f ca="1"/>
        <v>SLE</v>
      </c>
      <c r="D39" s="71" t="str">
        <f ca="1"/>
        <v>FREETOWN</v>
      </c>
      <c r="E39" s="71" t="str">
        <f ca="1"/>
        <v>BARCELONA</v>
      </c>
      <c r="F39" s="71">
        <f ca="1"/>
        <v>40</v>
      </c>
      <c r="G39" s="71">
        <f ca="1"/>
        <v>700</v>
      </c>
      <c r="H39" s="71" t="str">
        <f ca="1"/>
        <v>not included</v>
      </c>
      <c r="I39" s="71" t="str">
        <f ca="1"/>
        <v>EUR</v>
      </c>
      <c r="J39" s="71">
        <f ca="1"/>
        <v>416</v>
      </c>
      <c r="K39" s="71">
        <f ca="1"/>
        <v>1116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1116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FREETOWNVALENCIA40</v>
      </c>
      <c r="C40" s="71" t="str">
        <f ca="1"/>
        <v>SLE</v>
      </c>
      <c r="D40" s="71" t="str">
        <f ca="1"/>
        <v>FREETOWN</v>
      </c>
      <c r="E40" s="71" t="str">
        <f ca="1"/>
        <v>VALENCIA</v>
      </c>
      <c r="F40" s="71">
        <f ca="1"/>
        <v>40</v>
      </c>
      <c r="G40" s="71">
        <f ca="1"/>
        <v>700</v>
      </c>
      <c r="H40" s="71" t="str">
        <f ca="1"/>
        <v>not included</v>
      </c>
      <c r="I40" s="71" t="str">
        <f ca="1"/>
        <v>EUR</v>
      </c>
      <c r="J40" s="71">
        <f ca="1"/>
        <v>416</v>
      </c>
      <c r="K40" s="71">
        <f ca="1"/>
        <v>1116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1116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FREETOWNGENOA40</v>
      </c>
      <c r="C41" s="71" t="str">
        <f ca="1"/>
        <v>SLE</v>
      </c>
      <c r="D41" s="71" t="str">
        <f ca="1"/>
        <v>FREETOWN</v>
      </c>
      <c r="E41" s="71" t="str">
        <f ca="1"/>
        <v>GENOA</v>
      </c>
      <c r="F41" s="71">
        <f ca="1"/>
        <v>40</v>
      </c>
      <c r="G41" s="71">
        <f ca="1"/>
        <v>700</v>
      </c>
      <c r="H41" s="71" t="str">
        <f ca="1"/>
        <v>not included</v>
      </c>
      <c r="I41" s="71" t="str">
        <f ca="1"/>
        <v>EUR</v>
      </c>
      <c r="J41" s="71">
        <f ca="1"/>
        <v>416</v>
      </c>
      <c r="K41" s="71">
        <f ca="1"/>
        <v>1116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1116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FREETOWNISTANBUL40</v>
      </c>
      <c r="C42" s="71" t="str">
        <f ca="1"/>
        <v>SLE</v>
      </c>
      <c r="D42" s="71" t="str">
        <f ca="1"/>
        <v>FREETOWN</v>
      </c>
      <c r="E42" s="71" t="str">
        <f ca="1"/>
        <v>ISTANBUL</v>
      </c>
      <c r="F42" s="71">
        <f ca="1"/>
        <v>40</v>
      </c>
      <c r="G42" s="71">
        <f ca="1"/>
        <v>650</v>
      </c>
      <c r="H42" s="71" t="str">
        <f ca="1"/>
        <v>not included</v>
      </c>
      <c r="I42" s="71" t="str">
        <f ca="1"/>
        <v>USD</v>
      </c>
      <c r="J42" s="71">
        <f ca="1"/>
        <v>410</v>
      </c>
      <c r="K42" s="71">
        <f ca="1"/>
        <v>1060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1060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FREETOWNMONTREAL40</v>
      </c>
      <c r="C43" s="71" t="str">
        <f ca="1"/>
        <v>SLE</v>
      </c>
      <c r="D43" s="71" t="str">
        <f ca="1"/>
        <v>FREETOWN</v>
      </c>
      <c r="E43" s="71" t="str">
        <f ca="1"/>
        <v>MONTREAL</v>
      </c>
      <c r="F43" s="71">
        <f ca="1"/>
        <v>40</v>
      </c>
      <c r="G43" s="71">
        <f ca="1"/>
        <v>1654</v>
      </c>
      <c r="H43" s="71" t="str">
        <f ca="1"/>
        <v>not included</v>
      </c>
      <c r="I43" s="71" t="str">
        <f ca="1"/>
        <v>USD</v>
      </c>
      <c r="J43" s="71">
        <f ca="1"/>
        <v>1242</v>
      </c>
      <c r="K43" s="71">
        <f ca="1"/>
        <v>2896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2896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MSC</v>
      </c>
      <c r="B44" s="71" t="str">
        <f ca="1"/>
        <v>FREETOWNAMSTERDAM 40</v>
      </c>
      <c r="C44" s="71" t="str">
        <f ca="1"/>
        <v>SLE</v>
      </c>
      <c r="D44" s="71" t="str">
        <f ca="1"/>
        <v>FREETOWN</v>
      </c>
      <c r="E44" s="71" t="str">
        <f ca="1"/>
        <v xml:space="preserve">AMSTERDAM </v>
      </c>
      <c r="F44" s="71">
        <f ca="1"/>
        <v>40</v>
      </c>
      <c r="G44" s="71">
        <f ca="1"/>
        <v>1606</v>
      </c>
      <c r="H44" s="71" t="str">
        <f ca="1"/>
        <v>not included</v>
      </c>
      <c r="I44" s="71" t="str">
        <f ca="1"/>
        <v>EUR</v>
      </c>
      <c r="J44" s="71">
        <f ca="1"/>
        <v>0</v>
      </c>
      <c r="K44" s="71">
        <f ca="1"/>
        <v>1606</v>
      </c>
      <c r="L44" s="71">
        <f ca="1"/>
        <v>0</v>
      </c>
      <c r="M44" s="135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R17820110000053</v>
      </c>
      <c r="R44" s="71">
        <f ca="1"/>
        <v>0</v>
      </c>
      <c r="S44" s="71">
        <f ca="1"/>
        <v>1</v>
      </c>
      <c r="T44" s="71">
        <f ca="1"/>
        <v>1606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MSC</v>
      </c>
      <c r="B45" s="71" t="str">
        <f ca="1"/>
        <v>FREETOWNANTWERP 40</v>
      </c>
      <c r="C45" s="71" t="str">
        <f ca="1"/>
        <v>SLE</v>
      </c>
      <c r="D45" s="71" t="str">
        <f ca="1"/>
        <v>FREETOWN</v>
      </c>
      <c r="E45" s="71" t="str">
        <f ca="1"/>
        <v xml:space="preserve">ANTWERP </v>
      </c>
      <c r="F45" s="71">
        <f ca="1"/>
        <v>40</v>
      </c>
      <c r="G45" s="71">
        <f ca="1"/>
        <v>1378</v>
      </c>
      <c r="H45" s="71" t="str">
        <f ca="1"/>
        <v>not included</v>
      </c>
      <c r="I45" s="71" t="str">
        <f ca="1"/>
        <v>EUR</v>
      </c>
      <c r="J45" s="71">
        <f ca="1"/>
        <v>0</v>
      </c>
      <c r="K45" s="71">
        <f ca="1"/>
        <v>1378</v>
      </c>
      <c r="L45" s="71">
        <f ca="1"/>
        <v>0</v>
      </c>
      <c r="M45" s="317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R17820110000053</v>
      </c>
      <c r="R45" s="71">
        <f ca="1"/>
        <v>0</v>
      </c>
      <c r="S45" s="71">
        <f ca="1"/>
        <v>1</v>
      </c>
      <c r="T45" s="71">
        <f ca="1"/>
        <v>1378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MSC</v>
      </c>
      <c r="B46" s="71" t="str">
        <f ca="1"/>
        <v>FREETOWNANTWERP 40</v>
      </c>
      <c r="C46" s="71" t="str">
        <f ca="1"/>
        <v>SLE</v>
      </c>
      <c r="D46" s="71" t="str">
        <f ca="1"/>
        <v>FREETOWN</v>
      </c>
      <c r="E46" s="71" t="str">
        <f ca="1"/>
        <v>BARCELONA</v>
      </c>
      <c r="F46" s="71">
        <f ca="1"/>
        <v>40</v>
      </c>
      <c r="G46" s="71">
        <f ca="1"/>
        <v>1822</v>
      </c>
      <c r="H46" s="71" t="str">
        <f ca="1"/>
        <v>not included</v>
      </c>
      <c r="I46" s="71" t="str">
        <f ca="1"/>
        <v>EUR</v>
      </c>
      <c r="J46" s="71">
        <f ca="1"/>
        <v>0</v>
      </c>
      <c r="K46" s="71">
        <f ca="1"/>
        <v>1822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R17820110000053</v>
      </c>
      <c r="R46" s="71">
        <f ca="1"/>
        <v>0</v>
      </c>
      <c r="S46" s="71">
        <f ca="1"/>
        <v>1</v>
      </c>
      <c r="T46" s="71">
        <f ca="1"/>
        <v>1822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s="71" customFormat="1" ht="14.25" customHeight="1">
      <c r="A47" s="71" t="str">
        <f ca="1"/>
        <v>MSC</v>
      </c>
      <c r="B47" s="71" t="str">
        <f ca="1"/>
        <v>FREETOWNBARCELONA40</v>
      </c>
      <c r="C47" s="71" t="str">
        <f ca="1"/>
        <v>SLE</v>
      </c>
      <c r="D47" s="71" t="str">
        <f ca="1"/>
        <v>FREETOWN</v>
      </c>
      <c r="E47" s="71" t="str">
        <f ca="1"/>
        <v>GENOA</v>
      </c>
      <c r="F47" s="71">
        <f ca="1"/>
        <v>40</v>
      </c>
      <c r="G47" s="71">
        <f ca="1"/>
        <v>1572</v>
      </c>
      <c r="H47" s="71" t="str">
        <f ca="1"/>
        <v>not included</v>
      </c>
      <c r="I47" s="71" t="str">
        <f ca="1"/>
        <v>EUR</v>
      </c>
      <c r="J47" s="71">
        <f ca="1"/>
        <v>0</v>
      </c>
      <c r="K47" s="71">
        <f ca="1"/>
        <v>1572</v>
      </c>
      <c r="L47" s="71">
        <f ca="1"/>
        <v>0</v>
      </c>
      <c r="M47" s="135">
        <f ca="1"/>
        <v>45930</v>
      </c>
      <c r="N47" s="71">
        <f ca="1"/>
        <v>0</v>
      </c>
      <c r="O47" s="71">
        <f ca="1"/>
        <v>0</v>
      </c>
      <c r="P47" s="71">
        <f ca="1"/>
        <v>0</v>
      </c>
      <c r="Q47" s="71" t="str">
        <f ca="1"/>
        <v>R17820110000053</v>
      </c>
      <c r="R47" s="71">
        <f ca="1"/>
        <v>0</v>
      </c>
      <c r="S47" s="71">
        <f ca="1"/>
        <v>1</v>
      </c>
      <c r="T47" s="71">
        <f ca="1"/>
        <v>1572</v>
      </c>
      <c r="U47" s="71">
        <f ca="1"/>
        <v>0</v>
      </c>
      <c r="V47" s="71">
        <f ca="1"/>
        <v>0</v>
      </c>
      <c r="W47" s="71">
        <f ca="1"/>
        <v>0</v>
      </c>
      <c r="X47" s="71">
        <f ca="1"/>
        <v>0</v>
      </c>
    </row>
    <row r="48" spans="1:24" ht="14.25" customHeight="1">
      <c r="A48" s="36" t="str">
        <f ca="1"/>
        <v>MSC</v>
      </c>
      <c r="B48" s="36" t="str">
        <f ca="1"/>
        <v>FREETOWNGENOA20</v>
      </c>
      <c r="C48" s="36" t="str">
        <f ca="1"/>
        <v>SLE</v>
      </c>
      <c r="D48" s="36" t="str">
        <f ca="1"/>
        <v>FREETOWN</v>
      </c>
      <c r="E48" s="37" t="str">
        <f ca="1"/>
        <v>HAMBURG</v>
      </c>
      <c r="F48" s="36">
        <f ca="1"/>
        <v>40</v>
      </c>
      <c r="G48" s="36">
        <f ca="1"/>
        <v>1603</v>
      </c>
      <c r="H48" s="36" t="str">
        <f ca="1"/>
        <v>not included</v>
      </c>
      <c r="I48" s="36" t="str">
        <f ca="1"/>
        <v>EUR</v>
      </c>
      <c r="J48" s="36">
        <f ca="1"/>
        <v>0</v>
      </c>
      <c r="K48" s="36">
        <f ca="1"/>
        <v>1603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R17820110000053</v>
      </c>
      <c r="R48" s="36">
        <f ca="1"/>
        <v>0</v>
      </c>
      <c r="S48" s="36">
        <f ca="1"/>
        <v>1</v>
      </c>
      <c r="T48" s="36">
        <f ca="1"/>
        <v>1603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MSC</v>
      </c>
      <c r="B49" s="36" t="str">
        <f ca="1"/>
        <v>FREETOWNHAMBURG40</v>
      </c>
      <c r="C49" s="36" t="str">
        <f ca="1"/>
        <v>SLE</v>
      </c>
      <c r="D49" s="36" t="str">
        <f ca="1"/>
        <v>FREETOWN</v>
      </c>
      <c r="E49" s="37" t="str">
        <f ca="1"/>
        <v>PASIR GUDANG</v>
      </c>
      <c r="F49" s="36">
        <f ca="1"/>
        <v>40</v>
      </c>
      <c r="G49" s="36">
        <f ca="1"/>
        <v>1519</v>
      </c>
      <c r="H49" s="36" t="str">
        <f ca="1"/>
        <v>not included</v>
      </c>
      <c r="I49" s="36" t="str">
        <f ca="1"/>
        <v>USD</v>
      </c>
      <c r="J49" s="36">
        <f ca="1"/>
        <v>0</v>
      </c>
      <c r="K49" s="36">
        <f ca="1"/>
        <v>1519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R17820110000053</v>
      </c>
      <c r="R49" s="36">
        <f ca="1"/>
        <v>0</v>
      </c>
      <c r="S49" s="36">
        <f ca="1"/>
        <v>1</v>
      </c>
      <c r="T49" s="36">
        <f ca="1"/>
        <v>1519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MSC</v>
      </c>
      <c r="B50" s="36" t="str">
        <f ca="1"/>
        <v>FREETOWNPORT KLANG40</v>
      </c>
      <c r="C50" s="36" t="str">
        <f ca="1"/>
        <v>SLE</v>
      </c>
      <c r="D50" s="36" t="str">
        <f ca="1"/>
        <v>FREETOWN</v>
      </c>
      <c r="E50" s="37" t="str">
        <f ca="1"/>
        <v>PORT KLANG</v>
      </c>
      <c r="F50" s="36">
        <f ca="1"/>
        <v>40</v>
      </c>
      <c r="G50" s="36">
        <f ca="1"/>
        <v>1969</v>
      </c>
      <c r="H50" s="36" t="str">
        <f ca="1"/>
        <v>not included</v>
      </c>
      <c r="I50" s="36" t="str">
        <f ca="1"/>
        <v>USD</v>
      </c>
      <c r="J50" s="36">
        <f ca="1"/>
        <v>0</v>
      </c>
      <c r="K50" s="36">
        <f ca="1"/>
        <v>1969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R17820110000053</v>
      </c>
      <c r="R50" s="36">
        <f ca="1"/>
        <v>0</v>
      </c>
      <c r="S50" s="36">
        <f ca="1"/>
        <v>1</v>
      </c>
      <c r="T50" s="36">
        <f ca="1"/>
        <v>1969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MSC</v>
      </c>
      <c r="B51" s="36" t="str">
        <f ca="1"/>
        <v>FREETOWNSURABAYA40</v>
      </c>
      <c r="C51" s="36" t="str">
        <f ca="1"/>
        <v>SLE</v>
      </c>
      <c r="D51" s="36" t="str">
        <f ca="1"/>
        <v>FREETOWN</v>
      </c>
      <c r="E51" s="37" t="str">
        <f ca="1"/>
        <v>SURABAYA</v>
      </c>
      <c r="F51" s="36">
        <f ca="1"/>
        <v>40</v>
      </c>
      <c r="G51" s="36">
        <f ca="1"/>
        <v>1397</v>
      </c>
      <c r="H51" s="36" t="str">
        <f ca="1"/>
        <v>not included</v>
      </c>
      <c r="I51" s="36" t="str">
        <f ca="1"/>
        <v>USD</v>
      </c>
      <c r="J51" s="36">
        <f ca="1"/>
        <v>0</v>
      </c>
      <c r="K51" s="36">
        <f ca="1"/>
        <v>1397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R17820110000053</v>
      </c>
      <c r="R51" s="36">
        <f ca="1"/>
        <v>0</v>
      </c>
      <c r="S51" s="36">
        <f ca="1"/>
        <v>1</v>
      </c>
      <c r="T51" s="36">
        <f ca="1"/>
        <v>1397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MSC</v>
      </c>
      <c r="B52" s="36" t="str">
        <f ca="1"/>
        <v>FREETOWNPTP40</v>
      </c>
      <c r="C52" s="36" t="str">
        <f ca="1"/>
        <v>SLE</v>
      </c>
      <c r="D52" s="36" t="str">
        <f ca="1"/>
        <v>FREETOWN</v>
      </c>
      <c r="E52" s="37" t="str">
        <f ca="1"/>
        <v>PTP</v>
      </c>
      <c r="F52" s="36">
        <f ca="1"/>
        <v>40</v>
      </c>
      <c r="G52" s="36">
        <f ca="1"/>
        <v>1519</v>
      </c>
      <c r="H52" s="36" t="str">
        <f ca="1"/>
        <v>not included</v>
      </c>
      <c r="I52" s="36" t="str">
        <f ca="1"/>
        <v>USD</v>
      </c>
      <c r="J52" s="36">
        <f ca="1"/>
        <v>0</v>
      </c>
      <c r="K52" s="36">
        <f ca="1"/>
        <v>1519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R17820110000053</v>
      </c>
      <c r="R52" s="36">
        <f ca="1"/>
        <v>0</v>
      </c>
      <c r="S52" s="36">
        <f ca="1"/>
        <v>1</v>
      </c>
      <c r="T52" s="36">
        <f ca="1"/>
        <v>1519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MSC</v>
      </c>
      <c r="B53" s="36" t="str">
        <f ca="1"/>
        <v>FREETOWNVALENCIA 40</v>
      </c>
      <c r="C53" s="36" t="str">
        <f ca="1"/>
        <v>SLE</v>
      </c>
      <c r="D53" s="36" t="str">
        <f ca="1"/>
        <v>FREETOWN</v>
      </c>
      <c r="E53" s="37" t="str">
        <f ca="1"/>
        <v xml:space="preserve">VALENCIA </v>
      </c>
      <c r="F53" s="36">
        <f ca="1"/>
        <v>40</v>
      </c>
      <c r="G53" s="36">
        <f ca="1"/>
        <v>1822</v>
      </c>
      <c r="H53" s="36" t="str">
        <f ca="1"/>
        <v>not included</v>
      </c>
      <c r="I53" s="36" t="str">
        <f ca="1"/>
        <v>EUR</v>
      </c>
      <c r="J53" s="36">
        <f ca="1"/>
        <v>0</v>
      </c>
      <c r="K53" s="36">
        <f ca="1"/>
        <v>1822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R17820110000053</v>
      </c>
      <c r="R53" s="36">
        <f ca="1"/>
        <v>0</v>
      </c>
      <c r="S53" s="36">
        <f ca="1"/>
        <v>1</v>
      </c>
      <c r="T53" s="36">
        <f ca="1"/>
        <v>1822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MSC</v>
      </c>
      <c r="B54" s="36" t="str">
        <f ca="1"/>
        <v>FREETOWNWELLINGTON40</v>
      </c>
      <c r="C54" s="36" t="str">
        <f ca="1"/>
        <v>SLE</v>
      </c>
      <c r="D54" s="36" t="str">
        <f ca="1"/>
        <v>FREETOWN</v>
      </c>
      <c r="E54" s="37" t="str">
        <f ca="1"/>
        <v>WELLINGTON</v>
      </c>
      <c r="F54" s="36">
        <f ca="1"/>
        <v>40</v>
      </c>
      <c r="G54" s="36">
        <f ca="1"/>
        <v>6187</v>
      </c>
      <c r="H54" s="36" t="str">
        <f ca="1"/>
        <v>not included</v>
      </c>
      <c r="I54" s="36" t="str">
        <f ca="1"/>
        <v>USD</v>
      </c>
      <c r="J54" s="36">
        <f ca="1"/>
        <v>0</v>
      </c>
      <c r="K54" s="36">
        <f ca="1"/>
        <v>6187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R17820110000053</v>
      </c>
      <c r="R54" s="36">
        <f ca="1"/>
        <v>0</v>
      </c>
      <c r="S54" s="36">
        <f ca="1"/>
        <v>1</v>
      </c>
      <c r="T54" s="36">
        <f ca="1"/>
        <v>6187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1442-0B78-42EE-83C9-DF15E73AF824}">
  <sheetPr>
    <tabColor rgb="FF92D050"/>
    <pageSetUpPr fitToPage="1"/>
  </sheetPr>
  <dimension ref="A1:AN60"/>
  <sheetViews>
    <sheetView zoomScaleNormal="100" workbookViewId="0">
      <selection activeCell="G18" sqref="G18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968</v>
      </c>
      <c r="C1" s="99" t="s">
        <v>494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5</v>
      </c>
      <c r="D3" s="297">
        <v>0.01</v>
      </c>
      <c r="E3" s="297">
        <v>5.0000000000000001E-3</v>
      </c>
      <c r="F3" s="36">
        <v>40</v>
      </c>
      <c r="G3" s="318">
        <f ca="1">'Freight &amp; Dressing'!AG2/TOG!B20</f>
        <v>252.8326928734198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3" si="0">$C$16*$B$3*$A$3/365</f>
        <v>19.562054794520545</v>
      </c>
      <c r="C4" s="229">
        <f t="shared" ref="C4:C13" si="1">$C$3</f>
        <v>5</v>
      </c>
      <c r="D4" s="229">
        <f t="shared" ref="D4:D13" si="2">$D$3*$C$16</f>
        <v>52.89</v>
      </c>
      <c r="E4" s="229">
        <f t="shared" ref="E4:E13" si="3">$E$3*$C$16</f>
        <v>26.445</v>
      </c>
      <c r="F4" s="102">
        <f t="shared" ref="F4:F13" ca="1" si="4">IF(VLOOKUP(A4,$E$26:$X$1502,5,FALSE)="EUR",VLOOKUP(A4,$E$26:$X$1502,16,FALSE)*$B$19,VLOOKUP(A4,$E$26:$X$1502,16,FALSE)/$B$20)/25</f>
        <v>27.89236480000001</v>
      </c>
      <c r="G4" s="102">
        <f t="shared" ref="G4:G13" ca="1" si="5">$G$3/25</f>
        <v>10.113307714936791</v>
      </c>
      <c r="H4" s="102"/>
      <c r="I4" s="102">
        <f t="shared" ref="I4:I13" ca="1" si="6">SUM(B4:H4)</f>
        <v>141.90272730945733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5</v>
      </c>
      <c r="D5" s="229">
        <f t="shared" si="2"/>
        <v>52.89</v>
      </c>
      <c r="E5" s="229">
        <f t="shared" si="3"/>
        <v>26.445</v>
      </c>
      <c r="F5" s="102">
        <f t="shared" ca="1" si="4"/>
        <v>28.450212096000008</v>
      </c>
      <c r="G5" s="102">
        <f t="shared" ca="1" si="5"/>
        <v>10.113307714936791</v>
      </c>
      <c r="H5" s="102"/>
      <c r="I5" s="102">
        <f t="shared" ca="1" si="6"/>
        <v>142.46057460545734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5</v>
      </c>
      <c r="D6" s="229">
        <f t="shared" si="2"/>
        <v>52.89</v>
      </c>
      <c r="E6" s="229">
        <f t="shared" si="3"/>
        <v>26.445</v>
      </c>
      <c r="F6" s="102">
        <f t="shared" ca="1" si="4"/>
        <v>16.247302496000007</v>
      </c>
      <c r="G6" s="102">
        <f t="shared" ca="1" si="5"/>
        <v>10.113307714936791</v>
      </c>
      <c r="H6" s="102"/>
      <c r="I6" s="102">
        <f t="shared" ca="1" si="6"/>
        <v>130.25766500545734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5</v>
      </c>
      <c r="D7" s="229">
        <f t="shared" si="2"/>
        <v>52.89</v>
      </c>
      <c r="E7" s="229">
        <f t="shared" si="3"/>
        <v>26.445</v>
      </c>
      <c r="F7" s="102">
        <f t="shared" ca="1" si="4"/>
        <v>50.206256640000021</v>
      </c>
      <c r="G7" s="102">
        <f t="shared" ca="1" si="5"/>
        <v>10.113307714936791</v>
      </c>
      <c r="H7" s="102"/>
      <c r="I7" s="102">
        <f t="shared" ca="1" si="6"/>
        <v>164.21661914945736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5</v>
      </c>
      <c r="D8" s="229">
        <f t="shared" si="2"/>
        <v>52.89</v>
      </c>
      <c r="E8" s="229">
        <f t="shared" si="3"/>
        <v>26.445</v>
      </c>
      <c r="F8" s="102">
        <f t="shared" ca="1" si="4"/>
        <v>32.773528640000016</v>
      </c>
      <c r="G8" s="102">
        <f t="shared" ca="1" si="5"/>
        <v>10.113307714936791</v>
      </c>
      <c r="H8" s="102"/>
      <c r="I8" s="102">
        <f t="shared" ca="1" si="6"/>
        <v>146.78389114945736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5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10.113307714936791</v>
      </c>
      <c r="H9" s="102"/>
      <c r="I9" s="102" t="e">
        <f t="shared" ca="1" si="6"/>
        <v>#N/A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5</v>
      </c>
      <c r="D10" s="229">
        <f t="shared" si="2"/>
        <v>52.89</v>
      </c>
      <c r="E10" s="229">
        <f t="shared" si="3"/>
        <v>26.445</v>
      </c>
      <c r="F10" s="102">
        <f t="shared" ca="1" si="4"/>
        <v>27.692616125312217</v>
      </c>
      <c r="G10" s="102">
        <f t="shared" ca="1" si="5"/>
        <v>10.113307714936791</v>
      </c>
      <c r="H10" s="102"/>
      <c r="I10" s="102">
        <f t="shared" ca="1" si="6"/>
        <v>141.70297863476955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5</v>
      </c>
      <c r="D11" s="229">
        <f t="shared" si="2"/>
        <v>52.89</v>
      </c>
      <c r="E11" s="229">
        <f t="shared" si="3"/>
        <v>26.445</v>
      </c>
      <c r="F11" s="102">
        <f t="shared" ca="1" si="4"/>
        <v>26.770520421891504</v>
      </c>
      <c r="G11" s="102">
        <f t="shared" ca="1" si="5"/>
        <v>10.113307714936791</v>
      </c>
      <c r="H11" s="102"/>
      <c r="I11" s="102">
        <f t="shared" ca="1" si="6"/>
        <v>140.78088293134883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5</v>
      </c>
      <c r="D12" s="229">
        <f t="shared" si="2"/>
        <v>52.89</v>
      </c>
      <c r="E12" s="229">
        <f t="shared" si="3"/>
        <v>26.445</v>
      </c>
      <c r="F12" s="102">
        <f t="shared" ca="1" si="4"/>
        <v>41.107621358948961</v>
      </c>
      <c r="G12" s="102">
        <f t="shared" ca="1" si="5"/>
        <v>10.113307714936791</v>
      </c>
      <c r="H12" s="102"/>
      <c r="I12" s="102">
        <f t="shared" ca="1" si="6"/>
        <v>155.1179838684063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5</v>
      </c>
      <c r="D13" s="229">
        <f t="shared" si="2"/>
        <v>52.89</v>
      </c>
      <c r="E13" s="229">
        <f t="shared" si="3"/>
        <v>26.445</v>
      </c>
      <c r="F13" s="102">
        <f t="shared" ca="1" si="4"/>
        <v>21.773356609805091</v>
      </c>
      <c r="G13" s="102">
        <f t="shared" ca="1" si="5"/>
        <v>10.113307714936791</v>
      </c>
      <c r="H13" s="102"/>
      <c r="I13" s="102">
        <f t="shared" ca="1" si="6"/>
        <v>135.78371911926243</v>
      </c>
      <c r="M13" s="36"/>
    </row>
    <row r="14" spans="1:28" ht="14.25" customHeight="1">
      <c r="A14" s="38" t="str">
        <v>Philadelphia</v>
      </c>
      <c r="B14" s="315">
        <f>$C$16*$B$3*$A$3/365</f>
        <v>19.562054794520545</v>
      </c>
      <c r="C14" s="229">
        <f>$C$3</f>
        <v>5</v>
      </c>
      <c r="D14" s="229">
        <f>$D$3*$C$16</f>
        <v>52.89</v>
      </c>
      <c r="E14" s="229">
        <f>$E$3*$C$16</f>
        <v>26.445</v>
      </c>
      <c r="F14" s="102">
        <f ca="1">IF(VLOOKUP(A14,$E$26:$X$1502,5,FALSE)="EUR",VLOOKUP(A14,$E$26:$X$1502,16,FALSE)*$B$19,VLOOKUP(A14,$E$26:$X$1502,16,FALSE)/$B$20)/25</f>
        <v>104.10757941846697</v>
      </c>
      <c r="G14" s="102">
        <f ca="1">$G$3/25</f>
        <v>10.113307714936791</v>
      </c>
      <c r="H14" s="102">
        <f ca="1">C16-C17/B20</f>
        <v>-791.62626360574632</v>
      </c>
      <c r="I14" s="101">
        <f ca="1">SUM(B14:H14)*B20</f>
        <v>-771.23265648276845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60" ca="1">_xlfn._xlws.FILTER(Freight,('Freight &amp; Dressing'!F:F=TOG!F3)*('Freight &amp; Dressing'!C:C=B1)*('Freight &amp; Dressing'!S:S=1),"")</f>
        <v>CMA</v>
      </c>
      <c r="B26" s="45" t="str">
        <f ca="1"/>
        <v>LOMEANTWERP40</v>
      </c>
      <c r="C26" s="45" t="str">
        <f ca="1"/>
        <v>TOG</v>
      </c>
      <c r="D26" s="45" t="str">
        <f ca="1"/>
        <v>LOME</v>
      </c>
      <c r="E26" s="45" t="str">
        <f ca="1"/>
        <v>ANTWERP</v>
      </c>
      <c r="F26" s="45">
        <f ca="1"/>
        <v>40</v>
      </c>
      <c r="G26" s="45">
        <f ca="1"/>
        <v>700</v>
      </c>
      <c r="H26" s="45" t="str">
        <f ca="1"/>
        <v>not included</v>
      </c>
      <c r="I26" s="45" t="str">
        <f ca="1"/>
        <v>EUR</v>
      </c>
      <c r="J26" s="45">
        <f ca="1"/>
        <v>100</v>
      </c>
      <c r="K26" s="45">
        <f ca="1"/>
        <v>800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QCOCS0000002</v>
      </c>
      <c r="R26" s="45">
        <f ca="1"/>
        <v>0</v>
      </c>
      <c r="S26" s="45">
        <f ca="1"/>
        <v>1</v>
      </c>
      <c r="T26" s="45">
        <f ca="1"/>
        <v>800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CMA</v>
      </c>
      <c r="B27" s="45" t="str">
        <f ca="1"/>
        <v>LOMEBARCELONA40</v>
      </c>
      <c r="C27" s="45" t="str">
        <f ca="1"/>
        <v>TOG</v>
      </c>
      <c r="D27" s="45" t="str">
        <f ca="1"/>
        <v>LOME</v>
      </c>
      <c r="E27" s="45" t="str">
        <f ca="1"/>
        <v>BARCELONA</v>
      </c>
      <c r="F27" s="45">
        <f ca="1"/>
        <v>40</v>
      </c>
      <c r="G27" s="45">
        <f ca="1"/>
        <v>1300</v>
      </c>
      <c r="H27" s="45" t="str">
        <f ca="1"/>
        <v>not included</v>
      </c>
      <c r="I27" s="45" t="str">
        <f ca="1"/>
        <v>EUR</v>
      </c>
      <c r="J27" s="45">
        <f ca="1"/>
        <v>140</v>
      </c>
      <c r="K27" s="45">
        <f ca="1"/>
        <v>1440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QCOCS0000002</v>
      </c>
      <c r="R27" s="45">
        <f ca="1"/>
        <v>0</v>
      </c>
      <c r="S27" s="45">
        <f ca="1"/>
        <v>1</v>
      </c>
      <c r="T27" s="45">
        <f ca="1"/>
        <v>1440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CMA</v>
      </c>
      <c r="B28" s="45" t="str">
        <f ca="1"/>
        <v>LOMEPASIR GUDANG40</v>
      </c>
      <c r="C28" s="45" t="str">
        <f ca="1"/>
        <v>TOG</v>
      </c>
      <c r="D28" s="45" t="str">
        <f ca="1"/>
        <v>LOME</v>
      </c>
      <c r="E28" s="45" t="str">
        <f ca="1"/>
        <v>PASIR GUDANG</v>
      </c>
      <c r="F28" s="45">
        <f ca="1"/>
        <v>40</v>
      </c>
      <c r="G28" s="45">
        <f ca="1"/>
        <v>900</v>
      </c>
      <c r="H28" s="45" t="str">
        <f ca="1"/>
        <v>not included</v>
      </c>
      <c r="I28" s="45" t="str">
        <f ca="1"/>
        <v>USD</v>
      </c>
      <c r="J28" s="45">
        <f ca="1"/>
        <v>0</v>
      </c>
      <c r="K28" s="45">
        <f ca="1"/>
        <v>900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QCOCS0000002</v>
      </c>
      <c r="R28" s="45">
        <f ca="1"/>
        <v>0</v>
      </c>
      <c r="S28" s="45">
        <f ca="1"/>
        <v>1</v>
      </c>
      <c r="T28" s="45">
        <f ca="1"/>
        <v>900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CMA</v>
      </c>
      <c r="B29" s="71" t="str">
        <f ca="1"/>
        <v>LOMEPTP40</v>
      </c>
      <c r="C29" s="71" t="str">
        <f ca="1"/>
        <v>TOG</v>
      </c>
      <c r="D29" s="71" t="str">
        <f ca="1"/>
        <v>LOME</v>
      </c>
      <c r="E29" s="71" t="str">
        <f ca="1"/>
        <v>PTP</v>
      </c>
      <c r="F29" s="71">
        <f ca="1"/>
        <v>40</v>
      </c>
      <c r="G29" s="71">
        <f ca="1"/>
        <v>900</v>
      </c>
      <c r="H29" s="71" t="str">
        <f ca="1"/>
        <v>not included</v>
      </c>
      <c r="I29" s="71" t="str">
        <f ca="1"/>
        <v>USD</v>
      </c>
      <c r="J29" s="71">
        <f ca="1"/>
        <v>31</v>
      </c>
      <c r="K29" s="71">
        <f ca="1"/>
        <v>1726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QCOCS0000002</v>
      </c>
      <c r="R29" s="71">
        <f ca="1"/>
        <v>0</v>
      </c>
      <c r="S29" s="71">
        <f ca="1"/>
        <v>1</v>
      </c>
      <c r="T29" s="71">
        <f ca="1"/>
        <v>931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CMA</v>
      </c>
      <c r="B30" s="71" t="str">
        <f ca="1"/>
        <v>LOMEVALENCIA40</v>
      </c>
      <c r="C30" s="71" t="str">
        <f ca="1"/>
        <v>TOG</v>
      </c>
      <c r="D30" s="71" t="str">
        <f ca="1"/>
        <v>LOME</v>
      </c>
      <c r="E30" s="71" t="str">
        <f ca="1"/>
        <v>VALENCIA</v>
      </c>
      <c r="F30" s="71">
        <f ca="1"/>
        <v>40</v>
      </c>
      <c r="G30" s="71">
        <f ca="1"/>
        <v>800</v>
      </c>
      <c r="H30" s="71" t="str">
        <f ca="1"/>
        <v>not included</v>
      </c>
      <c r="I30" s="71" t="str">
        <f ca="1"/>
        <v>EUR</v>
      </c>
      <c r="J30" s="71">
        <f ca="1"/>
        <v>140</v>
      </c>
      <c r="K30" s="71">
        <f ca="1"/>
        <v>940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QCOCS0000002</v>
      </c>
      <c r="R30" s="71">
        <f ca="1"/>
        <v>0</v>
      </c>
      <c r="S30" s="71">
        <f ca="1"/>
        <v>1</v>
      </c>
      <c r="T30" s="71">
        <f ca="1"/>
        <v>940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LOMEBATAM40</v>
      </c>
      <c r="C31" s="71" t="str">
        <f ca="1"/>
        <v>TOG</v>
      </c>
      <c r="D31" s="71" t="str">
        <f ca="1"/>
        <v>LOME</v>
      </c>
      <c r="E31" s="71" t="str">
        <f ca="1"/>
        <v>BATAM</v>
      </c>
      <c r="F31" s="71">
        <f ca="1"/>
        <v>40</v>
      </c>
      <c r="G31" s="71">
        <f ca="1"/>
        <v>875</v>
      </c>
      <c r="H31" s="71" t="str">
        <f ca="1"/>
        <v>not included</v>
      </c>
      <c r="I31" s="71" t="str">
        <f ca="1"/>
        <v>USD</v>
      </c>
      <c r="J31" s="71">
        <f ca="1"/>
        <v>682</v>
      </c>
      <c r="K31" s="71">
        <f ca="1"/>
        <v>1557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1557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LOMEJAKARTA40</v>
      </c>
      <c r="C32" s="71" t="str">
        <f ca="1"/>
        <v>TOG</v>
      </c>
      <c r="D32" s="71" t="str">
        <f ca="1"/>
        <v>LOME</v>
      </c>
      <c r="E32" s="71" t="str">
        <f ca="1"/>
        <v>JAKARTA</v>
      </c>
      <c r="F32" s="71">
        <f ca="1"/>
        <v>40</v>
      </c>
      <c r="G32" s="71">
        <f ca="1"/>
        <v>700</v>
      </c>
      <c r="H32" s="71" t="str">
        <f ca="1"/>
        <v>not included</v>
      </c>
      <c r="I32" s="71" t="str">
        <f ca="1"/>
        <v>USD</v>
      </c>
      <c r="J32" s="71">
        <f ca="1"/>
        <v>682</v>
      </c>
      <c r="K32" s="71">
        <f ca="1"/>
        <v>1382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1382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LOMESURABAYA40</v>
      </c>
      <c r="C33" s="340" t="str">
        <f ca="1"/>
        <v>TOG</v>
      </c>
      <c r="D33" s="71" t="str">
        <f ca="1"/>
        <v>LOME</v>
      </c>
      <c r="E33" s="71" t="str">
        <f ca="1"/>
        <v>SURABAYA</v>
      </c>
      <c r="F33" s="71">
        <f ca="1"/>
        <v>40</v>
      </c>
      <c r="G33" s="71">
        <f ca="1"/>
        <v>50</v>
      </c>
      <c r="H33" s="71" t="str">
        <f ca="1"/>
        <v>not included</v>
      </c>
      <c r="I33" s="71" t="str">
        <f ca="1"/>
        <v>USD</v>
      </c>
      <c r="J33" s="71">
        <f ca="1"/>
        <v>682</v>
      </c>
      <c r="K33" s="71">
        <f ca="1"/>
        <v>732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732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LOMEPASIR GUDANG40</v>
      </c>
      <c r="C34" s="210" t="str">
        <f ca="1"/>
        <v>TOG</v>
      </c>
      <c r="D34" s="71" t="str">
        <f ca="1"/>
        <v>LOME</v>
      </c>
      <c r="E34" s="71" t="str">
        <f ca="1"/>
        <v>PASIR GUDANG</v>
      </c>
      <c r="F34" s="71">
        <f ca="1"/>
        <v>40</v>
      </c>
      <c r="G34" s="71">
        <f ca="1"/>
        <v>200</v>
      </c>
      <c r="H34" s="71" t="str">
        <f ca="1"/>
        <v>not included</v>
      </c>
      <c r="I34" s="71" t="str">
        <f ca="1"/>
        <v>USD</v>
      </c>
      <c r="J34" s="71">
        <f ca="1"/>
        <v>682</v>
      </c>
      <c r="K34" s="71">
        <f ca="1"/>
        <v>882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882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LOMEPTP40</v>
      </c>
      <c r="C35" s="71" t="str">
        <f ca="1"/>
        <v>TOG</v>
      </c>
      <c r="D35" s="71" t="str">
        <f ca="1"/>
        <v>LOME</v>
      </c>
      <c r="E35" s="71" t="str">
        <f ca="1"/>
        <v>PTP</v>
      </c>
      <c r="F35" s="71">
        <f ca="1"/>
        <v>40</v>
      </c>
      <c r="G35" s="71">
        <f ca="1"/>
        <v>200</v>
      </c>
      <c r="H35" s="71" t="str">
        <f ca="1"/>
        <v>not included</v>
      </c>
      <c r="I35" s="71" t="str">
        <f ca="1"/>
        <v>USD</v>
      </c>
      <c r="J35" s="71">
        <f ca="1"/>
        <v>682</v>
      </c>
      <c r="K35" s="71">
        <f ca="1"/>
        <v>882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882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LOMEPORT KLANG40</v>
      </c>
      <c r="C36" s="71" t="str">
        <f ca="1"/>
        <v>TOG</v>
      </c>
      <c r="D36" s="71" t="str">
        <f ca="1"/>
        <v>LOME</v>
      </c>
      <c r="E36" s="71" t="str">
        <f ca="1"/>
        <v>PORT KLANG</v>
      </c>
      <c r="F36" s="71">
        <f ca="1"/>
        <v>40</v>
      </c>
      <c r="G36" s="71">
        <f ca="1"/>
        <v>450</v>
      </c>
      <c r="H36" s="71" t="str">
        <f ca="1"/>
        <v>not included</v>
      </c>
      <c r="I36" s="71" t="str">
        <f ca="1"/>
        <v>USD</v>
      </c>
      <c r="J36" s="71">
        <f ca="1"/>
        <v>682</v>
      </c>
      <c r="K36" s="71">
        <f ca="1"/>
        <v>1132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1132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LOMENEW YORK40</v>
      </c>
      <c r="C37" s="71" t="str">
        <f ca="1"/>
        <v>TOG</v>
      </c>
      <c r="D37" s="71" t="str">
        <f ca="1"/>
        <v>LOME</v>
      </c>
      <c r="E37" s="71" t="str">
        <f ca="1"/>
        <v>NEW YORK</v>
      </c>
      <c r="F37" s="71">
        <f ca="1"/>
        <v>40</v>
      </c>
      <c r="G37" s="71">
        <f ca="1"/>
        <v>2700</v>
      </c>
      <c r="H37" s="71" t="str">
        <f ca="1"/>
        <v>not included</v>
      </c>
      <c r="I37" s="71" t="str">
        <f ca="1"/>
        <v>USD</v>
      </c>
      <c r="J37" s="71">
        <f ca="1"/>
        <v>0</v>
      </c>
      <c r="K37" s="71">
        <f ca="1"/>
        <v>2700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2700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LOMEPHILADELPHIA40</v>
      </c>
      <c r="C38" s="71" t="str">
        <f ca="1"/>
        <v>TOG</v>
      </c>
      <c r="D38" s="71" t="str">
        <f ca="1"/>
        <v>LOME</v>
      </c>
      <c r="E38" s="71" t="str">
        <f ca="1"/>
        <v>PHILADELPHIA</v>
      </c>
      <c r="F38" s="71">
        <f ca="1"/>
        <v>40</v>
      </c>
      <c r="G38" s="71">
        <f ca="1"/>
        <v>3500</v>
      </c>
      <c r="H38" s="71" t="str">
        <f ca="1"/>
        <v>not included</v>
      </c>
      <c r="I38" s="71" t="str">
        <f ca="1"/>
        <v>USD</v>
      </c>
      <c r="J38" s="71">
        <f ca="1"/>
        <v>0</v>
      </c>
      <c r="K38" s="71">
        <f ca="1"/>
        <v>3500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3500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LOMEANTWERP40</v>
      </c>
      <c r="C39" s="71" t="str">
        <f ca="1"/>
        <v>TOG</v>
      </c>
      <c r="D39" s="71" t="str">
        <f ca="1"/>
        <v>LOME</v>
      </c>
      <c r="E39" s="71" t="str">
        <f ca="1"/>
        <v>ANTWERP</v>
      </c>
      <c r="F39" s="71">
        <f ca="1"/>
        <v>40</v>
      </c>
      <c r="G39" s="71">
        <f ca="1"/>
        <v>50</v>
      </c>
      <c r="H39" s="71" t="str">
        <f ca="1"/>
        <v>not included</v>
      </c>
      <c r="I39" s="71" t="str">
        <f ca="1"/>
        <v>EUR</v>
      </c>
      <c r="J39" s="71">
        <f ca="1"/>
        <v>416</v>
      </c>
      <c r="K39" s="71">
        <f ca="1"/>
        <v>466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466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LOMEAMSTERDAM40</v>
      </c>
      <c r="C40" s="71" t="str">
        <f ca="1"/>
        <v>TOG</v>
      </c>
      <c r="D40" s="71" t="str">
        <f ca="1"/>
        <v>LOME</v>
      </c>
      <c r="E40" s="71" t="str">
        <f ca="1"/>
        <v>AMSTERDAM</v>
      </c>
      <c r="F40" s="71">
        <f ca="1"/>
        <v>40</v>
      </c>
      <c r="G40" s="71">
        <f ca="1"/>
        <v>400</v>
      </c>
      <c r="H40" s="71" t="str">
        <f ca="1"/>
        <v>not included</v>
      </c>
      <c r="I40" s="71" t="str">
        <f ca="1"/>
        <v>EUR</v>
      </c>
      <c r="J40" s="71">
        <f ca="1"/>
        <v>416</v>
      </c>
      <c r="K40" s="71">
        <f ca="1"/>
        <v>816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816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LOMEROTTERDAM40</v>
      </c>
      <c r="C41" s="71" t="str">
        <f ca="1"/>
        <v>TOG</v>
      </c>
      <c r="D41" s="71" t="str">
        <f ca="1"/>
        <v>LOME</v>
      </c>
      <c r="E41" s="71" t="str">
        <f ca="1"/>
        <v>ROTTERDAM</v>
      </c>
      <c r="F41" s="71">
        <f ca="1"/>
        <v>40</v>
      </c>
      <c r="G41" s="71">
        <f ca="1"/>
        <v>250</v>
      </c>
      <c r="H41" s="71" t="str">
        <f ca="1"/>
        <v>not included</v>
      </c>
      <c r="I41" s="71" t="str">
        <f ca="1"/>
        <v>EUR</v>
      </c>
      <c r="J41" s="71">
        <f ca="1"/>
        <v>416</v>
      </c>
      <c r="K41" s="71">
        <f ca="1"/>
        <v>666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666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LOMEHAMBURG40</v>
      </c>
      <c r="C42" s="71" t="str">
        <f ca="1"/>
        <v>TOG</v>
      </c>
      <c r="D42" s="71" t="str">
        <f ca="1"/>
        <v>LOME</v>
      </c>
      <c r="E42" s="71" t="str">
        <f ca="1"/>
        <v>HAMBURG</v>
      </c>
      <c r="F42" s="71">
        <f ca="1"/>
        <v>40</v>
      </c>
      <c r="G42" s="71">
        <f ca="1"/>
        <v>50</v>
      </c>
      <c r="H42" s="71" t="str">
        <f ca="1"/>
        <v>not included</v>
      </c>
      <c r="I42" s="71" t="str">
        <f ca="1"/>
        <v>EUR</v>
      </c>
      <c r="J42" s="71">
        <f ca="1"/>
        <v>416</v>
      </c>
      <c r="K42" s="71">
        <f ca="1"/>
        <v>466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466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LOMEBARCELONA40</v>
      </c>
      <c r="C43" s="71" t="str">
        <f ca="1"/>
        <v>TOG</v>
      </c>
      <c r="D43" s="71" t="str">
        <f ca="1"/>
        <v>LOME</v>
      </c>
      <c r="E43" s="71" t="str">
        <f ca="1"/>
        <v>BARCELONA</v>
      </c>
      <c r="F43" s="71">
        <f ca="1"/>
        <v>40</v>
      </c>
      <c r="G43" s="71">
        <f ca="1"/>
        <v>200</v>
      </c>
      <c r="H43" s="71" t="str">
        <f ca="1"/>
        <v>not included</v>
      </c>
      <c r="I43" s="71" t="str">
        <f ca="1"/>
        <v>EUR</v>
      </c>
      <c r="J43" s="71">
        <f ca="1"/>
        <v>416</v>
      </c>
      <c r="K43" s="71">
        <f ca="1"/>
        <v>616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616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LOMEVALENCIA40</v>
      </c>
      <c r="C44" s="71" t="str">
        <f ca="1"/>
        <v>TOG</v>
      </c>
      <c r="D44" s="71" t="str">
        <f ca="1"/>
        <v>LOME</v>
      </c>
      <c r="E44" s="71" t="str">
        <f ca="1"/>
        <v>VALENCIA</v>
      </c>
      <c r="F44" s="71">
        <f ca="1"/>
        <v>40</v>
      </c>
      <c r="G44" s="71">
        <f ca="1"/>
        <v>200</v>
      </c>
      <c r="H44" s="71" t="str">
        <f ca="1"/>
        <v>not included</v>
      </c>
      <c r="I44" s="71" t="str">
        <f ca="1"/>
        <v>EUR</v>
      </c>
      <c r="J44" s="71">
        <f ca="1"/>
        <v>416</v>
      </c>
      <c r="K44" s="71">
        <f ca="1"/>
        <v>616</v>
      </c>
      <c r="L44" s="71">
        <f ca="1"/>
        <v>0</v>
      </c>
      <c r="M44" s="135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616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LOMEGENOA40</v>
      </c>
      <c r="C45" s="71" t="str">
        <f ca="1"/>
        <v>TOG</v>
      </c>
      <c r="D45" s="71" t="str">
        <f ca="1"/>
        <v>LOME</v>
      </c>
      <c r="E45" s="71" t="str">
        <f ca="1"/>
        <v>GENOA</v>
      </c>
      <c r="F45" s="71">
        <f ca="1"/>
        <v>40</v>
      </c>
      <c r="G45" s="71">
        <f ca="1"/>
        <v>200</v>
      </c>
      <c r="H45" s="71" t="str">
        <f ca="1"/>
        <v>not included</v>
      </c>
      <c r="I45" s="71" t="str">
        <f ca="1"/>
        <v>EUR</v>
      </c>
      <c r="J45" s="71">
        <f ca="1"/>
        <v>416</v>
      </c>
      <c r="K45" s="71">
        <f ca="1"/>
        <v>616</v>
      </c>
      <c r="L45" s="71">
        <f ca="1"/>
        <v>0</v>
      </c>
      <c r="M45" s="317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616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LOMEISTANBUL40</v>
      </c>
      <c r="C46" s="71" t="str">
        <f ca="1"/>
        <v>TOG</v>
      </c>
      <c r="D46" s="71" t="str">
        <f ca="1"/>
        <v>LOME</v>
      </c>
      <c r="E46" s="71" t="str">
        <f ca="1"/>
        <v>ISTANBUL</v>
      </c>
      <c r="F46" s="71">
        <f ca="1"/>
        <v>40</v>
      </c>
      <c r="G46" s="71">
        <f ca="1"/>
        <v>500</v>
      </c>
      <c r="H46" s="71" t="str">
        <f ca="1"/>
        <v>not included</v>
      </c>
      <c r="I46" s="71" t="str">
        <f ca="1"/>
        <v>USD</v>
      </c>
      <c r="J46" s="71">
        <f ca="1"/>
        <v>410</v>
      </c>
      <c r="K46" s="71">
        <f ca="1"/>
        <v>910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910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s="71" customFormat="1" ht="14.25" customHeight="1">
      <c r="A47" s="71" t="str">
        <f ca="1"/>
        <v>HAPAG</v>
      </c>
      <c r="B47" s="71" t="str">
        <f ca="1"/>
        <v>LOMEMONTREAL40</v>
      </c>
      <c r="C47" s="71" t="str">
        <f ca="1"/>
        <v>TOG</v>
      </c>
      <c r="D47" s="71" t="str">
        <f ca="1"/>
        <v>LOME</v>
      </c>
      <c r="E47" s="71" t="str">
        <f ca="1"/>
        <v>MONTREAL</v>
      </c>
      <c r="F47" s="71">
        <f ca="1"/>
        <v>40</v>
      </c>
      <c r="G47" s="71">
        <f ca="1"/>
        <v>1654</v>
      </c>
      <c r="H47" s="71" t="str">
        <f ca="1"/>
        <v>not included</v>
      </c>
      <c r="I47" s="71" t="str">
        <f ca="1"/>
        <v>USD</v>
      </c>
      <c r="J47" s="71">
        <f ca="1"/>
        <v>1242</v>
      </c>
      <c r="K47" s="71">
        <f ca="1"/>
        <v>2896</v>
      </c>
      <c r="L47" s="71">
        <f ca="1"/>
        <v>0</v>
      </c>
      <c r="M47" s="135">
        <f ca="1"/>
        <v>45930</v>
      </c>
      <c r="N47" s="71">
        <f ca="1"/>
        <v>0</v>
      </c>
      <c r="O47" s="71">
        <f ca="1"/>
        <v>0</v>
      </c>
      <c r="P47" s="71">
        <f ca="1"/>
        <v>0</v>
      </c>
      <c r="Q47" s="71" t="str">
        <f ca="1"/>
        <v>84398863 / MRCOCOAS004</v>
      </c>
      <c r="R47" s="71">
        <f ca="1"/>
        <v>0</v>
      </c>
      <c r="S47" s="71">
        <f ca="1"/>
        <v>1</v>
      </c>
      <c r="T47" s="71">
        <f ca="1"/>
        <v>2896</v>
      </c>
      <c r="U47" s="71">
        <f ca="1"/>
        <v>0</v>
      </c>
      <c r="V47" s="71">
        <f ca="1"/>
        <v>0</v>
      </c>
      <c r="W47" s="71">
        <f ca="1"/>
        <v>0</v>
      </c>
      <c r="X47" s="71">
        <f ca="1"/>
        <v>0</v>
      </c>
    </row>
    <row r="48" spans="1:24" ht="14.25" customHeight="1">
      <c r="A48" s="36" t="str">
        <f ca="1"/>
        <v>MSC</v>
      </c>
      <c r="B48" s="36" t="str">
        <f ca="1"/>
        <v>LOMEAMSTERDAM 40</v>
      </c>
      <c r="C48" s="36" t="str">
        <f ca="1"/>
        <v>TOG</v>
      </c>
      <c r="D48" s="36" t="str">
        <f ca="1"/>
        <v>LOME</v>
      </c>
      <c r="E48" s="37" t="str">
        <f ca="1"/>
        <v xml:space="preserve">AMSTERDAM </v>
      </c>
      <c r="F48" s="36">
        <f ca="1"/>
        <v>40</v>
      </c>
      <c r="G48" s="36">
        <f ca="1"/>
        <v>874</v>
      </c>
      <c r="H48" s="36" t="str">
        <f ca="1"/>
        <v>not included</v>
      </c>
      <c r="I48" s="36" t="str">
        <f ca="1"/>
        <v>EUR</v>
      </c>
      <c r="J48" s="36">
        <f ca="1"/>
        <v>0</v>
      </c>
      <c r="K48" s="36">
        <f ca="1"/>
        <v>874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R17820110000053</v>
      </c>
      <c r="R48" s="36">
        <f ca="1"/>
        <v>0</v>
      </c>
      <c r="S48" s="36">
        <f ca="1"/>
        <v>1</v>
      </c>
      <c r="T48" s="36">
        <f ca="1"/>
        <v>874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MSC</v>
      </c>
      <c r="B49" s="36" t="str">
        <f ca="1"/>
        <v>LOMEANTWERP 40</v>
      </c>
      <c r="C49" s="36" t="str">
        <f ca="1"/>
        <v>TOG</v>
      </c>
      <c r="D49" s="36" t="str">
        <f ca="1"/>
        <v>LOME</v>
      </c>
      <c r="E49" s="37" t="str">
        <f ca="1"/>
        <v xml:space="preserve">ANTWERP </v>
      </c>
      <c r="F49" s="36">
        <f ca="1"/>
        <v>40</v>
      </c>
      <c r="G49" s="36">
        <f ca="1"/>
        <v>734</v>
      </c>
      <c r="H49" s="36" t="str">
        <f ca="1"/>
        <v>not included</v>
      </c>
      <c r="I49" s="36" t="str">
        <f ca="1"/>
        <v>EUR</v>
      </c>
      <c r="J49" s="36">
        <f ca="1"/>
        <v>1</v>
      </c>
      <c r="K49" s="36">
        <f ca="1"/>
        <v>734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R17820110000053</v>
      </c>
      <c r="R49" s="36">
        <f ca="1"/>
        <v>0</v>
      </c>
      <c r="S49" s="36">
        <f ca="1"/>
        <v>1</v>
      </c>
      <c r="T49" s="36">
        <f ca="1"/>
        <v>735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MSC</v>
      </c>
      <c r="B50" s="36" t="str">
        <f ca="1"/>
        <v>LOMEBARCELONA40</v>
      </c>
      <c r="C50" s="36" t="str">
        <f ca="1"/>
        <v>TOG</v>
      </c>
      <c r="D50" s="36" t="str">
        <f ca="1"/>
        <v>LOME</v>
      </c>
      <c r="E50" s="37" t="str">
        <f ca="1"/>
        <v>BARCELONA</v>
      </c>
      <c r="F50" s="36">
        <f ca="1"/>
        <v>40</v>
      </c>
      <c r="G50" s="36">
        <f ca="1"/>
        <v>988</v>
      </c>
      <c r="H50" s="36" t="str">
        <f ca="1"/>
        <v>not included</v>
      </c>
      <c r="I50" s="36" t="str">
        <f ca="1"/>
        <v>EUR</v>
      </c>
      <c r="J50" s="36">
        <f ca="1"/>
        <v>0</v>
      </c>
      <c r="K50" s="36">
        <f ca="1"/>
        <v>988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R17820110000053</v>
      </c>
      <c r="R50" s="36">
        <f ca="1"/>
        <v>0</v>
      </c>
      <c r="S50" s="36">
        <f ca="1"/>
        <v>1</v>
      </c>
      <c r="T50" s="36">
        <f ca="1"/>
        <v>988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MSC</v>
      </c>
      <c r="B51" s="36" t="str">
        <f ca="1"/>
        <v>LOMEBATAM via Singapore40</v>
      </c>
      <c r="C51" s="36" t="str">
        <f ca="1"/>
        <v>TOG</v>
      </c>
      <c r="D51" s="36" t="str">
        <f ca="1"/>
        <v>LOME</v>
      </c>
      <c r="E51" s="37" t="str">
        <f ca="1"/>
        <v>BATAM via Singapore</v>
      </c>
      <c r="F51" s="36">
        <f ca="1"/>
        <v>40</v>
      </c>
      <c r="G51" s="36">
        <f ca="1"/>
        <v>1095</v>
      </c>
      <c r="H51" s="36" t="str">
        <f ca="1"/>
        <v>not included</v>
      </c>
      <c r="I51" s="36" t="str">
        <f ca="1"/>
        <v>USD</v>
      </c>
      <c r="J51" s="36">
        <f ca="1"/>
        <v>0</v>
      </c>
      <c r="K51" s="36">
        <f ca="1"/>
        <v>1095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R17820110000053</v>
      </c>
      <c r="R51" s="36">
        <f ca="1"/>
        <v>0</v>
      </c>
      <c r="S51" s="36">
        <f ca="1"/>
        <v>1</v>
      </c>
      <c r="T51" s="36">
        <f ca="1"/>
        <v>1095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MSC</v>
      </c>
      <c r="B52" s="36" t="str">
        <f ca="1"/>
        <v>LOMEGENOA40</v>
      </c>
      <c r="C52" s="36" t="str">
        <f ca="1"/>
        <v>TOG</v>
      </c>
      <c r="D52" s="36" t="str">
        <f ca="1"/>
        <v>LOME</v>
      </c>
      <c r="E52" s="37" t="str">
        <f ca="1"/>
        <v>GENOA</v>
      </c>
      <c r="F52" s="36">
        <f ca="1"/>
        <v>40</v>
      </c>
      <c r="G52" s="36">
        <f ca="1"/>
        <v>838</v>
      </c>
      <c r="H52" s="36" t="str">
        <f ca="1"/>
        <v>not included</v>
      </c>
      <c r="I52" s="36" t="str">
        <f ca="1"/>
        <v>EUR</v>
      </c>
      <c r="J52" s="36">
        <f ca="1"/>
        <v>0</v>
      </c>
      <c r="K52" s="36">
        <f ca="1"/>
        <v>838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R17820110000053</v>
      </c>
      <c r="R52" s="36">
        <f ca="1"/>
        <v>0</v>
      </c>
      <c r="S52" s="36">
        <f ca="1"/>
        <v>1</v>
      </c>
      <c r="T52" s="36">
        <f ca="1"/>
        <v>838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MSC</v>
      </c>
      <c r="B53" s="36" t="str">
        <f ca="1"/>
        <v>LOMEHAMBURG40</v>
      </c>
      <c r="C53" s="36" t="str">
        <f ca="1"/>
        <v>TOG</v>
      </c>
      <c r="D53" s="36" t="str">
        <f ca="1"/>
        <v>LOME</v>
      </c>
      <c r="E53" s="37" t="str">
        <f ca="1"/>
        <v>HAMBURG</v>
      </c>
      <c r="F53" s="36">
        <f ca="1"/>
        <v>40</v>
      </c>
      <c r="G53" s="36">
        <f ca="1"/>
        <v>889</v>
      </c>
      <c r="H53" s="36" t="str">
        <f ca="1"/>
        <v>not included</v>
      </c>
      <c r="I53" s="36" t="str">
        <f ca="1"/>
        <v>EUR</v>
      </c>
      <c r="J53" s="36">
        <f ca="1"/>
        <v>0</v>
      </c>
      <c r="K53" s="36">
        <f ca="1"/>
        <v>889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R17820110000053</v>
      </c>
      <c r="R53" s="36">
        <f ca="1"/>
        <v>0</v>
      </c>
      <c r="S53" s="36">
        <f ca="1"/>
        <v>1</v>
      </c>
      <c r="T53" s="36">
        <f ca="1"/>
        <v>889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MSC</v>
      </c>
      <c r="B54" s="36" t="str">
        <f ca="1"/>
        <v>LOMEISTANBUL40</v>
      </c>
      <c r="C54" s="36" t="str">
        <f ca="1"/>
        <v>TOG</v>
      </c>
      <c r="D54" s="36" t="str">
        <f ca="1"/>
        <v>LOME</v>
      </c>
      <c r="E54" s="37" t="str">
        <f ca="1"/>
        <v>ISTANBUL</v>
      </c>
      <c r="F54" s="36">
        <f ca="1"/>
        <v>40</v>
      </c>
      <c r="G54" s="36">
        <f ca="1"/>
        <v>910</v>
      </c>
      <c r="H54" s="36" t="str">
        <f ca="1"/>
        <v>not included</v>
      </c>
      <c r="I54" s="36" t="str">
        <f ca="1"/>
        <v>USD</v>
      </c>
      <c r="J54" s="36">
        <f ca="1"/>
        <v>0</v>
      </c>
      <c r="K54" s="36">
        <f ca="1"/>
        <v>910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R17820110000053</v>
      </c>
      <c r="R54" s="36">
        <f ca="1"/>
        <v>0</v>
      </c>
      <c r="S54" s="36">
        <f ca="1"/>
        <v>1</v>
      </c>
      <c r="T54" s="36">
        <f ca="1"/>
        <v>910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MSC</v>
      </c>
      <c r="B55" s="36" t="str">
        <f ca="1"/>
        <v>LOMEJAKARTA40</v>
      </c>
      <c r="C55" s="36" t="str">
        <f ca="1"/>
        <v>TOG</v>
      </c>
      <c r="D55" s="36" t="str">
        <f ca="1"/>
        <v>LOME</v>
      </c>
      <c r="E55" s="37" t="str">
        <f ca="1"/>
        <v>JAKARTA</v>
      </c>
      <c r="F55" s="36">
        <f ca="1"/>
        <v>40</v>
      </c>
      <c r="G55" s="36">
        <f ca="1"/>
        <v>705</v>
      </c>
      <c r="H55" s="36" t="str">
        <f ca="1"/>
        <v>not included</v>
      </c>
      <c r="I55" s="36" t="str">
        <f ca="1"/>
        <v>USD</v>
      </c>
      <c r="J55" s="36">
        <f ca="1"/>
        <v>0</v>
      </c>
      <c r="K55" s="36">
        <f ca="1"/>
        <v>705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R17820110000053</v>
      </c>
      <c r="R55" s="36">
        <f ca="1"/>
        <v>0</v>
      </c>
      <c r="S55" s="36">
        <f ca="1"/>
        <v>1</v>
      </c>
      <c r="T55" s="36">
        <f ca="1"/>
        <v>705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MSC</v>
      </c>
      <c r="B56" s="36" t="str">
        <f ca="1"/>
        <v>LOMEPASIR GUDANG40</v>
      </c>
      <c r="C56" s="36" t="str">
        <f ca="1"/>
        <v>TOG</v>
      </c>
      <c r="D56" s="36" t="str">
        <f ca="1"/>
        <v>LOME</v>
      </c>
      <c r="E56" s="37" t="str">
        <f ca="1"/>
        <v>PASIR GUDANG</v>
      </c>
      <c r="F56" s="36">
        <f ca="1"/>
        <v>40</v>
      </c>
      <c r="G56" s="36">
        <f ca="1"/>
        <v>827</v>
      </c>
      <c r="H56" s="36" t="str">
        <f ca="1"/>
        <v>not included</v>
      </c>
      <c r="I56" s="36" t="str">
        <f ca="1"/>
        <v>USD</v>
      </c>
      <c r="J56" s="36">
        <f ca="1"/>
        <v>0</v>
      </c>
      <c r="K56" s="36">
        <f ca="1"/>
        <v>827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R17820110000053</v>
      </c>
      <c r="R56" s="36">
        <f ca="1"/>
        <v>0</v>
      </c>
      <c r="S56" s="36">
        <f ca="1"/>
        <v>1</v>
      </c>
      <c r="T56" s="36">
        <f ca="1"/>
        <v>827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MSC</v>
      </c>
      <c r="B57" s="36" t="str">
        <f ca="1"/>
        <v>LOMEPHILADELPHIA40</v>
      </c>
      <c r="C57" s="36" t="str">
        <f ca="1"/>
        <v>TOG</v>
      </c>
      <c r="D57" s="36" t="str">
        <f ca="1"/>
        <v>LOME</v>
      </c>
      <c r="E57" s="37" t="str">
        <f ca="1"/>
        <v>PHILADELPHIA</v>
      </c>
      <c r="F57" s="36">
        <f ca="1"/>
        <v>40</v>
      </c>
      <c r="G57" s="36">
        <f ca="1"/>
        <v>2083</v>
      </c>
      <c r="H57" s="36" t="str">
        <f ca="1"/>
        <v>not included</v>
      </c>
      <c r="I57" s="36" t="str">
        <f ca="1"/>
        <v>USD</v>
      </c>
      <c r="J57" s="36">
        <f ca="1"/>
        <v>0</v>
      </c>
      <c r="K57" s="36">
        <f ca="1"/>
        <v>2083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R17820110000053</v>
      </c>
      <c r="R57" s="36">
        <f ca="1"/>
        <v>0</v>
      </c>
      <c r="S57" s="36">
        <f ca="1"/>
        <v>1</v>
      </c>
      <c r="T57" s="36">
        <f ca="1"/>
        <v>2083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  <row r="58" spans="1:24" ht="14.25" customHeight="1">
      <c r="A58" s="36" t="str">
        <f ca="1"/>
        <v>MSC</v>
      </c>
      <c r="B58" s="36" t="str">
        <f ca="1"/>
        <v>LOMESURABAYA40</v>
      </c>
      <c r="C58" s="36" t="str">
        <f ca="1"/>
        <v>TOG</v>
      </c>
      <c r="D58" s="36" t="str">
        <f ca="1"/>
        <v>LOME</v>
      </c>
      <c r="E58" s="37" t="str">
        <f ca="1"/>
        <v>SURABAYA</v>
      </c>
      <c r="F58" s="36">
        <f ca="1"/>
        <v>40</v>
      </c>
      <c r="G58" s="36">
        <f ca="1"/>
        <v>625</v>
      </c>
      <c r="H58" s="36" t="str">
        <f ca="1"/>
        <v>not included</v>
      </c>
      <c r="I58" s="36" t="str">
        <f ca="1"/>
        <v>USD</v>
      </c>
      <c r="J58" s="36">
        <f ca="1"/>
        <v>0</v>
      </c>
      <c r="K58" s="36">
        <f ca="1"/>
        <v>625</v>
      </c>
      <c r="L58" s="36">
        <f ca="1"/>
        <v>0</v>
      </c>
      <c r="M58" s="87">
        <f ca="1"/>
        <v>45930</v>
      </c>
      <c r="N58" s="36">
        <f ca="1"/>
        <v>0</v>
      </c>
      <c r="O58" s="36">
        <f ca="1"/>
        <v>0</v>
      </c>
      <c r="P58" s="36">
        <f ca="1"/>
        <v>0</v>
      </c>
      <c r="Q58" s="36" t="str">
        <f ca="1"/>
        <v>R17820110000053</v>
      </c>
      <c r="R58" s="36">
        <f ca="1"/>
        <v>0</v>
      </c>
      <c r="S58" s="36">
        <f ca="1"/>
        <v>1</v>
      </c>
      <c r="T58" s="36">
        <f ca="1"/>
        <v>625</v>
      </c>
      <c r="U58" s="36">
        <f ca="1"/>
        <v>0</v>
      </c>
      <c r="V58" s="36">
        <f ca="1"/>
        <v>0</v>
      </c>
      <c r="W58" s="36">
        <f ca="1"/>
        <v>0</v>
      </c>
      <c r="X58" s="36">
        <f ca="1"/>
        <v>0</v>
      </c>
    </row>
    <row r="59" spans="1:24" ht="14.25" customHeight="1">
      <c r="A59" s="36" t="str">
        <f ca="1"/>
        <v>MSC</v>
      </c>
      <c r="B59" s="36" t="str">
        <f ca="1"/>
        <v>LOMEPTP40</v>
      </c>
      <c r="C59" s="36" t="str">
        <f ca="1"/>
        <v>TOG</v>
      </c>
      <c r="D59" s="36" t="str">
        <f ca="1"/>
        <v>LOME</v>
      </c>
      <c r="E59" s="37" t="str">
        <f ca="1"/>
        <v>PTP</v>
      </c>
      <c r="F59" s="36">
        <f ca="1"/>
        <v>40</v>
      </c>
      <c r="G59" s="36">
        <f ca="1"/>
        <v>647</v>
      </c>
      <c r="H59" s="36" t="str">
        <f ca="1"/>
        <v>not included</v>
      </c>
      <c r="I59" s="36" t="str">
        <f ca="1"/>
        <v>USD</v>
      </c>
      <c r="J59" s="36">
        <f ca="1"/>
        <v>0</v>
      </c>
      <c r="K59" s="36">
        <f ca="1"/>
        <v>647</v>
      </c>
      <c r="L59" s="36">
        <f ca="1"/>
        <v>0</v>
      </c>
      <c r="M59" s="87">
        <f ca="1"/>
        <v>45930</v>
      </c>
      <c r="N59" s="36">
        <f ca="1"/>
        <v>0</v>
      </c>
      <c r="O59" s="36">
        <f ca="1"/>
        <v>0</v>
      </c>
      <c r="P59" s="36">
        <f ca="1"/>
        <v>0</v>
      </c>
      <c r="Q59" s="36" t="str">
        <f ca="1"/>
        <v>R17820110000053</v>
      </c>
      <c r="R59" s="36">
        <f ca="1"/>
        <v>0</v>
      </c>
      <c r="S59" s="36">
        <f ca="1"/>
        <v>1</v>
      </c>
      <c r="T59" s="36">
        <f ca="1"/>
        <v>647</v>
      </c>
      <c r="U59" s="36">
        <f ca="1"/>
        <v>0</v>
      </c>
      <c r="V59" s="36">
        <f ca="1"/>
        <v>0</v>
      </c>
      <c r="W59" s="36">
        <f ca="1"/>
        <v>0</v>
      </c>
      <c r="X59" s="36">
        <f ca="1"/>
        <v>0</v>
      </c>
    </row>
    <row r="60" spans="1:24" ht="14.25" customHeight="1">
      <c r="A60" s="36" t="str">
        <f ca="1"/>
        <v>MSC</v>
      </c>
      <c r="B60" s="36" t="str">
        <f ca="1"/>
        <v>LOMEWELLINGTON40</v>
      </c>
      <c r="C60" s="36" t="str">
        <f ca="1"/>
        <v>TOG</v>
      </c>
      <c r="D60" s="36" t="str">
        <f ca="1"/>
        <v>LOME</v>
      </c>
      <c r="E60" s="37" t="str">
        <f ca="1"/>
        <v>WELLINGTON</v>
      </c>
      <c r="F60" s="36">
        <f ca="1"/>
        <v>40</v>
      </c>
      <c r="G60" s="36">
        <f ca="1"/>
        <v>5653</v>
      </c>
      <c r="H60" s="36" t="str">
        <f ca="1"/>
        <v>not included</v>
      </c>
      <c r="I60" s="36" t="str">
        <f ca="1"/>
        <v>USD</v>
      </c>
      <c r="J60" s="36">
        <f ca="1"/>
        <v>0</v>
      </c>
      <c r="K60" s="36">
        <f ca="1"/>
        <v>5653</v>
      </c>
      <c r="L60" s="36">
        <f ca="1"/>
        <v>0</v>
      </c>
      <c r="M60" s="87">
        <f ca="1"/>
        <v>45930</v>
      </c>
      <c r="N60" s="36">
        <f ca="1"/>
        <v>0</v>
      </c>
      <c r="O60" s="36">
        <f ca="1"/>
        <v>0</v>
      </c>
      <c r="P60" s="36">
        <f ca="1"/>
        <v>0</v>
      </c>
      <c r="Q60" s="36" t="str">
        <f ca="1"/>
        <v>R17820110000053</v>
      </c>
      <c r="R60" s="36">
        <f ca="1"/>
        <v>0</v>
      </c>
      <c r="S60" s="36">
        <f ca="1"/>
        <v>1</v>
      </c>
      <c r="T60" s="36">
        <f ca="1"/>
        <v>5653</v>
      </c>
      <c r="U60" s="36">
        <f ca="1"/>
        <v>0</v>
      </c>
      <c r="V60" s="36">
        <f ca="1"/>
        <v>0</v>
      </c>
      <c r="W60" s="36">
        <f ca="1"/>
        <v>0</v>
      </c>
      <c r="X60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A3CD-93BE-4B3F-90A1-9EAADD12B6C6}">
  <sheetPr>
    <tabColor rgb="FF92D050"/>
    <pageSetUpPr fitToPage="1"/>
  </sheetPr>
  <dimension ref="A1:AN47"/>
  <sheetViews>
    <sheetView zoomScaleNormal="100" workbookViewId="0">
      <selection activeCell="B13" sqref="B13:H14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969</v>
      </c>
      <c r="C1" s="99" t="s">
        <v>494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5</v>
      </c>
      <c r="D3" s="297">
        <v>0.01</v>
      </c>
      <c r="E3" s="297">
        <v>5.0000000000000001E-3</v>
      </c>
      <c r="F3" s="36">
        <v>40</v>
      </c>
      <c r="G3" s="318">
        <f ca="1">'Freight &amp; Dressing'!AJ2/UGA!B20</f>
        <v>233.49842812427593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5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4" ca="1" si="4">IF(VLOOKUP(A4,$E$26:$X$1502,5,FALSE)="EUR",VLOOKUP(A4,$E$26:$X$1502,16,FALSE)*$B$19,VLOOKUP(A4,$E$26:$X$1502,16,FALSE)/$B$20)/25</f>
        <v>81.82855742291504</v>
      </c>
      <c r="G4" s="102">
        <f t="shared" ref="G4:G14" ca="1" si="5">$G$3/25</f>
        <v>9.339937124971037</v>
      </c>
      <c r="H4" s="102"/>
      <c r="I4" s="102">
        <f t="shared" ref="I4:I13" ca="1" si="6">SUM(B4:H4)</f>
        <v>195.06554934240663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5</v>
      </c>
      <c r="D5" s="229">
        <f t="shared" si="2"/>
        <v>52.89</v>
      </c>
      <c r="E5" s="229">
        <f t="shared" si="3"/>
        <v>26.445</v>
      </c>
      <c r="F5" s="102">
        <f t="shared" ca="1" si="4"/>
        <v>93.875291612766219</v>
      </c>
      <c r="G5" s="102">
        <f t="shared" ca="1" si="5"/>
        <v>9.339937124971037</v>
      </c>
      <c r="H5" s="102"/>
      <c r="I5" s="102">
        <f t="shared" ca="1" si="6"/>
        <v>207.11228353225781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5</v>
      </c>
      <c r="D6" s="229">
        <f t="shared" si="2"/>
        <v>52.89</v>
      </c>
      <c r="E6" s="229">
        <f t="shared" si="3"/>
        <v>26.445</v>
      </c>
      <c r="F6" s="102" t="e">
        <f t="shared" ca="1" si="4"/>
        <v>#N/A</v>
      </c>
      <c r="G6" s="102">
        <f t="shared" ca="1" si="5"/>
        <v>9.339937124971037</v>
      </c>
      <c r="H6" s="102"/>
      <c r="I6" s="102" t="e">
        <f t="shared" ca="1" si="6"/>
        <v>#N/A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5</v>
      </c>
      <c r="D7" s="229">
        <f t="shared" si="2"/>
        <v>52.89</v>
      </c>
      <c r="E7" s="229">
        <f t="shared" si="3"/>
        <v>26.445</v>
      </c>
      <c r="F7" s="102">
        <f t="shared" ca="1" si="4"/>
        <v>81.531107196005138</v>
      </c>
      <c r="G7" s="102">
        <f t="shared" ca="1" si="5"/>
        <v>9.339937124971037</v>
      </c>
      <c r="H7" s="102"/>
      <c r="I7" s="102">
        <f t="shared" ca="1" si="6"/>
        <v>194.76809911549674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5</v>
      </c>
      <c r="D8" s="229">
        <f t="shared" si="2"/>
        <v>52.89</v>
      </c>
      <c r="E8" s="229">
        <f t="shared" si="3"/>
        <v>26.445</v>
      </c>
      <c r="F8" s="102">
        <f t="shared" ca="1" si="4"/>
        <v>107.08208168756602</v>
      </c>
      <c r="G8" s="102">
        <f t="shared" ca="1" si="5"/>
        <v>9.339937124971037</v>
      </c>
      <c r="H8" s="102"/>
      <c r="I8" s="102">
        <f t="shared" ca="1" si="6"/>
        <v>220.31907360705762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5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9.339937124971037</v>
      </c>
      <c r="H9" s="102"/>
      <c r="I9" s="102" t="e">
        <f t="shared" ca="1" si="6"/>
        <v>#N/A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5</v>
      </c>
      <c r="D10" s="229">
        <f t="shared" si="2"/>
        <v>52.89</v>
      </c>
      <c r="E10" s="229">
        <f t="shared" si="3"/>
        <v>26.445</v>
      </c>
      <c r="F10" s="102">
        <f t="shared" ca="1" si="4"/>
        <v>64.338484080612588</v>
      </c>
      <c r="G10" s="102">
        <f t="shared" ca="1" si="5"/>
        <v>9.339937124971037</v>
      </c>
      <c r="H10" s="102"/>
      <c r="I10" s="102">
        <f t="shared" ca="1" si="6"/>
        <v>177.5754760001042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5</v>
      </c>
      <c r="D11" s="229">
        <f t="shared" si="2"/>
        <v>52.89</v>
      </c>
      <c r="E11" s="229">
        <f t="shared" si="3"/>
        <v>26.445</v>
      </c>
      <c r="F11" s="102">
        <f t="shared" ca="1" si="4"/>
        <v>62.999958059518015</v>
      </c>
      <c r="G11" s="102">
        <f t="shared" ca="1" si="5"/>
        <v>9.339937124971037</v>
      </c>
      <c r="H11" s="102"/>
      <c r="I11" s="102">
        <f t="shared" ca="1" si="6"/>
        <v>176.23694997900961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5</v>
      </c>
      <c r="D12" s="229">
        <f t="shared" si="2"/>
        <v>52.89</v>
      </c>
      <c r="E12" s="229">
        <f t="shared" si="3"/>
        <v>26.445</v>
      </c>
      <c r="F12" s="102">
        <f t="shared" ca="1" si="4"/>
        <v>62.256332492243253</v>
      </c>
      <c r="G12" s="102">
        <f t="shared" ca="1" si="5"/>
        <v>9.339937124971037</v>
      </c>
      <c r="H12" s="102"/>
      <c r="I12" s="102">
        <f t="shared" ca="1" si="6"/>
        <v>175.49332441173485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5</v>
      </c>
      <c r="D13" s="229">
        <f t="shared" si="2"/>
        <v>52.89</v>
      </c>
      <c r="E13" s="229">
        <f t="shared" si="3"/>
        <v>26.445</v>
      </c>
      <c r="F13" s="102">
        <f t="shared" ca="1" si="4"/>
        <v>59.668515518127066</v>
      </c>
      <c r="G13" s="102">
        <f t="shared" ca="1" si="5"/>
        <v>9.339937124971037</v>
      </c>
      <c r="H13" s="102"/>
      <c r="I13" s="102">
        <f t="shared" ca="1" si="6"/>
        <v>172.90550743761867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5</v>
      </c>
      <c r="D14" s="229">
        <f t="shared" si="2"/>
        <v>52.89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9.339937124971037</v>
      </c>
      <c r="H14" s="102">
        <f ca="1">C16-C17/B20</f>
        <v>-791.62626360574632</v>
      </c>
      <c r="I14" s="101" t="e">
        <f ca="1">SUM(B14:H14)*B20</f>
        <v>#N/A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37" ca="1">_xlfn._xlws.FILTER(Freight,('Freight &amp; Dressing'!F:F=UGA!F3)*('Freight &amp; Dressing'!C:C=B1)*('Freight &amp; Dressing'!S:S=1),"")</f>
        <v>HAPAG</v>
      </c>
      <c r="B26" s="45" t="str">
        <f ca="1"/>
        <v>KampalaSurabaya40</v>
      </c>
      <c r="C26" s="45" t="str">
        <f ca="1"/>
        <v>UGA</v>
      </c>
      <c r="D26" s="45" t="str">
        <f ca="1"/>
        <v>Kampala</v>
      </c>
      <c r="E26" s="45" t="str">
        <f ca="1"/>
        <v>Surabaya</v>
      </c>
      <c r="F26" s="45">
        <f ca="1"/>
        <v>40</v>
      </c>
      <c r="G26" s="45">
        <f ca="1"/>
        <v>1592</v>
      </c>
      <c r="H26" s="45" t="str">
        <f ca="1"/>
        <v>not included</v>
      </c>
      <c r="I26" s="45" t="str">
        <f ca="1"/>
        <v>USD</v>
      </c>
      <c r="J26" s="45">
        <f ca="1"/>
        <v>414</v>
      </c>
      <c r="K26" s="45">
        <f ca="1"/>
        <v>2006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2006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MAERSK</v>
      </c>
      <c r="B27" s="45" t="str">
        <f ca="1"/>
        <v>KampalaAmsterdam40</v>
      </c>
      <c r="C27" s="45" t="str">
        <f ca="1"/>
        <v>UGA</v>
      </c>
      <c r="D27" s="45" t="str">
        <f ca="1"/>
        <v>Kampala</v>
      </c>
      <c r="E27" s="45" t="str">
        <f ca="1"/>
        <v>Amsterdam</v>
      </c>
      <c r="F27" s="45">
        <f ca="1"/>
        <v>40</v>
      </c>
      <c r="G27" s="45">
        <f ca="1"/>
        <v>1536</v>
      </c>
      <c r="H27" s="45" t="str">
        <f ca="1"/>
        <v>not included</v>
      </c>
      <c r="I27" s="45" t="str">
        <f ca="1"/>
        <v>USD</v>
      </c>
      <c r="J27" s="45">
        <f ca="1"/>
        <v>1620</v>
      </c>
      <c r="K27" s="45">
        <f ca="1"/>
        <v>3156</v>
      </c>
      <c r="L27" s="45">
        <f ca="1"/>
        <v>56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>
        <f ca="1"/>
        <v>4924948</v>
      </c>
      <c r="R27" s="45">
        <f ca="1"/>
        <v>0</v>
      </c>
      <c r="S27" s="45">
        <f ca="1"/>
        <v>1</v>
      </c>
      <c r="T27" s="45">
        <f ca="1"/>
        <v>3156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MAERSK</v>
      </c>
      <c r="B28" s="45" t="str">
        <f ca="1"/>
        <v>KampalaAntwerp40</v>
      </c>
      <c r="C28" s="45" t="str">
        <f ca="1"/>
        <v>UGA</v>
      </c>
      <c r="D28" s="45" t="str">
        <f ca="1"/>
        <v>Kampala</v>
      </c>
      <c r="E28" s="45" t="str">
        <f ca="1"/>
        <v>Antwerp</v>
      </c>
      <c r="F28" s="45">
        <f ca="1"/>
        <v>40</v>
      </c>
      <c r="G28" s="45">
        <f ca="1"/>
        <v>1051</v>
      </c>
      <c r="H28" s="45" t="str">
        <f ca="1"/>
        <v>not included</v>
      </c>
      <c r="I28" s="45" t="str">
        <f ca="1"/>
        <v>USD</v>
      </c>
      <c r="J28" s="45">
        <f ca="1"/>
        <v>1700</v>
      </c>
      <c r="K28" s="45">
        <f ca="1"/>
        <v>2751</v>
      </c>
      <c r="L28" s="45">
        <f ca="1"/>
        <v>44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>
        <f ca="1"/>
        <v>4924948</v>
      </c>
      <c r="R28" s="45">
        <f ca="1"/>
        <v>0</v>
      </c>
      <c r="S28" s="45">
        <f ca="1"/>
        <v>1</v>
      </c>
      <c r="T28" s="45">
        <f ca="1"/>
        <v>2751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MAERSK</v>
      </c>
      <c r="B29" s="71" t="str">
        <f ca="1"/>
        <v>KampalaBarcelona40</v>
      </c>
      <c r="C29" s="71" t="str">
        <f ca="1"/>
        <v>UGA</v>
      </c>
      <c r="D29" s="71" t="str">
        <f ca="1"/>
        <v>Kampala</v>
      </c>
      <c r="E29" s="71" t="str">
        <f ca="1"/>
        <v>Barcelona</v>
      </c>
      <c r="F29" s="71">
        <f ca="1"/>
        <v>40</v>
      </c>
      <c r="G29" s="71">
        <f ca="1"/>
        <v>1101</v>
      </c>
      <c r="H29" s="71" t="str">
        <f ca="1"/>
        <v>not included</v>
      </c>
      <c r="I29" s="71" t="str">
        <f ca="1"/>
        <v>USD</v>
      </c>
      <c r="J29" s="71">
        <f ca="1"/>
        <v>1640</v>
      </c>
      <c r="K29" s="71">
        <f ca="1"/>
        <v>2741</v>
      </c>
      <c r="L29" s="71">
        <f ca="1"/>
        <v>35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>
        <f ca="1"/>
        <v>4924948</v>
      </c>
      <c r="R29" s="71">
        <f ca="1"/>
        <v>0</v>
      </c>
      <c r="S29" s="71">
        <f ca="1"/>
        <v>1</v>
      </c>
      <c r="T29" s="71">
        <f ca="1"/>
        <v>2741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MAERSK</v>
      </c>
      <c r="B30" s="71" t="str">
        <f ca="1"/>
        <v>KampalaBatam40</v>
      </c>
      <c r="C30" s="71" t="str">
        <f ca="1"/>
        <v>UGA</v>
      </c>
      <c r="D30" s="71" t="str">
        <f ca="1"/>
        <v>Kampala</v>
      </c>
      <c r="E30" s="71" t="str">
        <f ca="1"/>
        <v>Batam</v>
      </c>
      <c r="F30" s="71">
        <f ca="1"/>
        <v>40</v>
      </c>
      <c r="G30" s="71">
        <f ca="1"/>
        <v>1443</v>
      </c>
      <c r="H30" s="71" t="str">
        <f ca="1"/>
        <v>not included</v>
      </c>
      <c r="I30" s="71" t="str">
        <f ca="1"/>
        <v>USD</v>
      </c>
      <c r="J30" s="71">
        <f ca="1"/>
        <v>2090</v>
      </c>
      <c r="K30" s="71">
        <f ca="1"/>
        <v>3533</v>
      </c>
      <c r="L30" s="71">
        <f ca="1"/>
        <v>43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>
        <f ca="1"/>
        <v>4924948</v>
      </c>
      <c r="R30" s="71">
        <f ca="1"/>
        <v>0</v>
      </c>
      <c r="S30" s="71">
        <f ca="1"/>
        <v>1</v>
      </c>
      <c r="T30" s="71">
        <f ca="1"/>
        <v>3533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MAERSK</v>
      </c>
      <c r="B31" s="71" t="str">
        <f ca="1"/>
        <v>KampalaJakarta40</v>
      </c>
      <c r="C31" s="71" t="str">
        <f ca="1"/>
        <v>UGA</v>
      </c>
      <c r="D31" s="71" t="str">
        <f ca="1"/>
        <v>Kampala</v>
      </c>
      <c r="E31" s="71" t="str">
        <f ca="1"/>
        <v>Jakarta</v>
      </c>
      <c r="F31" s="71">
        <f ca="1"/>
        <v>40</v>
      </c>
      <c r="G31" s="71">
        <f ca="1"/>
        <v>493</v>
      </c>
      <c r="H31" s="71" t="str">
        <f ca="1"/>
        <v>not included</v>
      </c>
      <c r="I31" s="71" t="str">
        <f ca="1"/>
        <v>USD</v>
      </c>
      <c r="J31" s="71">
        <f ca="1"/>
        <v>1600</v>
      </c>
      <c r="K31" s="71">
        <f ca="1"/>
        <v>2093</v>
      </c>
      <c r="L31" s="71">
        <f ca="1"/>
        <v>34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>
        <f ca="1"/>
        <v>4924948</v>
      </c>
      <c r="R31" s="71">
        <f ca="1"/>
        <v>0</v>
      </c>
      <c r="S31" s="71">
        <f ca="1"/>
        <v>1</v>
      </c>
      <c r="T31" s="71">
        <f ca="1"/>
        <v>2093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MAERSK</v>
      </c>
      <c r="B32" s="71" t="str">
        <f ca="1"/>
        <v>KampalaPasir Gudang40</v>
      </c>
      <c r="C32" s="71" t="str">
        <f ca="1"/>
        <v>UGA</v>
      </c>
      <c r="D32" s="71" t="str">
        <f ca="1"/>
        <v>Kampala</v>
      </c>
      <c r="E32" s="71" t="str">
        <f ca="1"/>
        <v>Pasir Gudang</v>
      </c>
      <c r="F32" s="71">
        <f ca="1"/>
        <v>40</v>
      </c>
      <c r="G32" s="71">
        <f ca="1"/>
        <v>493</v>
      </c>
      <c r="H32" s="71" t="str">
        <f ca="1"/>
        <v>not included</v>
      </c>
      <c r="I32" s="71" t="str">
        <f ca="1"/>
        <v>USD</v>
      </c>
      <c r="J32" s="71">
        <f ca="1"/>
        <v>1625</v>
      </c>
      <c r="K32" s="71">
        <f ca="1"/>
        <v>2118</v>
      </c>
      <c r="L32" s="71">
        <f ca="1"/>
        <v>30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>
        <f ca="1"/>
        <v>4924948</v>
      </c>
      <c r="R32" s="71">
        <f ca="1"/>
        <v>0</v>
      </c>
      <c r="S32" s="71">
        <f ca="1"/>
        <v>1</v>
      </c>
      <c r="T32" s="71">
        <f ca="1"/>
        <v>2118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MAERSK</v>
      </c>
      <c r="B33" s="71" t="str">
        <f ca="1"/>
        <v>KampalaPTP40</v>
      </c>
      <c r="C33" s="340" t="str">
        <f ca="1"/>
        <v>UGA</v>
      </c>
      <c r="D33" s="71" t="str">
        <f ca="1"/>
        <v>Kampala</v>
      </c>
      <c r="E33" s="71" t="str">
        <f ca="1"/>
        <v>PTP</v>
      </c>
      <c r="F33" s="71">
        <f ca="1"/>
        <v>40</v>
      </c>
      <c r="G33" s="71">
        <f ca="1"/>
        <v>493</v>
      </c>
      <c r="H33" s="71" t="str">
        <f ca="1"/>
        <v>not included</v>
      </c>
      <c r="I33" s="71" t="str">
        <f ca="1"/>
        <v>USD</v>
      </c>
      <c r="J33" s="71">
        <f ca="1"/>
        <v>1670</v>
      </c>
      <c r="K33" s="71">
        <f ca="1"/>
        <v>2163</v>
      </c>
      <c r="L33" s="71">
        <f ca="1"/>
        <v>23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>
        <f ca="1"/>
        <v>4924948</v>
      </c>
      <c r="R33" s="71">
        <f ca="1"/>
        <v>0</v>
      </c>
      <c r="S33" s="71">
        <f ca="1"/>
        <v>1</v>
      </c>
      <c r="T33" s="71">
        <f ca="1"/>
        <v>2163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MAERSK</v>
      </c>
      <c r="B34" s="71" t="str">
        <f ca="1"/>
        <v>KampalaSurabaya40</v>
      </c>
      <c r="C34" s="210" t="str">
        <f ca="1"/>
        <v>UGA</v>
      </c>
      <c r="D34" s="71" t="str">
        <f ca="1"/>
        <v>Kampala</v>
      </c>
      <c r="E34" s="71" t="str">
        <f ca="1"/>
        <v>Surabaya</v>
      </c>
      <c r="F34" s="71">
        <f ca="1"/>
        <v>40</v>
      </c>
      <c r="G34" s="71">
        <f ca="1"/>
        <v>493</v>
      </c>
      <c r="H34" s="71" t="str">
        <f ca="1"/>
        <v>not included</v>
      </c>
      <c r="I34" s="71" t="str">
        <f ca="1"/>
        <v>USD</v>
      </c>
      <c r="J34" s="71">
        <f ca="1"/>
        <v>1600</v>
      </c>
      <c r="K34" s="71">
        <f ca="1"/>
        <v>2093</v>
      </c>
      <c r="L34" s="71">
        <f ca="1"/>
        <v>35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>
        <f ca="1"/>
        <v>4924948</v>
      </c>
      <c r="R34" s="71">
        <f ca="1"/>
        <v>0</v>
      </c>
      <c r="S34" s="71">
        <f ca="1"/>
        <v>1</v>
      </c>
      <c r="T34" s="71">
        <f ca="1"/>
        <v>2093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MAERSK</v>
      </c>
      <c r="B35" s="71" t="str">
        <f ca="1"/>
        <v>KampalaValencia40</v>
      </c>
      <c r="C35" s="71" t="str">
        <f ca="1"/>
        <v>UGA</v>
      </c>
      <c r="D35" s="71" t="str">
        <f ca="1"/>
        <v>Kampala</v>
      </c>
      <c r="E35" s="71" t="str">
        <f ca="1"/>
        <v>Valencia</v>
      </c>
      <c r="F35" s="71">
        <f ca="1"/>
        <v>40</v>
      </c>
      <c r="G35" s="71">
        <f ca="1"/>
        <v>1960</v>
      </c>
      <c r="H35" s="71" t="str">
        <f ca="1"/>
        <v>not included</v>
      </c>
      <c r="I35" s="71" t="str">
        <f ca="1"/>
        <v>USD</v>
      </c>
      <c r="J35" s="71">
        <f ca="1"/>
        <v>1640</v>
      </c>
      <c r="K35" s="71">
        <f ca="1"/>
        <v>3600</v>
      </c>
      <c r="L35" s="71">
        <f ca="1"/>
        <v>42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>
        <f ca="1"/>
        <v>4924948</v>
      </c>
      <c r="R35" s="71">
        <f ca="1"/>
        <v>0</v>
      </c>
      <c r="S35" s="71">
        <f ca="1"/>
        <v>1</v>
      </c>
      <c r="T35" s="71">
        <f ca="1"/>
        <v>3600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MAERSK</v>
      </c>
      <c r="B36" s="71" t="str">
        <f ca="1"/>
        <v>KampalaWellington40</v>
      </c>
      <c r="C36" s="71" t="str">
        <f ca="1"/>
        <v>UGA</v>
      </c>
      <c r="D36" s="71" t="str">
        <f ca="1"/>
        <v>Kampala</v>
      </c>
      <c r="E36" s="71" t="str">
        <f ca="1"/>
        <v>Wellington</v>
      </c>
      <c r="F36" s="71">
        <f ca="1"/>
        <v>40</v>
      </c>
      <c r="G36" s="71">
        <f ca="1"/>
        <v>3247</v>
      </c>
      <c r="H36" s="71" t="str">
        <f ca="1"/>
        <v>not included</v>
      </c>
      <c r="I36" s="71" t="str">
        <f ca="1"/>
        <v>USD</v>
      </c>
      <c r="J36" s="71">
        <f ca="1"/>
        <v>1520</v>
      </c>
      <c r="K36" s="71">
        <f ca="1"/>
        <v>4767</v>
      </c>
      <c r="L36" s="71">
        <f ca="1"/>
        <v>55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>
        <f ca="1"/>
        <v>4924948</v>
      </c>
      <c r="R36" s="71">
        <f ca="1"/>
        <v>0</v>
      </c>
      <c r="S36" s="71">
        <f ca="1"/>
        <v>1</v>
      </c>
      <c r="T36" s="71">
        <f ca="1"/>
        <v>4767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MAERSK</v>
      </c>
      <c r="B37" s="71" t="str">
        <f ca="1"/>
        <v>KampalaSingapore40</v>
      </c>
      <c r="C37" s="71" t="str">
        <f ca="1"/>
        <v>UGA</v>
      </c>
      <c r="D37" s="71" t="str">
        <f ca="1"/>
        <v>Kampala</v>
      </c>
      <c r="E37" s="71" t="str">
        <f ca="1"/>
        <v>Singapore</v>
      </c>
      <c r="F37" s="71">
        <f ca="1"/>
        <v>40</v>
      </c>
      <c r="G37" s="71">
        <f ca="1"/>
        <v>493</v>
      </c>
      <c r="H37" s="71" t="str">
        <f ca="1"/>
        <v>not included</v>
      </c>
      <c r="I37" s="71" t="str">
        <f ca="1"/>
        <v>USD</v>
      </c>
      <c r="J37" s="71">
        <f ca="1"/>
        <v>1520</v>
      </c>
      <c r="K37" s="71">
        <f ca="1"/>
        <v>2013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>
        <f ca="1"/>
        <v>4924948</v>
      </c>
      <c r="R37" s="71">
        <f ca="1"/>
        <v>0</v>
      </c>
      <c r="S37" s="71">
        <f ca="1"/>
        <v>1</v>
      </c>
      <c r="T37" s="71">
        <f ca="1"/>
        <v>2013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M38" s="135"/>
    </row>
    <row r="39" spans="1:24" s="71" customFormat="1" ht="14.25" customHeight="1">
      <c r="M39" s="135"/>
    </row>
    <row r="40" spans="1:24" s="71" customFormat="1" ht="14.25" customHeight="1">
      <c r="M40" s="135"/>
    </row>
    <row r="41" spans="1:24" s="71" customFormat="1" ht="14.25" customHeight="1">
      <c r="M41" s="135"/>
    </row>
    <row r="42" spans="1:24" s="71" customFormat="1" ht="14.25" customHeight="1">
      <c r="M42" s="135"/>
    </row>
    <row r="43" spans="1:24" s="71" customFormat="1" ht="14.25" customHeight="1">
      <c r="M43" s="135"/>
    </row>
    <row r="44" spans="1:24" s="71" customFormat="1" ht="14.25" customHeight="1">
      <c r="M44" s="135"/>
    </row>
    <row r="45" spans="1:24" s="71" customFormat="1" ht="14.25" customHeight="1">
      <c r="M45" s="317"/>
    </row>
    <row r="46" spans="1:24" s="71" customFormat="1" ht="14.25" customHeight="1">
      <c r="M46" s="135"/>
    </row>
    <row r="47" spans="1:24" s="71" customFormat="1" ht="14.25" customHeight="1">
      <c r="M47" s="135"/>
    </row>
  </sheetData>
  <pageMargins left="0.7" right="0.7" top="0.75" bottom="0.75" header="0.3" footer="0.3"/>
  <pageSetup paperSize="9" scale="2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C618-CAEA-467C-8110-0DC47708C6E3}">
  <sheetPr>
    <tabColor rgb="FF92D050"/>
    <pageSetUpPr fitToPage="1"/>
  </sheetPr>
  <dimension ref="A1:AN47"/>
  <sheetViews>
    <sheetView zoomScaleNormal="100" workbookViewId="0">
      <selection activeCell="B13" sqref="B13:H14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969</v>
      </c>
      <c r="C1" s="99" t="s">
        <v>494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5</v>
      </c>
      <c r="D3" s="297">
        <v>0.01</v>
      </c>
      <c r="E3" s="297">
        <v>5.0000000000000001E-3</v>
      </c>
      <c r="F3" s="36">
        <v>40</v>
      </c>
      <c r="G3" s="318">
        <f ca="1">'Freight &amp; Dressing'!AJ2/UGA!B20</f>
        <v>233.49842812427593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5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4" ca="1" si="4">IF(VLOOKUP(A4,$E$26:$X$1502,5,FALSE)="EUR",VLOOKUP(A4,$E$26:$X$1502,16,FALSE)*$B$19,VLOOKUP(A4,$E$26:$X$1502,16,FALSE)/$B$20)/25</f>
        <v>81.82855742291504</v>
      </c>
      <c r="G4" s="102">
        <f t="shared" ref="G4:G14" ca="1" si="5">$G$3/25</f>
        <v>9.339937124971037</v>
      </c>
      <c r="H4" s="102"/>
      <c r="I4" s="102">
        <f t="shared" ref="I4:I13" ca="1" si="6">SUM(B4:H4)</f>
        <v>195.06554934240663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5</v>
      </c>
      <c r="D5" s="229">
        <f t="shared" si="2"/>
        <v>52.89</v>
      </c>
      <c r="E5" s="229">
        <f t="shared" si="3"/>
        <v>26.445</v>
      </c>
      <c r="F5" s="102">
        <f t="shared" ca="1" si="4"/>
        <v>93.875291612766219</v>
      </c>
      <c r="G5" s="102">
        <f t="shared" ca="1" si="5"/>
        <v>9.339937124971037</v>
      </c>
      <c r="H5" s="102"/>
      <c r="I5" s="102">
        <f t="shared" ca="1" si="6"/>
        <v>207.11228353225781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5</v>
      </c>
      <c r="D6" s="229">
        <f t="shared" si="2"/>
        <v>52.89</v>
      </c>
      <c r="E6" s="229">
        <f t="shared" si="3"/>
        <v>26.445</v>
      </c>
      <c r="F6" s="102" t="e">
        <f t="shared" ca="1" si="4"/>
        <v>#N/A</v>
      </c>
      <c r="G6" s="102">
        <f t="shared" ca="1" si="5"/>
        <v>9.339937124971037</v>
      </c>
      <c r="H6" s="102"/>
      <c r="I6" s="102" t="e">
        <f t="shared" ca="1" si="6"/>
        <v>#N/A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5</v>
      </c>
      <c r="D7" s="229">
        <f t="shared" si="2"/>
        <v>52.89</v>
      </c>
      <c r="E7" s="229">
        <f t="shared" si="3"/>
        <v>26.445</v>
      </c>
      <c r="F7" s="102">
        <f t="shared" ca="1" si="4"/>
        <v>81.531107196005138</v>
      </c>
      <c r="G7" s="102">
        <f t="shared" ca="1" si="5"/>
        <v>9.339937124971037</v>
      </c>
      <c r="H7" s="102"/>
      <c r="I7" s="102">
        <f t="shared" ca="1" si="6"/>
        <v>194.76809911549674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5</v>
      </c>
      <c r="D8" s="229">
        <f t="shared" si="2"/>
        <v>52.89</v>
      </c>
      <c r="E8" s="229">
        <f t="shared" si="3"/>
        <v>26.445</v>
      </c>
      <c r="F8" s="102">
        <f t="shared" ca="1" si="4"/>
        <v>107.08208168756602</v>
      </c>
      <c r="G8" s="102">
        <f t="shared" ca="1" si="5"/>
        <v>9.339937124971037</v>
      </c>
      <c r="H8" s="102"/>
      <c r="I8" s="102">
        <f t="shared" ca="1" si="6"/>
        <v>220.31907360705762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5</v>
      </c>
      <c r="D9" s="229">
        <f t="shared" si="2"/>
        <v>52.89</v>
      </c>
      <c r="E9" s="229">
        <f t="shared" si="3"/>
        <v>26.445</v>
      </c>
      <c r="F9" s="102" t="e">
        <f t="shared" ca="1" si="4"/>
        <v>#N/A</v>
      </c>
      <c r="G9" s="102">
        <f t="shared" ca="1" si="5"/>
        <v>9.339937124971037</v>
      </c>
      <c r="H9" s="102"/>
      <c r="I9" s="102" t="e">
        <f t="shared" ca="1" si="6"/>
        <v>#N/A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5</v>
      </c>
      <c r="D10" s="229">
        <f t="shared" si="2"/>
        <v>52.89</v>
      </c>
      <c r="E10" s="229">
        <f t="shared" si="3"/>
        <v>26.445</v>
      </c>
      <c r="F10" s="102">
        <f t="shared" ca="1" si="4"/>
        <v>64.338484080612588</v>
      </c>
      <c r="G10" s="102">
        <f t="shared" ca="1" si="5"/>
        <v>9.339937124971037</v>
      </c>
      <c r="H10" s="102"/>
      <c r="I10" s="102">
        <f t="shared" ca="1" si="6"/>
        <v>177.5754760001042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5</v>
      </c>
      <c r="D11" s="229">
        <f t="shared" si="2"/>
        <v>52.89</v>
      </c>
      <c r="E11" s="229">
        <f t="shared" si="3"/>
        <v>26.445</v>
      </c>
      <c r="F11" s="102">
        <f t="shared" ca="1" si="4"/>
        <v>62.999958059518015</v>
      </c>
      <c r="G11" s="102">
        <f t="shared" ca="1" si="5"/>
        <v>9.339937124971037</v>
      </c>
      <c r="H11" s="102"/>
      <c r="I11" s="102">
        <f t="shared" ca="1" si="6"/>
        <v>176.23694997900961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5</v>
      </c>
      <c r="D12" s="229">
        <f t="shared" si="2"/>
        <v>52.89</v>
      </c>
      <c r="E12" s="229">
        <f t="shared" si="3"/>
        <v>26.445</v>
      </c>
      <c r="F12" s="102">
        <f t="shared" ca="1" si="4"/>
        <v>62.256332492243253</v>
      </c>
      <c r="G12" s="102">
        <f t="shared" ca="1" si="5"/>
        <v>9.339937124971037</v>
      </c>
      <c r="H12" s="102"/>
      <c r="I12" s="102">
        <f t="shared" ca="1" si="6"/>
        <v>175.49332441173485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5</v>
      </c>
      <c r="D13" s="229">
        <f t="shared" si="2"/>
        <v>52.89</v>
      </c>
      <c r="E13" s="229">
        <f t="shared" si="3"/>
        <v>26.445</v>
      </c>
      <c r="F13" s="102">
        <f t="shared" ca="1" si="4"/>
        <v>59.668515518127066</v>
      </c>
      <c r="G13" s="102">
        <f t="shared" ca="1" si="5"/>
        <v>9.339937124971037</v>
      </c>
      <c r="H13" s="102"/>
      <c r="I13" s="102">
        <f t="shared" ca="1" si="6"/>
        <v>172.90550743761867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5</v>
      </c>
      <c r="D14" s="229">
        <f t="shared" si="2"/>
        <v>52.89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9.339937124971037</v>
      </c>
      <c r="H14" s="102">
        <f ca="1">C16-C17/B20</f>
        <v>-791.62626360574632</v>
      </c>
      <c r="I14" s="101" t="e">
        <f ca="1">SUM(B14:H14)*B20</f>
        <v>#N/A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37" ca="1">_xlfn._xlws.FILTER(Freight,('Freight &amp; Dressing'!F:F=DRC!F3)*('Freight &amp; Dressing'!C:C=B1)*('Freight &amp; Dressing'!S:S=1),"")</f>
        <v>HAPAG</v>
      </c>
      <c r="B26" s="45" t="str">
        <f ca="1"/>
        <v>KampalaSurabaya40</v>
      </c>
      <c r="C26" s="45" t="str">
        <f ca="1"/>
        <v>UGA</v>
      </c>
      <c r="D26" s="45" t="str">
        <f ca="1"/>
        <v>Kampala</v>
      </c>
      <c r="E26" s="45" t="str">
        <f ca="1"/>
        <v>Surabaya</v>
      </c>
      <c r="F26" s="45">
        <f ca="1"/>
        <v>40</v>
      </c>
      <c r="G26" s="45">
        <f ca="1"/>
        <v>1592</v>
      </c>
      <c r="H26" s="45" t="str">
        <f ca="1"/>
        <v>not included</v>
      </c>
      <c r="I26" s="45" t="str">
        <f ca="1"/>
        <v>USD</v>
      </c>
      <c r="J26" s="45">
        <f ca="1"/>
        <v>414</v>
      </c>
      <c r="K26" s="45">
        <f ca="1"/>
        <v>2006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2006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MAERSK</v>
      </c>
      <c r="B27" s="45" t="str">
        <f ca="1"/>
        <v>KampalaAmsterdam40</v>
      </c>
      <c r="C27" s="45" t="str">
        <f ca="1"/>
        <v>UGA</v>
      </c>
      <c r="D27" s="45" t="str">
        <f ca="1"/>
        <v>Kampala</v>
      </c>
      <c r="E27" s="45" t="str">
        <f ca="1"/>
        <v>Amsterdam</v>
      </c>
      <c r="F27" s="45">
        <f ca="1"/>
        <v>40</v>
      </c>
      <c r="G27" s="45">
        <f ca="1"/>
        <v>1536</v>
      </c>
      <c r="H27" s="45" t="str">
        <f ca="1"/>
        <v>not included</v>
      </c>
      <c r="I27" s="45" t="str">
        <f ca="1"/>
        <v>USD</v>
      </c>
      <c r="J27" s="45">
        <f ca="1"/>
        <v>1620</v>
      </c>
      <c r="K27" s="45">
        <f ca="1"/>
        <v>3156</v>
      </c>
      <c r="L27" s="45">
        <f ca="1"/>
        <v>56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>
        <f ca="1"/>
        <v>4924948</v>
      </c>
      <c r="R27" s="45">
        <f ca="1"/>
        <v>0</v>
      </c>
      <c r="S27" s="45">
        <f ca="1"/>
        <v>1</v>
      </c>
      <c r="T27" s="45">
        <f ca="1"/>
        <v>3156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MAERSK</v>
      </c>
      <c r="B28" s="45" t="str">
        <f ca="1"/>
        <v>KampalaAntwerp40</v>
      </c>
      <c r="C28" s="45" t="str">
        <f ca="1"/>
        <v>UGA</v>
      </c>
      <c r="D28" s="45" t="str">
        <f ca="1"/>
        <v>Kampala</v>
      </c>
      <c r="E28" s="45" t="str">
        <f ca="1"/>
        <v>Antwerp</v>
      </c>
      <c r="F28" s="45">
        <f ca="1"/>
        <v>40</v>
      </c>
      <c r="G28" s="45">
        <f ca="1"/>
        <v>1051</v>
      </c>
      <c r="H28" s="45" t="str">
        <f ca="1"/>
        <v>not included</v>
      </c>
      <c r="I28" s="45" t="str">
        <f ca="1"/>
        <v>USD</v>
      </c>
      <c r="J28" s="45">
        <f ca="1"/>
        <v>1700</v>
      </c>
      <c r="K28" s="45">
        <f ca="1"/>
        <v>2751</v>
      </c>
      <c r="L28" s="45">
        <f ca="1"/>
        <v>44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>
        <f ca="1"/>
        <v>4924948</v>
      </c>
      <c r="R28" s="45">
        <f ca="1"/>
        <v>0</v>
      </c>
      <c r="S28" s="45">
        <f ca="1"/>
        <v>1</v>
      </c>
      <c r="T28" s="45">
        <f ca="1"/>
        <v>2751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MAERSK</v>
      </c>
      <c r="B29" s="71" t="str">
        <f ca="1"/>
        <v>KampalaBarcelona40</v>
      </c>
      <c r="C29" s="71" t="str">
        <f ca="1"/>
        <v>UGA</v>
      </c>
      <c r="D29" s="71" t="str">
        <f ca="1"/>
        <v>Kampala</v>
      </c>
      <c r="E29" s="71" t="str">
        <f ca="1"/>
        <v>Barcelona</v>
      </c>
      <c r="F29" s="71">
        <f ca="1"/>
        <v>40</v>
      </c>
      <c r="G29" s="71">
        <f ca="1"/>
        <v>1101</v>
      </c>
      <c r="H29" s="71" t="str">
        <f ca="1"/>
        <v>not included</v>
      </c>
      <c r="I29" s="71" t="str">
        <f ca="1"/>
        <v>USD</v>
      </c>
      <c r="J29" s="71">
        <f ca="1"/>
        <v>1640</v>
      </c>
      <c r="K29" s="71">
        <f ca="1"/>
        <v>2741</v>
      </c>
      <c r="L29" s="71">
        <f ca="1"/>
        <v>35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>
        <f ca="1"/>
        <v>4924948</v>
      </c>
      <c r="R29" s="71">
        <f ca="1"/>
        <v>0</v>
      </c>
      <c r="S29" s="71">
        <f ca="1"/>
        <v>1</v>
      </c>
      <c r="T29" s="71">
        <f ca="1"/>
        <v>2741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MAERSK</v>
      </c>
      <c r="B30" s="71" t="str">
        <f ca="1"/>
        <v>KampalaBatam40</v>
      </c>
      <c r="C30" s="71" t="str">
        <f ca="1"/>
        <v>UGA</v>
      </c>
      <c r="D30" s="71" t="str">
        <f ca="1"/>
        <v>Kampala</v>
      </c>
      <c r="E30" s="71" t="str">
        <f ca="1"/>
        <v>Batam</v>
      </c>
      <c r="F30" s="71">
        <f ca="1"/>
        <v>40</v>
      </c>
      <c r="G30" s="71">
        <f ca="1"/>
        <v>1443</v>
      </c>
      <c r="H30" s="71" t="str">
        <f ca="1"/>
        <v>not included</v>
      </c>
      <c r="I30" s="71" t="str">
        <f ca="1"/>
        <v>USD</v>
      </c>
      <c r="J30" s="71">
        <f ca="1"/>
        <v>2090</v>
      </c>
      <c r="K30" s="71">
        <f ca="1"/>
        <v>3533</v>
      </c>
      <c r="L30" s="71">
        <f ca="1"/>
        <v>43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>
        <f ca="1"/>
        <v>4924948</v>
      </c>
      <c r="R30" s="71">
        <f ca="1"/>
        <v>0</v>
      </c>
      <c r="S30" s="71">
        <f ca="1"/>
        <v>1</v>
      </c>
      <c r="T30" s="71">
        <f ca="1"/>
        <v>3533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MAERSK</v>
      </c>
      <c r="B31" s="71" t="str">
        <f ca="1"/>
        <v>KampalaJakarta40</v>
      </c>
      <c r="C31" s="71" t="str">
        <f ca="1"/>
        <v>UGA</v>
      </c>
      <c r="D31" s="71" t="str">
        <f ca="1"/>
        <v>Kampala</v>
      </c>
      <c r="E31" s="71" t="str">
        <f ca="1"/>
        <v>Jakarta</v>
      </c>
      <c r="F31" s="71">
        <f ca="1"/>
        <v>40</v>
      </c>
      <c r="G31" s="71">
        <f ca="1"/>
        <v>493</v>
      </c>
      <c r="H31" s="71" t="str">
        <f ca="1"/>
        <v>not included</v>
      </c>
      <c r="I31" s="71" t="str">
        <f ca="1"/>
        <v>USD</v>
      </c>
      <c r="J31" s="71">
        <f ca="1"/>
        <v>1600</v>
      </c>
      <c r="K31" s="71">
        <f ca="1"/>
        <v>2093</v>
      </c>
      <c r="L31" s="71">
        <f ca="1"/>
        <v>34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>
        <f ca="1"/>
        <v>4924948</v>
      </c>
      <c r="R31" s="71">
        <f ca="1"/>
        <v>0</v>
      </c>
      <c r="S31" s="71">
        <f ca="1"/>
        <v>1</v>
      </c>
      <c r="T31" s="71">
        <f ca="1"/>
        <v>2093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MAERSK</v>
      </c>
      <c r="B32" s="71" t="str">
        <f ca="1"/>
        <v>KampalaPasir Gudang40</v>
      </c>
      <c r="C32" s="71" t="str">
        <f ca="1"/>
        <v>UGA</v>
      </c>
      <c r="D32" s="71" t="str">
        <f ca="1"/>
        <v>Kampala</v>
      </c>
      <c r="E32" s="71" t="str">
        <f ca="1"/>
        <v>Pasir Gudang</v>
      </c>
      <c r="F32" s="71">
        <f ca="1"/>
        <v>40</v>
      </c>
      <c r="G32" s="71">
        <f ca="1"/>
        <v>493</v>
      </c>
      <c r="H32" s="71" t="str">
        <f ca="1"/>
        <v>not included</v>
      </c>
      <c r="I32" s="71" t="str">
        <f ca="1"/>
        <v>USD</v>
      </c>
      <c r="J32" s="71">
        <f ca="1"/>
        <v>1625</v>
      </c>
      <c r="K32" s="71">
        <f ca="1"/>
        <v>2118</v>
      </c>
      <c r="L32" s="71">
        <f ca="1"/>
        <v>30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>
        <f ca="1"/>
        <v>4924948</v>
      </c>
      <c r="R32" s="71">
        <f ca="1"/>
        <v>0</v>
      </c>
      <c r="S32" s="71">
        <f ca="1"/>
        <v>1</v>
      </c>
      <c r="T32" s="71">
        <f ca="1"/>
        <v>2118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MAERSK</v>
      </c>
      <c r="B33" s="71" t="str">
        <f ca="1"/>
        <v>KampalaPTP40</v>
      </c>
      <c r="C33" s="340" t="str">
        <f ca="1"/>
        <v>UGA</v>
      </c>
      <c r="D33" s="71" t="str">
        <f ca="1"/>
        <v>Kampala</v>
      </c>
      <c r="E33" s="71" t="str">
        <f ca="1"/>
        <v>PTP</v>
      </c>
      <c r="F33" s="71">
        <f ca="1"/>
        <v>40</v>
      </c>
      <c r="G33" s="71">
        <f ca="1"/>
        <v>493</v>
      </c>
      <c r="H33" s="71" t="str">
        <f ca="1"/>
        <v>not included</v>
      </c>
      <c r="I33" s="71" t="str">
        <f ca="1"/>
        <v>USD</v>
      </c>
      <c r="J33" s="71">
        <f ca="1"/>
        <v>1670</v>
      </c>
      <c r="K33" s="71">
        <f ca="1"/>
        <v>2163</v>
      </c>
      <c r="L33" s="71">
        <f ca="1"/>
        <v>23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>
        <f ca="1"/>
        <v>4924948</v>
      </c>
      <c r="R33" s="71">
        <f ca="1"/>
        <v>0</v>
      </c>
      <c r="S33" s="71">
        <f ca="1"/>
        <v>1</v>
      </c>
      <c r="T33" s="71">
        <f ca="1"/>
        <v>2163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MAERSK</v>
      </c>
      <c r="B34" s="71" t="str">
        <f ca="1"/>
        <v>KampalaSurabaya40</v>
      </c>
      <c r="C34" s="210" t="str">
        <f ca="1"/>
        <v>UGA</v>
      </c>
      <c r="D34" s="71" t="str">
        <f ca="1"/>
        <v>Kampala</v>
      </c>
      <c r="E34" s="71" t="str">
        <f ca="1"/>
        <v>Surabaya</v>
      </c>
      <c r="F34" s="71">
        <f ca="1"/>
        <v>40</v>
      </c>
      <c r="G34" s="71">
        <f ca="1"/>
        <v>493</v>
      </c>
      <c r="H34" s="71" t="str">
        <f ca="1"/>
        <v>not included</v>
      </c>
      <c r="I34" s="71" t="str">
        <f ca="1"/>
        <v>USD</v>
      </c>
      <c r="J34" s="71">
        <f ca="1"/>
        <v>1600</v>
      </c>
      <c r="K34" s="71">
        <f ca="1"/>
        <v>2093</v>
      </c>
      <c r="L34" s="71">
        <f ca="1"/>
        <v>35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>
        <f ca="1"/>
        <v>4924948</v>
      </c>
      <c r="R34" s="71">
        <f ca="1"/>
        <v>0</v>
      </c>
      <c r="S34" s="71">
        <f ca="1"/>
        <v>1</v>
      </c>
      <c r="T34" s="71">
        <f ca="1"/>
        <v>2093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MAERSK</v>
      </c>
      <c r="B35" s="71" t="str">
        <f ca="1"/>
        <v>KampalaValencia40</v>
      </c>
      <c r="C35" s="71" t="str">
        <f ca="1"/>
        <v>UGA</v>
      </c>
      <c r="D35" s="71" t="str">
        <f ca="1"/>
        <v>Kampala</v>
      </c>
      <c r="E35" s="71" t="str">
        <f ca="1"/>
        <v>Valencia</v>
      </c>
      <c r="F35" s="71">
        <f ca="1"/>
        <v>40</v>
      </c>
      <c r="G35" s="71">
        <f ca="1"/>
        <v>1960</v>
      </c>
      <c r="H35" s="71" t="str">
        <f ca="1"/>
        <v>not included</v>
      </c>
      <c r="I35" s="71" t="str">
        <f ca="1"/>
        <v>USD</v>
      </c>
      <c r="J35" s="71">
        <f ca="1"/>
        <v>1640</v>
      </c>
      <c r="K35" s="71">
        <f ca="1"/>
        <v>3600</v>
      </c>
      <c r="L35" s="71">
        <f ca="1"/>
        <v>42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>
        <f ca="1"/>
        <v>4924948</v>
      </c>
      <c r="R35" s="71">
        <f ca="1"/>
        <v>0</v>
      </c>
      <c r="S35" s="71">
        <f ca="1"/>
        <v>1</v>
      </c>
      <c r="T35" s="71">
        <f ca="1"/>
        <v>3600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MAERSK</v>
      </c>
      <c r="B36" s="71" t="str">
        <f ca="1"/>
        <v>KampalaWellington40</v>
      </c>
      <c r="C36" s="71" t="str">
        <f ca="1"/>
        <v>UGA</v>
      </c>
      <c r="D36" s="71" t="str">
        <f ca="1"/>
        <v>Kampala</v>
      </c>
      <c r="E36" s="71" t="str">
        <f ca="1"/>
        <v>Wellington</v>
      </c>
      <c r="F36" s="71">
        <f ca="1"/>
        <v>40</v>
      </c>
      <c r="G36" s="71">
        <f ca="1"/>
        <v>3247</v>
      </c>
      <c r="H36" s="71" t="str">
        <f ca="1"/>
        <v>not included</v>
      </c>
      <c r="I36" s="71" t="str">
        <f ca="1"/>
        <v>USD</v>
      </c>
      <c r="J36" s="71">
        <f ca="1"/>
        <v>1520</v>
      </c>
      <c r="K36" s="71">
        <f ca="1"/>
        <v>4767</v>
      </c>
      <c r="L36" s="71">
        <f ca="1"/>
        <v>55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>
        <f ca="1"/>
        <v>4924948</v>
      </c>
      <c r="R36" s="71">
        <f ca="1"/>
        <v>0</v>
      </c>
      <c r="S36" s="71">
        <f ca="1"/>
        <v>1</v>
      </c>
      <c r="T36" s="71">
        <f ca="1"/>
        <v>4767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MAERSK</v>
      </c>
      <c r="B37" s="71" t="str">
        <f ca="1"/>
        <v>KampalaSingapore40</v>
      </c>
      <c r="C37" s="71" t="str">
        <f ca="1"/>
        <v>UGA</v>
      </c>
      <c r="D37" s="71" t="str">
        <f ca="1"/>
        <v>Kampala</v>
      </c>
      <c r="E37" s="71" t="str">
        <f ca="1"/>
        <v>Singapore</v>
      </c>
      <c r="F37" s="71">
        <f ca="1"/>
        <v>40</v>
      </c>
      <c r="G37" s="71">
        <f ca="1"/>
        <v>493</v>
      </c>
      <c r="H37" s="71" t="str">
        <f ca="1"/>
        <v>not included</v>
      </c>
      <c r="I37" s="71" t="str">
        <f ca="1"/>
        <v>USD</v>
      </c>
      <c r="J37" s="71">
        <f ca="1"/>
        <v>1520</v>
      </c>
      <c r="K37" s="71">
        <f ca="1"/>
        <v>2013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>
        <f ca="1"/>
        <v>4924948</v>
      </c>
      <c r="R37" s="71">
        <f ca="1"/>
        <v>0</v>
      </c>
      <c r="S37" s="71">
        <f ca="1"/>
        <v>1</v>
      </c>
      <c r="T37" s="71">
        <f ca="1"/>
        <v>2013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M38" s="135"/>
    </row>
    <row r="39" spans="1:24" s="71" customFormat="1" ht="14.25" customHeight="1">
      <c r="M39" s="135"/>
    </row>
    <row r="40" spans="1:24" s="71" customFormat="1" ht="14.25" customHeight="1">
      <c r="M40" s="135"/>
    </row>
    <row r="41" spans="1:24" s="71" customFormat="1" ht="14.25" customHeight="1">
      <c r="M41" s="135"/>
    </row>
    <row r="42" spans="1:24" s="71" customFormat="1" ht="14.25" customHeight="1">
      <c r="M42" s="135"/>
    </row>
    <row r="43" spans="1:24" s="71" customFormat="1" ht="14.25" customHeight="1">
      <c r="M43" s="135"/>
    </row>
    <row r="44" spans="1:24" s="71" customFormat="1" ht="14.25" customHeight="1">
      <c r="M44" s="135"/>
    </row>
    <row r="45" spans="1:24" s="71" customFormat="1" ht="14.25" customHeight="1">
      <c r="M45" s="317"/>
    </row>
    <row r="46" spans="1:24" s="71" customFormat="1" ht="14.25" customHeight="1">
      <c r="M46" s="135"/>
    </row>
    <row r="47" spans="1:24" s="71" customFormat="1" ht="14.25" customHeight="1">
      <c r="M47" s="135"/>
    </row>
  </sheetData>
  <pageMargins left="0.7" right="0.7" top="0.75" bottom="0.75" header="0.3" footer="0.3"/>
  <pageSetup paperSize="9" scale="21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18B0-8FF7-4308-9931-BE5CDE5679AE}">
  <sheetPr>
    <tabColor rgb="FF92D050"/>
    <pageSetUpPr fitToPage="1"/>
  </sheetPr>
  <dimension ref="A1:AN47"/>
  <sheetViews>
    <sheetView zoomScaleNormal="100" workbookViewId="0">
      <selection activeCell="B13" sqref="B13:H14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971</v>
      </c>
      <c r="C1" s="99" t="s">
        <v>430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0</v>
      </c>
      <c r="D3" s="297">
        <v>0</v>
      </c>
      <c r="E3" s="297">
        <v>5.0000000000000001E-3</v>
      </c>
      <c r="F3" s="36">
        <v>40</v>
      </c>
      <c r="G3" s="318">
        <f ca="1">'Freight &amp; Dressing'!AH2/MAD!B20</f>
        <v>371.81278363738204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0</v>
      </c>
      <c r="E4" s="229">
        <f t="shared" ref="E4:E14" si="3">$E$3*$C$16</f>
        <v>26.445</v>
      </c>
      <c r="F4" s="102" t="e">
        <f t="shared" ref="F4:F14" si="4">IF(VLOOKUP(A4,$E$26:$X$1502,5,FALSE)="EUR",VLOOKUP(A4,$E$26:$X$1502,16,FALSE)*$B$19,VLOOKUP(A4,$E$26:$X$1502,16,FALSE)/$B$20)/25</f>
        <v>#N/A</v>
      </c>
      <c r="G4" s="102">
        <f t="shared" ref="G4:G14" ca="1" si="5">$G$3/25</f>
        <v>14.872511345495282</v>
      </c>
      <c r="H4" s="102"/>
      <c r="I4" s="102" t="e">
        <f t="shared" ref="I4:I13" si="6">SUM(B4:H4)</f>
        <v>#N/A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0</v>
      </c>
      <c r="E5" s="229">
        <f t="shared" si="3"/>
        <v>26.445</v>
      </c>
      <c r="F5" s="102" t="e">
        <f t="shared" si="4"/>
        <v>#N/A</v>
      </c>
      <c r="G5" s="102">
        <f t="shared" ca="1" si="5"/>
        <v>14.872511345495282</v>
      </c>
      <c r="H5" s="102"/>
      <c r="I5" s="102" t="e">
        <f t="shared" si="6"/>
        <v>#N/A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0</v>
      </c>
      <c r="E6" s="229">
        <f t="shared" si="3"/>
        <v>26.445</v>
      </c>
      <c r="F6" s="102" t="e">
        <f t="shared" si="4"/>
        <v>#N/A</v>
      </c>
      <c r="G6" s="102">
        <f t="shared" ca="1" si="5"/>
        <v>14.872511345495282</v>
      </c>
      <c r="H6" s="102"/>
      <c r="I6" s="102" t="e">
        <f t="shared" si="6"/>
        <v>#N/A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0</v>
      </c>
      <c r="E7" s="229">
        <f t="shared" si="3"/>
        <v>26.445</v>
      </c>
      <c r="F7" s="102" t="e">
        <f t="shared" si="4"/>
        <v>#N/A</v>
      </c>
      <c r="G7" s="102">
        <f t="shared" ca="1" si="5"/>
        <v>14.872511345495282</v>
      </c>
      <c r="H7" s="102"/>
      <c r="I7" s="102" t="e">
        <f t="shared" si="6"/>
        <v>#N/A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0</v>
      </c>
      <c r="E8" s="229">
        <f t="shared" si="3"/>
        <v>26.445</v>
      </c>
      <c r="F8" s="102" t="e">
        <f t="shared" si="4"/>
        <v>#N/A</v>
      </c>
      <c r="G8" s="102">
        <f t="shared" ca="1" si="5"/>
        <v>14.872511345495282</v>
      </c>
      <c r="H8" s="102"/>
      <c r="I8" s="102" t="e">
        <f t="shared" si="6"/>
        <v>#N/A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0</v>
      </c>
      <c r="E9" s="229">
        <f t="shared" si="3"/>
        <v>26.445</v>
      </c>
      <c r="F9" s="102" t="e">
        <f t="shared" si="4"/>
        <v>#N/A</v>
      </c>
      <c r="G9" s="102">
        <f t="shared" ca="1" si="5"/>
        <v>14.872511345495282</v>
      </c>
      <c r="H9" s="102"/>
      <c r="I9" s="102" t="e">
        <f t="shared" si="6"/>
        <v>#N/A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0</v>
      </c>
      <c r="E10" s="229">
        <f t="shared" si="3"/>
        <v>26.445</v>
      </c>
      <c r="F10" s="102" t="e">
        <f t="shared" si="4"/>
        <v>#N/A</v>
      </c>
      <c r="G10" s="102">
        <f t="shared" ca="1" si="5"/>
        <v>14.872511345495282</v>
      </c>
      <c r="H10" s="102"/>
      <c r="I10" s="102" t="e">
        <f t="shared" si="6"/>
        <v>#N/A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0</v>
      </c>
      <c r="E11" s="229">
        <f t="shared" si="3"/>
        <v>26.445</v>
      </c>
      <c r="F11" s="102" t="e">
        <f t="shared" si="4"/>
        <v>#N/A</v>
      </c>
      <c r="G11" s="102">
        <f t="shared" ca="1" si="5"/>
        <v>14.872511345495282</v>
      </c>
      <c r="H11" s="102"/>
      <c r="I11" s="102" t="e">
        <f t="shared" si="6"/>
        <v>#N/A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0</v>
      </c>
      <c r="E12" s="229">
        <f t="shared" si="3"/>
        <v>26.445</v>
      </c>
      <c r="F12" s="102" t="e">
        <f t="shared" si="4"/>
        <v>#N/A</v>
      </c>
      <c r="G12" s="102">
        <f t="shared" ca="1" si="5"/>
        <v>14.872511345495282</v>
      </c>
      <c r="H12" s="102"/>
      <c r="I12" s="102" t="e">
        <f t="shared" si="6"/>
        <v>#N/A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0</v>
      </c>
      <c r="E13" s="229">
        <f t="shared" si="3"/>
        <v>26.445</v>
      </c>
      <c r="F13" s="102" t="e">
        <f t="shared" si="4"/>
        <v>#N/A</v>
      </c>
      <c r="G13" s="102">
        <f t="shared" ca="1" si="5"/>
        <v>14.872511345495282</v>
      </c>
      <c r="H13" s="102"/>
      <c r="I13" s="102" t="e">
        <f t="shared" si="6"/>
        <v>#N/A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0</v>
      </c>
      <c r="E14" s="229">
        <f t="shared" si="3"/>
        <v>26.445</v>
      </c>
      <c r="F14" s="102" t="e">
        <f t="shared" si="4"/>
        <v>#N/A</v>
      </c>
      <c r="G14" s="102">
        <f t="shared" ca="1" si="5"/>
        <v>14.872511345495282</v>
      </c>
      <c r="H14" s="102">
        <f ca="1">C16-C17/B20</f>
        <v>-791.62626360574632</v>
      </c>
      <c r="I14" s="101" t="e">
        <f ca="1">SUM(B14:H14)*B20</f>
        <v>#N/A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" ca="1">_xlfn._xlws.FILTER(Freight,('Freight &amp; Dressing'!F:F=MAD!F3)*('Freight &amp; Dressing'!C:C=B1)*('Freight &amp; Dressing'!S:S=1),"")</f>
        <v/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34"/>
      <c r="N26" s="45"/>
      <c r="O26" s="45"/>
      <c r="P26" s="45"/>
      <c r="Q26" s="45"/>
      <c r="R26" s="45"/>
      <c r="S26" s="45"/>
      <c r="T26" s="45"/>
      <c r="U26" s="45"/>
    </row>
    <row r="27" spans="1:40" s="71" customFormat="1" ht="14.2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34"/>
      <c r="N27" s="45"/>
      <c r="O27" s="45"/>
      <c r="P27" s="45"/>
      <c r="Q27" s="45"/>
      <c r="R27" s="45"/>
      <c r="S27" s="45"/>
      <c r="T27" s="45"/>
      <c r="U27" s="45"/>
    </row>
    <row r="28" spans="1:40" s="71" customFormat="1" ht="14.2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34"/>
      <c r="N28" s="45"/>
      <c r="O28" s="45"/>
      <c r="P28" s="45"/>
      <c r="Q28" s="45"/>
      <c r="R28" s="45"/>
      <c r="S28" s="45"/>
      <c r="T28" s="45"/>
      <c r="U28" s="45"/>
    </row>
    <row r="29" spans="1:40" s="71" customFormat="1" ht="14.25" customHeight="1">
      <c r="M29" s="135"/>
    </row>
    <row r="30" spans="1:40" s="71" customFormat="1" ht="14.25" customHeight="1">
      <c r="M30" s="135"/>
    </row>
    <row r="31" spans="1:40" s="71" customFormat="1" ht="14.25" customHeight="1">
      <c r="M31" s="135"/>
    </row>
    <row r="32" spans="1:40" s="71" customFormat="1" ht="14.25" customHeight="1">
      <c r="M32" s="135"/>
    </row>
    <row r="33" spans="3:13" s="71" customFormat="1" ht="14.25" customHeight="1">
      <c r="C33" s="340"/>
      <c r="M33" s="135"/>
    </row>
    <row r="34" spans="3:13" s="71" customFormat="1" ht="14.25" customHeight="1">
      <c r="C34" s="210"/>
      <c r="M34" s="135"/>
    </row>
    <row r="35" spans="3:13" s="71" customFormat="1" ht="14.25" customHeight="1">
      <c r="M35" s="135"/>
    </row>
    <row r="36" spans="3:13" s="71" customFormat="1" ht="14.25" customHeight="1">
      <c r="M36" s="135"/>
    </row>
    <row r="37" spans="3:13" s="71" customFormat="1" ht="14.25" customHeight="1">
      <c r="M37" s="135"/>
    </row>
    <row r="38" spans="3:13" s="71" customFormat="1" ht="14.25" customHeight="1">
      <c r="M38" s="135"/>
    </row>
    <row r="39" spans="3:13" s="71" customFormat="1" ht="14.25" customHeight="1">
      <c r="M39" s="135"/>
    </row>
    <row r="40" spans="3:13" s="71" customFormat="1" ht="14.25" customHeight="1">
      <c r="M40" s="135"/>
    </row>
    <row r="41" spans="3:13" s="71" customFormat="1" ht="14.25" customHeight="1">
      <c r="M41" s="135"/>
    </row>
    <row r="42" spans="3:13" s="71" customFormat="1" ht="14.25" customHeight="1">
      <c r="M42" s="135"/>
    </row>
    <row r="43" spans="3:13" s="71" customFormat="1" ht="14.25" customHeight="1">
      <c r="M43" s="135"/>
    </row>
    <row r="44" spans="3:13" s="71" customFormat="1" ht="14.25" customHeight="1">
      <c r="M44" s="135"/>
    </row>
    <row r="45" spans="3:13" s="71" customFormat="1" ht="14.25" customHeight="1">
      <c r="M45" s="317"/>
    </row>
    <row r="46" spans="3:13" s="71" customFormat="1" ht="14.25" customHeight="1">
      <c r="M46" s="135"/>
    </row>
    <row r="47" spans="3:13" s="71" customFormat="1" ht="14.25" customHeight="1">
      <c r="M47" s="135"/>
    </row>
  </sheetData>
  <pageMargins left="0.7" right="0.7" top="0.75" bottom="0.75" header="0.3" footer="0.3"/>
  <pageSetup paperSize="9" scale="21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7B8-BF85-4BBB-B137-493E158CD56F}">
  <sheetPr>
    <tabColor rgb="FF92D050"/>
    <pageSetUpPr fitToPage="1"/>
  </sheetPr>
  <dimension ref="A1:AN57"/>
  <sheetViews>
    <sheetView zoomScaleNormal="100" workbookViewId="0">
      <selection activeCell="C35" sqref="C35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972</v>
      </c>
      <c r="C1" s="99" t="s">
        <v>430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0</v>
      </c>
      <c r="D3" s="297">
        <v>0</v>
      </c>
      <c r="E3" s="297">
        <v>5.0000000000000001E-3</v>
      </c>
      <c r="F3" s="36">
        <v>40</v>
      </c>
      <c r="G3" s="318">
        <f ca="1">'Freight &amp; Dressing'!AK2/PER!B20</f>
        <v>334.63150527364382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0</v>
      </c>
      <c r="E4" s="229">
        <f t="shared" ref="E4:E14" si="3">$E$3*$C$16</f>
        <v>26.445</v>
      </c>
      <c r="F4" s="102">
        <f ca="1">IF(VLOOKUP(A4,$E$26:$X$1502,5,FALSE)="EUR",VLOOKUP(A4,$E$26:$X$1502,16,FALSE)*$B$19,VLOOKUP(A4,$E$26:$X$1502,16,FALSE)/$B$20)/25</f>
        <v>18.97732447685198</v>
      </c>
      <c r="G4" s="102">
        <f t="shared" ref="G4:G14" ca="1" si="4">$G$3/25</f>
        <v>13.385260210945752</v>
      </c>
      <c r="H4" s="102">
        <f t="shared" ref="H4:H9" ca="1" si="5">$C$17/$B$20-$C$16</f>
        <v>791.62626360574632</v>
      </c>
      <c r="I4" s="102">
        <f t="shared" ref="I4:I9" ca="1" si="6">SUM(B4:H4)</f>
        <v>869.99590308806455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0</v>
      </c>
      <c r="E5" s="229">
        <f t="shared" si="3"/>
        <v>26.445</v>
      </c>
      <c r="F5" s="102">
        <f t="shared" ref="F5:F14" ca="1" si="7">IF(VLOOKUP(A5,$E$26:$X$1502,5,FALSE)="EUR",VLOOKUP(A5,$E$26:$X$1502,16,FALSE)*$B$19,VLOOKUP(A5,$E$26:$X$1502,16,FALSE)/$B$20)/25</f>
        <v>22.487237154388868</v>
      </c>
      <c r="G5" s="102">
        <f t="shared" ca="1" si="4"/>
        <v>13.385260210945752</v>
      </c>
      <c r="H5" s="102">
        <f t="shared" ca="1" si="5"/>
        <v>791.62626360574632</v>
      </c>
      <c r="I5" s="102">
        <f t="shared" ca="1" si="6"/>
        <v>873.50581576560148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0</v>
      </c>
      <c r="E6" s="229">
        <f t="shared" si="3"/>
        <v>26.445</v>
      </c>
      <c r="F6" s="102">
        <f t="shared" ca="1" si="7"/>
        <v>23.141627653590657</v>
      </c>
      <c r="G6" s="102">
        <f t="shared" ca="1" si="4"/>
        <v>13.385260210945752</v>
      </c>
      <c r="H6" s="102">
        <f t="shared" ca="1" si="5"/>
        <v>791.62626360574632</v>
      </c>
      <c r="I6" s="102">
        <f t="shared" ca="1" si="6"/>
        <v>874.16020626480326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0</v>
      </c>
      <c r="E7" s="229">
        <f t="shared" si="3"/>
        <v>26.445</v>
      </c>
      <c r="F7" s="102">
        <f t="shared" ca="1" si="7"/>
        <v>25.848424718470802</v>
      </c>
      <c r="G7" s="102">
        <f t="shared" ca="1" si="4"/>
        <v>13.385260210945752</v>
      </c>
      <c r="H7" s="102">
        <f t="shared" ca="1" si="5"/>
        <v>791.62626360574632</v>
      </c>
      <c r="I7" s="102">
        <f t="shared" ca="1" si="6"/>
        <v>876.86700332968337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0</v>
      </c>
      <c r="E8" s="229">
        <f t="shared" si="3"/>
        <v>26.445</v>
      </c>
      <c r="F8" s="102">
        <f t="shared" ca="1" si="7"/>
        <v>25.848424718470802</v>
      </c>
      <c r="G8" s="102">
        <f t="shared" ca="1" si="4"/>
        <v>13.385260210945752</v>
      </c>
      <c r="H8" s="102">
        <f t="shared" ca="1" si="5"/>
        <v>791.62626360574632</v>
      </c>
      <c r="I8" s="102">
        <f t="shared" ca="1" si="6"/>
        <v>876.86700332968337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0</v>
      </c>
      <c r="E9" s="229">
        <f t="shared" si="3"/>
        <v>26.445</v>
      </c>
      <c r="F9" s="102">
        <f t="shared" ca="1" si="7"/>
        <v>35.039636729986881</v>
      </c>
      <c r="G9" s="102">
        <f t="shared" ca="1" si="4"/>
        <v>13.385260210945752</v>
      </c>
      <c r="H9" s="102">
        <f t="shared" ca="1" si="5"/>
        <v>791.62626360574632</v>
      </c>
      <c r="I9" s="102">
        <f t="shared" ca="1" si="6"/>
        <v>886.05821534119946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0</v>
      </c>
      <c r="E10" s="229">
        <f t="shared" si="3"/>
        <v>26.445</v>
      </c>
      <c r="F10" s="102">
        <f t="shared" ca="1" si="7"/>
        <v>11.481578758722357</v>
      </c>
      <c r="G10" s="102">
        <f t="shared" ca="1" si="4"/>
        <v>13.385260210945752</v>
      </c>
      <c r="H10" s="102"/>
      <c r="I10" s="101">
        <f ca="1">SUM(B10:H10)*$B$20</f>
        <v>95.30857582523285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0</v>
      </c>
      <c r="E11" s="229">
        <f t="shared" si="3"/>
        <v>26.445</v>
      </c>
      <c r="F11" s="102">
        <f t="shared" ca="1" si="7"/>
        <v>14.456081027821416</v>
      </c>
      <c r="G11" s="102">
        <f t="shared" ca="1" si="4"/>
        <v>13.385260210945752</v>
      </c>
      <c r="H11" s="102"/>
      <c r="I11" s="101">
        <f ca="1">SUM(B11:H11)*$B$20</f>
        <v>99.308575825232865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0</v>
      </c>
      <c r="E12" s="229">
        <f t="shared" si="3"/>
        <v>26.445</v>
      </c>
      <c r="F12" s="102">
        <f t="shared" ca="1" si="7"/>
        <v>14.872511345495282</v>
      </c>
      <c r="G12" s="102">
        <f t="shared" ca="1" si="4"/>
        <v>13.385260210945752</v>
      </c>
      <c r="H12" s="102"/>
      <c r="I12" s="101">
        <f ca="1">SUM(B12:H12)*$B$20</f>
        <v>99.868575825232867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0</v>
      </c>
      <c r="E13" s="229">
        <f t="shared" si="3"/>
        <v>26.445</v>
      </c>
      <c r="F13" s="102">
        <f t="shared" ca="1" si="7"/>
        <v>14.218120846293489</v>
      </c>
      <c r="G13" s="102">
        <f t="shared" ca="1" si="4"/>
        <v>13.385260210945752</v>
      </c>
      <c r="H13" s="102"/>
      <c r="I13" s="101">
        <f ca="1">SUM(B13:H13)*$B$20</f>
        <v>98.988575825232843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0</v>
      </c>
      <c r="E14" s="229">
        <f t="shared" si="3"/>
        <v>26.445</v>
      </c>
      <c r="F14" s="102">
        <f t="shared" ca="1" si="7"/>
        <v>72.667090434089957</v>
      </c>
      <c r="G14" s="102">
        <f t="shared" ca="1" si="4"/>
        <v>13.385260210945752</v>
      </c>
      <c r="H14" s="102"/>
      <c r="I14" s="101">
        <f ca="1">SUM(B14:H14)*$B$20</f>
        <v>177.58857582523288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57" ca="1">_xlfn._xlws.FILTER(Freight,('Freight &amp; Dressing'!F:F=PER!F3)*('Freight &amp; Dressing'!C:C=B1)*('Freight &amp; Dressing'!S:S=1),"")</f>
        <v>HAPAG</v>
      </c>
      <c r="B26" s="45" t="str">
        <f ca="1"/>
        <v>CALLAOANTWERP40</v>
      </c>
      <c r="C26" s="45" t="str">
        <f ca="1"/>
        <v>PER</v>
      </c>
      <c r="D26" s="45" t="str">
        <f ca="1"/>
        <v>CALLAO</v>
      </c>
      <c r="E26" s="45" t="str">
        <f ca="1"/>
        <v>ANTWERP</v>
      </c>
      <c r="F26" s="45">
        <f ca="1"/>
        <v>40</v>
      </c>
      <c r="G26" s="45">
        <f ca="1"/>
        <v>122</v>
      </c>
      <c r="H26" s="45" t="str">
        <f ca="1"/>
        <v>not included</v>
      </c>
      <c r="I26" s="45" t="str">
        <f ca="1"/>
        <v>USD</v>
      </c>
      <c r="J26" s="45">
        <f ca="1"/>
        <v>516</v>
      </c>
      <c r="K26" s="45">
        <f ca="1"/>
        <v>638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638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HAPAG</v>
      </c>
      <c r="B27" s="45" t="str">
        <f ca="1"/>
        <v>CALLAOAMSTERDAM40</v>
      </c>
      <c r="C27" s="45" t="str">
        <f ca="1"/>
        <v>PER</v>
      </c>
      <c r="D27" s="45" t="str">
        <f ca="1"/>
        <v>CALLAO</v>
      </c>
      <c r="E27" s="45" t="str">
        <f ca="1"/>
        <v>AMSTERDAM</v>
      </c>
      <c r="F27" s="45">
        <f ca="1"/>
        <v>40</v>
      </c>
      <c r="G27" s="45">
        <f ca="1"/>
        <v>240</v>
      </c>
      <c r="H27" s="45" t="str">
        <f ca="1"/>
        <v>not included</v>
      </c>
      <c r="I27" s="45" t="str">
        <f ca="1"/>
        <v>USD</v>
      </c>
      <c r="J27" s="45">
        <f ca="1"/>
        <v>516</v>
      </c>
      <c r="K27" s="45">
        <f ca="1"/>
        <v>756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84398863 / MRCOCOAS004</v>
      </c>
      <c r="R27" s="45">
        <f ca="1"/>
        <v>0</v>
      </c>
      <c r="S27" s="45">
        <f ca="1"/>
        <v>1</v>
      </c>
      <c r="T27" s="45">
        <f ca="1"/>
        <v>756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HAPAG</v>
      </c>
      <c r="B28" s="45" t="str">
        <f ca="1"/>
        <v>CALLAOROTTERDAM40</v>
      </c>
      <c r="C28" s="45" t="str">
        <f ca="1"/>
        <v>PER</v>
      </c>
      <c r="D28" s="45" t="str">
        <f ca="1"/>
        <v>CALLAO</v>
      </c>
      <c r="E28" s="45" t="str">
        <f ca="1"/>
        <v>ROTTERDAM</v>
      </c>
      <c r="F28" s="45">
        <f ca="1"/>
        <v>40</v>
      </c>
      <c r="G28" s="45">
        <f ca="1"/>
        <v>262</v>
      </c>
      <c r="H28" s="45" t="str">
        <f ca="1"/>
        <v>not included</v>
      </c>
      <c r="I28" s="45" t="str">
        <f ca="1"/>
        <v>USD</v>
      </c>
      <c r="J28" s="45">
        <f ca="1"/>
        <v>516</v>
      </c>
      <c r="K28" s="45">
        <f ca="1"/>
        <v>778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84398863 / MRCOCOAS004</v>
      </c>
      <c r="R28" s="45">
        <f ca="1"/>
        <v>0</v>
      </c>
      <c r="S28" s="45">
        <f ca="1"/>
        <v>1</v>
      </c>
      <c r="T28" s="45">
        <f ca="1"/>
        <v>778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CALLAOHAMBURG40</v>
      </c>
      <c r="C29" s="71" t="str">
        <f ca="1"/>
        <v>PER</v>
      </c>
      <c r="D29" s="71" t="str">
        <f ca="1"/>
        <v>CALLAO</v>
      </c>
      <c r="E29" s="71" t="str">
        <f ca="1"/>
        <v>HAMBURG</v>
      </c>
      <c r="F29" s="71">
        <f ca="1"/>
        <v>40</v>
      </c>
      <c r="G29" s="71">
        <f ca="1"/>
        <v>262</v>
      </c>
      <c r="H29" s="71" t="str">
        <f ca="1"/>
        <v>not included</v>
      </c>
      <c r="I29" s="71" t="str">
        <f ca="1"/>
        <v>USD</v>
      </c>
      <c r="J29" s="71">
        <f ca="1"/>
        <v>516</v>
      </c>
      <c r="K29" s="71">
        <f ca="1"/>
        <v>778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778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CALLAOTALLINN40</v>
      </c>
      <c r="C30" s="71" t="str">
        <f ca="1"/>
        <v>PER</v>
      </c>
      <c r="D30" s="71" t="str">
        <f ca="1"/>
        <v>CALLAO</v>
      </c>
      <c r="E30" s="71" t="str">
        <f ca="1"/>
        <v>TALLINN</v>
      </c>
      <c r="F30" s="71">
        <f ca="1"/>
        <v>40</v>
      </c>
      <c r="G30" s="71">
        <f ca="1"/>
        <v>662</v>
      </c>
      <c r="H30" s="71" t="str">
        <f ca="1"/>
        <v>not included</v>
      </c>
      <c r="I30" s="71" t="str">
        <f ca="1"/>
        <v>USD</v>
      </c>
      <c r="J30" s="71">
        <f ca="1"/>
        <v>516</v>
      </c>
      <c r="K30" s="71">
        <f ca="1"/>
        <v>1178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1178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CALLAOBARCELONA40</v>
      </c>
      <c r="C31" s="71" t="str">
        <f ca="1"/>
        <v>PER</v>
      </c>
      <c r="D31" s="71" t="str">
        <f ca="1"/>
        <v>CALLAO</v>
      </c>
      <c r="E31" s="71" t="str">
        <f ca="1"/>
        <v>BARCELONA</v>
      </c>
      <c r="F31" s="71">
        <f ca="1"/>
        <v>40</v>
      </c>
      <c r="G31" s="71">
        <f ca="1"/>
        <v>-293</v>
      </c>
      <c r="H31" s="71" t="str">
        <f ca="1"/>
        <v>not included</v>
      </c>
      <c r="I31" s="71" t="str">
        <f ca="1"/>
        <v>USD</v>
      </c>
      <c r="J31" s="71">
        <f ca="1"/>
        <v>1162</v>
      </c>
      <c r="K31" s="71">
        <f ca="1"/>
        <v>869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869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CALLAOVALENCIA40</v>
      </c>
      <c r="C32" s="71" t="str">
        <f ca="1"/>
        <v>PER</v>
      </c>
      <c r="D32" s="71" t="str">
        <f ca="1"/>
        <v>CALLAO</v>
      </c>
      <c r="E32" s="71" t="str">
        <f ca="1"/>
        <v>VALENCIA</v>
      </c>
      <c r="F32" s="71">
        <f ca="1"/>
        <v>40</v>
      </c>
      <c r="G32" s="71">
        <f ca="1"/>
        <v>-293</v>
      </c>
      <c r="H32" s="71" t="str">
        <f ca="1"/>
        <v>not included</v>
      </c>
      <c r="I32" s="71" t="str">
        <f ca="1"/>
        <v>USD</v>
      </c>
      <c r="J32" s="71">
        <f ca="1"/>
        <v>1162</v>
      </c>
      <c r="K32" s="71">
        <f ca="1"/>
        <v>869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869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CALLAOGENOA40</v>
      </c>
      <c r="C33" s="340" t="str">
        <f ca="1"/>
        <v>PER</v>
      </c>
      <c r="D33" s="71" t="str">
        <f ca="1"/>
        <v>CALLAO</v>
      </c>
      <c r="E33" s="71" t="str">
        <f ca="1"/>
        <v>GENOA</v>
      </c>
      <c r="F33" s="71">
        <f ca="1"/>
        <v>40</v>
      </c>
      <c r="G33" s="71">
        <f ca="1"/>
        <v>-293</v>
      </c>
      <c r="H33" s="71" t="str">
        <f ca="1"/>
        <v>not included</v>
      </c>
      <c r="I33" s="71" t="str">
        <f ca="1"/>
        <v>USD</v>
      </c>
      <c r="J33" s="71">
        <f ca="1"/>
        <v>1162</v>
      </c>
      <c r="K33" s="71">
        <f ca="1"/>
        <v>869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869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CALLAOISTANBUL40</v>
      </c>
      <c r="C34" s="210" t="str">
        <f ca="1"/>
        <v>PER</v>
      </c>
      <c r="D34" s="71" t="str">
        <f ca="1"/>
        <v>CALLAO</v>
      </c>
      <c r="E34" s="71" t="str">
        <f ca="1"/>
        <v>ISTANBUL</v>
      </c>
      <c r="F34" s="71">
        <f ca="1"/>
        <v>40</v>
      </c>
      <c r="G34" s="71">
        <f ca="1"/>
        <v>-293</v>
      </c>
      <c r="H34" s="71" t="str">
        <f ca="1"/>
        <v>not included</v>
      </c>
      <c r="I34" s="71" t="str">
        <f ca="1"/>
        <v>USD</v>
      </c>
      <c r="J34" s="71">
        <f ca="1"/>
        <v>1086</v>
      </c>
      <c r="K34" s="71">
        <f ca="1"/>
        <v>793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793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PAITAANTWERP40</v>
      </c>
      <c r="C35" s="71" t="str">
        <f ca="1"/>
        <v>PER</v>
      </c>
      <c r="D35" s="71" t="str">
        <f ca="1"/>
        <v>PAITA</v>
      </c>
      <c r="E35" s="71" t="str">
        <f ca="1"/>
        <v>ANTWERP</v>
      </c>
      <c r="F35" s="71">
        <f ca="1"/>
        <v>40</v>
      </c>
      <c r="G35" s="71">
        <f ca="1"/>
        <v>1072</v>
      </c>
      <c r="H35" s="71" t="str">
        <f ca="1"/>
        <v>not included</v>
      </c>
      <c r="I35" s="71" t="str">
        <f ca="1"/>
        <v>USD</v>
      </c>
      <c r="J35" s="71">
        <f ca="1"/>
        <v>516</v>
      </c>
      <c r="K35" s="71">
        <f ca="1"/>
        <v>1588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1588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PAITAAMSTERDAM40</v>
      </c>
      <c r="C36" s="71" t="str">
        <f ca="1"/>
        <v>PER</v>
      </c>
      <c r="D36" s="71" t="str">
        <f ca="1"/>
        <v>PAITA</v>
      </c>
      <c r="E36" s="71" t="str">
        <f ca="1"/>
        <v>AMSTERDAM</v>
      </c>
      <c r="F36" s="71">
        <f ca="1"/>
        <v>40</v>
      </c>
      <c r="G36" s="71">
        <f ca="1"/>
        <v>1329</v>
      </c>
      <c r="H36" s="71" t="str">
        <f ca="1"/>
        <v>not included</v>
      </c>
      <c r="I36" s="71" t="str">
        <f ca="1"/>
        <v>USD</v>
      </c>
      <c r="J36" s="71">
        <f ca="1"/>
        <v>516</v>
      </c>
      <c r="K36" s="71">
        <f ca="1"/>
        <v>1845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1845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PAITAROTTERDAM40</v>
      </c>
      <c r="C37" s="71" t="str">
        <f ca="1"/>
        <v>PER</v>
      </c>
      <c r="D37" s="71" t="str">
        <f ca="1"/>
        <v>PAITA</v>
      </c>
      <c r="E37" s="71" t="str">
        <f ca="1"/>
        <v>ROTTERDAM</v>
      </c>
      <c r="F37" s="71">
        <f ca="1"/>
        <v>40</v>
      </c>
      <c r="G37" s="71">
        <f ca="1"/>
        <v>1072</v>
      </c>
      <c r="H37" s="71" t="str">
        <f ca="1"/>
        <v>not included</v>
      </c>
      <c r="I37" s="71" t="str">
        <f ca="1"/>
        <v>USD</v>
      </c>
      <c r="J37" s="71">
        <f ca="1"/>
        <v>516</v>
      </c>
      <c r="K37" s="71">
        <f ca="1"/>
        <v>1588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1588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PAITAHAMBURG40</v>
      </c>
      <c r="C38" s="71" t="str">
        <f ca="1"/>
        <v>PER</v>
      </c>
      <c r="D38" s="71" t="str">
        <f ca="1"/>
        <v>PAITA</v>
      </c>
      <c r="E38" s="71" t="str">
        <f ca="1"/>
        <v>HAMBURG</v>
      </c>
      <c r="F38" s="71">
        <f ca="1"/>
        <v>40</v>
      </c>
      <c r="G38" s="71">
        <f ca="1"/>
        <v>1072</v>
      </c>
      <c r="H38" s="71" t="str">
        <f ca="1"/>
        <v>not included</v>
      </c>
      <c r="I38" s="71" t="str">
        <f ca="1"/>
        <v>USD</v>
      </c>
      <c r="J38" s="71">
        <f ca="1"/>
        <v>516</v>
      </c>
      <c r="K38" s="71">
        <f ca="1"/>
        <v>1588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1588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PAITATALLINN40</v>
      </c>
      <c r="C39" s="71" t="str">
        <f ca="1"/>
        <v>PER</v>
      </c>
      <c r="D39" s="71" t="str">
        <f ca="1"/>
        <v>PAITA</v>
      </c>
      <c r="E39" s="71" t="str">
        <f ca="1"/>
        <v>TALLINN</v>
      </c>
      <c r="F39" s="71">
        <f ca="1"/>
        <v>40</v>
      </c>
      <c r="G39" s="71">
        <f ca="1"/>
        <v>931</v>
      </c>
      <c r="H39" s="71" t="str">
        <f ca="1"/>
        <v>not included</v>
      </c>
      <c r="I39" s="71" t="str">
        <f ca="1"/>
        <v>USD</v>
      </c>
      <c r="J39" s="71">
        <f ca="1"/>
        <v>516</v>
      </c>
      <c r="K39" s="71">
        <f ca="1"/>
        <v>1447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1447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PAITABARCELONA40</v>
      </c>
      <c r="C40" s="71" t="str">
        <f ca="1"/>
        <v>PER</v>
      </c>
      <c r="D40" s="71" t="str">
        <f ca="1"/>
        <v>PAITA</v>
      </c>
      <c r="E40" s="71" t="str">
        <f ca="1"/>
        <v>BARCELONA</v>
      </c>
      <c r="F40" s="71">
        <f ca="1"/>
        <v>40</v>
      </c>
      <c r="G40" s="71">
        <f ca="1"/>
        <v>-243</v>
      </c>
      <c r="H40" s="71" t="str">
        <f ca="1"/>
        <v>not included</v>
      </c>
      <c r="I40" s="71" t="str">
        <f ca="1"/>
        <v>USD</v>
      </c>
      <c r="J40" s="71">
        <f ca="1"/>
        <v>1162</v>
      </c>
      <c r="K40" s="71">
        <f ca="1"/>
        <v>919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919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PAITAVALENCIA40</v>
      </c>
      <c r="C41" s="71" t="str">
        <f ca="1"/>
        <v>PER</v>
      </c>
      <c r="D41" s="71" t="str">
        <f ca="1"/>
        <v>PAITA</v>
      </c>
      <c r="E41" s="71" t="str">
        <f ca="1"/>
        <v>VALENCIA</v>
      </c>
      <c r="F41" s="71">
        <f ca="1"/>
        <v>40</v>
      </c>
      <c r="G41" s="71">
        <f ca="1"/>
        <v>-243</v>
      </c>
      <c r="H41" s="71" t="str">
        <f ca="1"/>
        <v>not included</v>
      </c>
      <c r="I41" s="71" t="str">
        <f ca="1"/>
        <v>USD</v>
      </c>
      <c r="J41" s="71">
        <f ca="1"/>
        <v>1162</v>
      </c>
      <c r="K41" s="71">
        <f ca="1"/>
        <v>919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919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PAITAGENOA40</v>
      </c>
      <c r="C42" s="71" t="str">
        <f ca="1"/>
        <v>PER</v>
      </c>
      <c r="D42" s="71" t="str">
        <f ca="1"/>
        <v>PAITA</v>
      </c>
      <c r="E42" s="71" t="str">
        <f ca="1"/>
        <v>GENOA</v>
      </c>
      <c r="F42" s="71">
        <f ca="1"/>
        <v>40</v>
      </c>
      <c r="G42" s="71">
        <f ca="1"/>
        <v>-243</v>
      </c>
      <c r="H42" s="71" t="str">
        <f ca="1"/>
        <v>not included</v>
      </c>
      <c r="I42" s="71" t="str">
        <f ca="1"/>
        <v>USD</v>
      </c>
      <c r="J42" s="71">
        <f ca="1"/>
        <v>1162</v>
      </c>
      <c r="K42" s="71">
        <f ca="1"/>
        <v>919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919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PAITAISTANBUL40</v>
      </c>
      <c r="C43" s="71" t="str">
        <f ca="1"/>
        <v>PER</v>
      </c>
      <c r="D43" s="71" t="str">
        <f ca="1"/>
        <v>PAITA</v>
      </c>
      <c r="E43" s="71" t="str">
        <f ca="1"/>
        <v>ISTANBUL</v>
      </c>
      <c r="F43" s="71">
        <f ca="1"/>
        <v>40</v>
      </c>
      <c r="G43" s="71">
        <f ca="1"/>
        <v>-243</v>
      </c>
      <c r="H43" s="71" t="str">
        <f ca="1"/>
        <v>not included</v>
      </c>
      <c r="I43" s="71" t="str">
        <f ca="1"/>
        <v>USD</v>
      </c>
      <c r="J43" s="71">
        <f ca="1"/>
        <v>1086</v>
      </c>
      <c r="K43" s="71">
        <f ca="1"/>
        <v>843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843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CALLAONEW YORK40</v>
      </c>
      <c r="C44" s="71" t="str">
        <f ca="1"/>
        <v>PER</v>
      </c>
      <c r="D44" s="71" t="str">
        <f ca="1"/>
        <v>CALLAO</v>
      </c>
      <c r="E44" s="71" t="str">
        <f ca="1"/>
        <v>NEW YORK</v>
      </c>
      <c r="F44" s="71">
        <f ca="1"/>
        <v>40</v>
      </c>
      <c r="G44" s="71">
        <f ca="1"/>
        <v>2017</v>
      </c>
      <c r="H44" s="71" t="str">
        <f ca="1"/>
        <v>not included</v>
      </c>
      <c r="I44" s="71" t="str">
        <f ca="1"/>
        <v>USD</v>
      </c>
      <c r="J44" s="71">
        <f ca="1"/>
        <v>216</v>
      </c>
      <c r="K44" s="71">
        <f ca="1"/>
        <v>2233</v>
      </c>
      <c r="L44" s="71">
        <f ca="1"/>
        <v>0</v>
      </c>
      <c r="M44" s="135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2233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CALLAOPHILADELPHIA40</v>
      </c>
      <c r="C45" s="71" t="str">
        <f ca="1"/>
        <v>PER</v>
      </c>
      <c r="D45" s="71" t="str">
        <f ca="1"/>
        <v>CALLAO</v>
      </c>
      <c r="E45" s="71" t="str">
        <f ca="1"/>
        <v>PHILADELPHIA</v>
      </c>
      <c r="F45" s="71">
        <f ca="1"/>
        <v>40</v>
      </c>
      <c r="G45" s="71">
        <f ca="1"/>
        <v>2227</v>
      </c>
      <c r="H45" s="71" t="str">
        <f ca="1"/>
        <v>not included</v>
      </c>
      <c r="I45" s="71" t="str">
        <f ca="1"/>
        <v>USD</v>
      </c>
      <c r="J45" s="71">
        <f ca="1"/>
        <v>216</v>
      </c>
      <c r="K45" s="71">
        <f ca="1"/>
        <v>2443</v>
      </c>
      <c r="L45" s="71">
        <f ca="1"/>
        <v>0</v>
      </c>
      <c r="M45" s="317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2443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PAITANEW YORK40</v>
      </c>
      <c r="C46" s="71" t="str">
        <f ca="1"/>
        <v>PER</v>
      </c>
      <c r="D46" s="71" t="str">
        <f ca="1"/>
        <v>PAITA</v>
      </c>
      <c r="E46" s="71" t="str">
        <f ca="1"/>
        <v>NEW YORK</v>
      </c>
      <c r="F46" s="71">
        <f ca="1"/>
        <v>40</v>
      </c>
      <c r="G46" s="71">
        <f ca="1"/>
        <v>2017</v>
      </c>
      <c r="H46" s="71" t="str">
        <f ca="1"/>
        <v>not included</v>
      </c>
      <c r="I46" s="71" t="str">
        <f ca="1"/>
        <v>USD</v>
      </c>
      <c r="J46" s="71">
        <f ca="1"/>
        <v>216</v>
      </c>
      <c r="K46" s="71">
        <f ca="1"/>
        <v>2233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2233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s="71" customFormat="1" ht="14.25" customHeight="1">
      <c r="A47" s="71" t="str">
        <f ca="1"/>
        <v>HAPAG</v>
      </c>
      <c r="B47" s="71" t="str">
        <f ca="1"/>
        <v>PAITAPHILADELPHIA40</v>
      </c>
      <c r="C47" s="71" t="str">
        <f ca="1"/>
        <v>PER</v>
      </c>
      <c r="D47" s="71" t="str">
        <f ca="1"/>
        <v>PAITA</v>
      </c>
      <c r="E47" s="71" t="str">
        <f ca="1"/>
        <v>PHILADELPHIA</v>
      </c>
      <c r="F47" s="71">
        <f ca="1"/>
        <v>40</v>
      </c>
      <c r="G47" s="71">
        <f ca="1"/>
        <v>2227</v>
      </c>
      <c r="H47" s="71" t="str">
        <f ca="1"/>
        <v>not included</v>
      </c>
      <c r="I47" s="71" t="str">
        <f ca="1"/>
        <v>USD</v>
      </c>
      <c r="J47" s="71">
        <f ca="1"/>
        <v>216</v>
      </c>
      <c r="K47" s="71">
        <f ca="1"/>
        <v>2443</v>
      </c>
      <c r="L47" s="71">
        <f ca="1"/>
        <v>0</v>
      </c>
      <c r="M47" s="135">
        <f ca="1"/>
        <v>45930</v>
      </c>
      <c r="N47" s="71">
        <f ca="1"/>
        <v>0</v>
      </c>
      <c r="O47" s="71">
        <f ca="1"/>
        <v>0</v>
      </c>
      <c r="P47" s="71">
        <f ca="1"/>
        <v>0</v>
      </c>
      <c r="Q47" s="71" t="str">
        <f ca="1"/>
        <v>84398863 / MRCOCOAS004</v>
      </c>
      <c r="R47" s="71">
        <f ca="1"/>
        <v>0</v>
      </c>
      <c r="S47" s="71">
        <f ca="1"/>
        <v>1</v>
      </c>
      <c r="T47" s="71">
        <f ca="1"/>
        <v>2443</v>
      </c>
      <c r="U47" s="71">
        <f ca="1"/>
        <v>0</v>
      </c>
      <c r="V47" s="71">
        <f ca="1"/>
        <v>0</v>
      </c>
      <c r="W47" s="71">
        <f ca="1"/>
        <v>0</v>
      </c>
      <c r="X47" s="71">
        <f ca="1"/>
        <v>0</v>
      </c>
    </row>
    <row r="48" spans="1:24" ht="14.25" customHeight="1">
      <c r="A48" s="36" t="str">
        <f ca="1"/>
        <v>HAPAG</v>
      </c>
      <c r="B48" s="36" t="str">
        <f ca="1"/>
        <v>CALLAOBATAM40</v>
      </c>
      <c r="C48" s="36" t="str">
        <f ca="1"/>
        <v>PER</v>
      </c>
      <c r="D48" s="36" t="str">
        <f ca="1"/>
        <v>CALLAO</v>
      </c>
      <c r="E48" s="37" t="str">
        <f ca="1"/>
        <v>BATAM</v>
      </c>
      <c r="F48" s="36">
        <f ca="1"/>
        <v>40</v>
      </c>
      <c r="G48" s="36">
        <f ca="1"/>
        <v>786</v>
      </c>
      <c r="H48" s="36" t="str">
        <f ca="1"/>
        <v>not included</v>
      </c>
      <c r="I48" s="36" t="str">
        <f ca="1"/>
        <v>USD</v>
      </c>
      <c r="J48" s="36">
        <f ca="1"/>
        <v>0</v>
      </c>
      <c r="K48" s="36">
        <f ca="1"/>
        <v>786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84398863 / MRCOCOAS004</v>
      </c>
      <c r="R48" s="36">
        <f ca="1"/>
        <v>0</v>
      </c>
      <c r="S48" s="36">
        <f ca="1"/>
        <v>1</v>
      </c>
      <c r="T48" s="36">
        <f ca="1"/>
        <v>786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HAPAG</v>
      </c>
      <c r="B49" s="36" t="str">
        <f ca="1"/>
        <v>CALLAOJAKARTA40</v>
      </c>
      <c r="C49" s="36" t="str">
        <f ca="1"/>
        <v>PER</v>
      </c>
      <c r="D49" s="36" t="str">
        <f ca="1"/>
        <v>CALLAO</v>
      </c>
      <c r="E49" s="37" t="str">
        <f ca="1"/>
        <v>JAKARTA</v>
      </c>
      <c r="F49" s="36">
        <f ca="1"/>
        <v>40</v>
      </c>
      <c r="G49" s="36">
        <f ca="1"/>
        <v>500</v>
      </c>
      <c r="H49" s="36" t="str">
        <f ca="1"/>
        <v>not included</v>
      </c>
      <c r="I49" s="36" t="str">
        <f ca="1"/>
        <v>USD</v>
      </c>
      <c r="J49" s="36">
        <f ca="1"/>
        <v>0</v>
      </c>
      <c r="K49" s="36">
        <f ca="1"/>
        <v>500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84398863 / MRCOCOAS004</v>
      </c>
      <c r="R49" s="36">
        <f ca="1"/>
        <v>0</v>
      </c>
      <c r="S49" s="36">
        <f ca="1"/>
        <v>1</v>
      </c>
      <c r="T49" s="36">
        <f ca="1"/>
        <v>500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HAPAG</v>
      </c>
      <c r="B50" s="36" t="str">
        <f ca="1"/>
        <v>CALLAOSURABAYA40</v>
      </c>
      <c r="C50" s="36" t="str">
        <f ca="1"/>
        <v>PER</v>
      </c>
      <c r="D50" s="36" t="str">
        <f ca="1"/>
        <v>CALLAO</v>
      </c>
      <c r="E50" s="37" t="str">
        <f ca="1"/>
        <v>SURABAYA</v>
      </c>
      <c r="F50" s="36">
        <f ca="1"/>
        <v>40</v>
      </c>
      <c r="G50" s="36">
        <f ca="1"/>
        <v>478</v>
      </c>
      <c r="H50" s="36" t="str">
        <f ca="1"/>
        <v>not included</v>
      </c>
      <c r="I50" s="36" t="str">
        <f ca="1"/>
        <v>USD</v>
      </c>
      <c r="J50" s="36">
        <f ca="1"/>
        <v>0</v>
      </c>
      <c r="K50" s="36">
        <f ca="1"/>
        <v>478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84398863 / MRCOCOAS004</v>
      </c>
      <c r="R50" s="36">
        <f ca="1"/>
        <v>0</v>
      </c>
      <c r="S50" s="36">
        <f ca="1"/>
        <v>1</v>
      </c>
      <c r="T50" s="36">
        <f ca="1"/>
        <v>478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HAPAG</v>
      </c>
      <c r="B51" s="36" t="str">
        <f ca="1"/>
        <v>CALLAOPASIR GUDANG40</v>
      </c>
      <c r="C51" s="36" t="str">
        <f ca="1"/>
        <v>PER</v>
      </c>
      <c r="D51" s="36" t="str">
        <f ca="1"/>
        <v>CALLAO</v>
      </c>
      <c r="E51" s="37" t="str">
        <f ca="1"/>
        <v>PASIR GUDANG</v>
      </c>
      <c r="F51" s="36">
        <f ca="1"/>
        <v>40</v>
      </c>
      <c r="G51" s="36">
        <f ca="1"/>
        <v>486</v>
      </c>
      <c r="H51" s="36" t="str">
        <f ca="1"/>
        <v>not included</v>
      </c>
      <c r="I51" s="36" t="str">
        <f ca="1"/>
        <v>USD</v>
      </c>
      <c r="J51" s="36">
        <f ca="1"/>
        <v>0</v>
      </c>
      <c r="K51" s="36">
        <f ca="1"/>
        <v>486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84398863 / MRCOCOAS004</v>
      </c>
      <c r="R51" s="36">
        <f ca="1"/>
        <v>0</v>
      </c>
      <c r="S51" s="36">
        <f ca="1"/>
        <v>1</v>
      </c>
      <c r="T51" s="36">
        <f ca="1"/>
        <v>486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HAPAG</v>
      </c>
      <c r="B52" s="36" t="str">
        <f ca="1"/>
        <v>CALLAOPTP40</v>
      </c>
      <c r="C52" s="36" t="str">
        <f ca="1"/>
        <v>PER</v>
      </c>
      <c r="D52" s="36" t="str">
        <f ca="1"/>
        <v>CALLAO</v>
      </c>
      <c r="E52" s="37" t="str">
        <f ca="1"/>
        <v>PTP</v>
      </c>
      <c r="F52" s="36">
        <f ca="1"/>
        <v>40</v>
      </c>
      <c r="G52" s="36">
        <f ca="1"/>
        <v>386</v>
      </c>
      <c r="H52" s="36" t="str">
        <f ca="1"/>
        <v>not included</v>
      </c>
      <c r="I52" s="36" t="str">
        <f ca="1"/>
        <v>USD</v>
      </c>
      <c r="J52" s="36">
        <f ca="1"/>
        <v>0</v>
      </c>
      <c r="K52" s="36">
        <f ca="1"/>
        <v>386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84398863 / MRCOCOAS004</v>
      </c>
      <c r="R52" s="36">
        <f ca="1"/>
        <v>0</v>
      </c>
      <c r="S52" s="36">
        <f ca="1"/>
        <v>1</v>
      </c>
      <c r="T52" s="36">
        <f ca="1"/>
        <v>386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HAPAG</v>
      </c>
      <c r="B53" s="36" t="str">
        <f ca="1"/>
        <v>PAITABATAM40</v>
      </c>
      <c r="C53" s="36" t="str">
        <f ca="1"/>
        <v>PER</v>
      </c>
      <c r="D53" s="36" t="str">
        <f ca="1"/>
        <v>PAITA</v>
      </c>
      <c r="E53" s="37" t="str">
        <f ca="1"/>
        <v>BATAM</v>
      </c>
      <c r="F53" s="36">
        <f ca="1"/>
        <v>40</v>
      </c>
      <c r="G53" s="36">
        <f ca="1"/>
        <v>786</v>
      </c>
      <c r="H53" s="36" t="str">
        <f ca="1"/>
        <v>not included</v>
      </c>
      <c r="I53" s="36" t="str">
        <f ca="1"/>
        <v>USD</v>
      </c>
      <c r="J53" s="36">
        <f ca="1"/>
        <v>0</v>
      </c>
      <c r="K53" s="36">
        <f ca="1"/>
        <v>786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84398863 / MRCOCOAS004</v>
      </c>
      <c r="R53" s="36">
        <f ca="1"/>
        <v>0</v>
      </c>
      <c r="S53" s="36">
        <f ca="1"/>
        <v>1</v>
      </c>
      <c r="T53" s="36">
        <f ca="1"/>
        <v>786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HAPAG</v>
      </c>
      <c r="B54" s="36" t="str">
        <f ca="1"/>
        <v>PAITAJAKARTA40</v>
      </c>
      <c r="C54" s="36" t="str">
        <f ca="1"/>
        <v>PER</v>
      </c>
      <c r="D54" s="36" t="str">
        <f ca="1"/>
        <v>PAITA</v>
      </c>
      <c r="E54" s="37" t="str">
        <f ca="1"/>
        <v>JAKARTA</v>
      </c>
      <c r="F54" s="36">
        <f ca="1"/>
        <v>40</v>
      </c>
      <c r="G54" s="36">
        <f ca="1"/>
        <v>636</v>
      </c>
      <c r="H54" s="36" t="str">
        <f ca="1"/>
        <v>not included</v>
      </c>
      <c r="I54" s="36" t="str">
        <f ca="1"/>
        <v>USD</v>
      </c>
      <c r="J54" s="36">
        <f ca="1"/>
        <v>0</v>
      </c>
      <c r="K54" s="36">
        <f ca="1"/>
        <v>636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84398863 / MRCOCOAS004</v>
      </c>
      <c r="R54" s="36">
        <f ca="1"/>
        <v>0</v>
      </c>
      <c r="S54" s="36">
        <f ca="1"/>
        <v>1</v>
      </c>
      <c r="T54" s="36">
        <f ca="1"/>
        <v>636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HAPAG</v>
      </c>
      <c r="B55" s="36" t="str">
        <f ca="1"/>
        <v>PAITASURABAYA40</v>
      </c>
      <c r="C55" s="36" t="str">
        <f ca="1"/>
        <v>PER</v>
      </c>
      <c r="D55" s="36" t="str">
        <f ca="1"/>
        <v>PAITA</v>
      </c>
      <c r="E55" s="37" t="str">
        <f ca="1"/>
        <v>SURABAYA</v>
      </c>
      <c r="F55" s="36">
        <f ca="1"/>
        <v>40</v>
      </c>
      <c r="G55" s="36">
        <f ca="1"/>
        <v>680</v>
      </c>
      <c r="H55" s="36" t="str">
        <f ca="1"/>
        <v>not included</v>
      </c>
      <c r="I55" s="36" t="str">
        <f ca="1"/>
        <v>USD</v>
      </c>
      <c r="J55" s="36">
        <f ca="1"/>
        <v>0</v>
      </c>
      <c r="K55" s="36">
        <f ca="1"/>
        <v>680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84398863 / MRCOCOAS004</v>
      </c>
      <c r="R55" s="36">
        <f ca="1"/>
        <v>0</v>
      </c>
      <c r="S55" s="36">
        <f ca="1"/>
        <v>1</v>
      </c>
      <c r="T55" s="36">
        <f ca="1"/>
        <v>680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HAPAG</v>
      </c>
      <c r="B56" s="36" t="str">
        <f ca="1"/>
        <v>PAITAPASIR GUDANG40</v>
      </c>
      <c r="C56" s="36" t="str">
        <f ca="1"/>
        <v>PER</v>
      </c>
      <c r="D56" s="36" t="str">
        <f ca="1"/>
        <v>PAITA</v>
      </c>
      <c r="E56" s="37" t="str">
        <f ca="1"/>
        <v>PASIR GUDANG</v>
      </c>
      <c r="F56" s="36">
        <f ca="1"/>
        <v>40</v>
      </c>
      <c r="G56" s="36">
        <f ca="1"/>
        <v>670</v>
      </c>
      <c r="H56" s="36" t="str">
        <f ca="1"/>
        <v>not included</v>
      </c>
      <c r="I56" s="36" t="str">
        <f ca="1"/>
        <v>USD</v>
      </c>
      <c r="J56" s="36">
        <f ca="1"/>
        <v>0</v>
      </c>
      <c r="K56" s="36">
        <f ca="1"/>
        <v>670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84398863 / MRCOCOAS004</v>
      </c>
      <c r="R56" s="36">
        <f ca="1"/>
        <v>0</v>
      </c>
      <c r="S56" s="36">
        <f ca="1"/>
        <v>1</v>
      </c>
      <c r="T56" s="36">
        <f ca="1"/>
        <v>670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HAPAG</v>
      </c>
      <c r="B57" s="36" t="str">
        <f ca="1"/>
        <v>PAITAPTP40</v>
      </c>
      <c r="C57" s="36" t="str">
        <f ca="1"/>
        <v>PER</v>
      </c>
      <c r="D57" s="36" t="str">
        <f ca="1"/>
        <v>PAITA</v>
      </c>
      <c r="E57" s="37" t="str">
        <f ca="1"/>
        <v>PTP</v>
      </c>
      <c r="F57" s="36">
        <f ca="1"/>
        <v>40</v>
      </c>
      <c r="G57" s="36">
        <f ca="1"/>
        <v>365</v>
      </c>
      <c r="H57" s="36" t="str">
        <f ca="1"/>
        <v>not included</v>
      </c>
      <c r="I57" s="36" t="str">
        <f ca="1"/>
        <v>USD</v>
      </c>
      <c r="J57" s="36">
        <f ca="1"/>
        <v>0</v>
      </c>
      <c r="K57" s="36">
        <f ca="1"/>
        <v>365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84398863 / MRCOCOAS004</v>
      </c>
      <c r="R57" s="36">
        <f ca="1"/>
        <v>0</v>
      </c>
      <c r="S57" s="36">
        <f ca="1"/>
        <v>1</v>
      </c>
      <c r="T57" s="36">
        <f ca="1"/>
        <v>365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658D-618A-4F22-B932-C7A625EF0812}">
  <sheetPr>
    <tabColor rgb="FF92D050"/>
    <pageSetUpPr fitToPage="1"/>
  </sheetPr>
  <dimension ref="A1:AN57"/>
  <sheetViews>
    <sheetView zoomScaleNormal="100" workbookViewId="0">
      <selection activeCell="B13" sqref="B13:H14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673</v>
      </c>
      <c r="C1" s="99" t="s">
        <v>986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0</v>
      </c>
      <c r="D3" s="297">
        <v>0.01</v>
      </c>
      <c r="E3" s="297">
        <v>5.0000000000000001E-3</v>
      </c>
      <c r="F3" s="36">
        <v>40</v>
      </c>
      <c r="G3" s="318">
        <f ca="1">'Freight &amp; Dressing'!AK2/PER!B20</f>
        <v>334.63150527364382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52.89</v>
      </c>
      <c r="E4" s="229">
        <f t="shared" ref="E4:E14" si="3">$E$3*$C$16</f>
        <v>26.445</v>
      </c>
      <c r="F4" s="102">
        <f t="shared" ref="F4:F14" ca="1" si="4">IF(VLOOKUP(A4,$E$26:$X$1502,5,FALSE)="EUR",VLOOKUP(A4,$E$26:$X$1502,16,FALSE)*$B$19,VLOOKUP(A4,$E$26:$X$1502,16,FALSE)/$B$20)/25</f>
        <v>35.426322024969764</v>
      </c>
      <c r="G4" s="102">
        <f t="shared" ref="G4:G14" ca="1" si="5">$G$3/25</f>
        <v>13.385260210945752</v>
      </c>
      <c r="H4" s="102">
        <f t="shared" ref="H4:H9" ca="1" si="6">$C$17/$B$20-$C$16</f>
        <v>791.62626360574632</v>
      </c>
      <c r="I4" s="102">
        <f t="shared" ref="I4:I9" ca="1" si="7">SUM(B4:H4)</f>
        <v>939.3349006361824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52.89</v>
      </c>
      <c r="E5" s="229">
        <f t="shared" si="3"/>
        <v>26.445</v>
      </c>
      <c r="F5" s="102">
        <f t="shared" ca="1" si="4"/>
        <v>43.457478151537217</v>
      </c>
      <c r="G5" s="102">
        <f t="shared" ca="1" si="5"/>
        <v>13.385260210945752</v>
      </c>
      <c r="H5" s="102">
        <f t="shared" ca="1" si="6"/>
        <v>791.62626360574632</v>
      </c>
      <c r="I5" s="102">
        <f t="shared" ca="1" si="7"/>
        <v>947.36605676274985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52.89</v>
      </c>
      <c r="E6" s="229">
        <f t="shared" si="3"/>
        <v>26.445</v>
      </c>
      <c r="F6" s="102">
        <f t="shared" ca="1" si="4"/>
        <v>35.426322024969764</v>
      </c>
      <c r="G6" s="102">
        <f t="shared" ca="1" si="5"/>
        <v>13.385260210945752</v>
      </c>
      <c r="H6" s="102">
        <f t="shared" ca="1" si="6"/>
        <v>791.62626360574632</v>
      </c>
      <c r="I6" s="102">
        <f t="shared" ca="1" si="7"/>
        <v>939.3349006361824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52.89</v>
      </c>
      <c r="E7" s="229">
        <f t="shared" si="3"/>
        <v>26.445</v>
      </c>
      <c r="F7" s="102">
        <f t="shared" ca="1" si="4"/>
        <v>28.079301420295092</v>
      </c>
      <c r="G7" s="102">
        <f t="shared" ca="1" si="5"/>
        <v>13.385260210945752</v>
      </c>
      <c r="H7" s="102">
        <f t="shared" ca="1" si="6"/>
        <v>791.62626360574632</v>
      </c>
      <c r="I7" s="102">
        <f t="shared" ca="1" si="7"/>
        <v>931.98788003150776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52.89</v>
      </c>
      <c r="E8" s="229">
        <f t="shared" si="3"/>
        <v>26.445</v>
      </c>
      <c r="F8" s="102">
        <f t="shared" ca="1" si="4"/>
        <v>28.079301420295092</v>
      </c>
      <c r="G8" s="102">
        <f t="shared" ca="1" si="5"/>
        <v>13.385260210945752</v>
      </c>
      <c r="H8" s="102">
        <f t="shared" ca="1" si="6"/>
        <v>791.62626360574632</v>
      </c>
      <c r="I8" s="102">
        <f t="shared" ca="1" si="7"/>
        <v>931.98788003150776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52.89</v>
      </c>
      <c r="E9" s="229">
        <f t="shared" si="3"/>
        <v>26.445</v>
      </c>
      <c r="F9" s="102">
        <f t="shared" ca="1" si="4"/>
        <v>34.206776094639146</v>
      </c>
      <c r="G9" s="102">
        <f t="shared" ca="1" si="5"/>
        <v>13.385260210945752</v>
      </c>
      <c r="H9" s="102">
        <f t="shared" ca="1" si="6"/>
        <v>791.62626360574632</v>
      </c>
      <c r="I9" s="102">
        <f t="shared" ca="1" si="7"/>
        <v>938.11535470585181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52.89</v>
      </c>
      <c r="E10" s="229">
        <f t="shared" si="3"/>
        <v>26.445</v>
      </c>
      <c r="F10" s="102">
        <f t="shared" ca="1" si="4"/>
        <v>2.5580719514251884</v>
      </c>
      <c r="G10" s="102">
        <f t="shared" ca="1" si="5"/>
        <v>13.385260210945752</v>
      </c>
      <c r="H10" s="102"/>
      <c r="I10" s="101">
        <f ca="1">SUM(B10:H10)*$B$20</f>
        <v>154.43308031723288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52.89</v>
      </c>
      <c r="E11" s="229">
        <f t="shared" si="3"/>
        <v>26.445</v>
      </c>
      <c r="F11" s="102">
        <f t="shared" ca="1" si="4"/>
        <v>11.481578758722357</v>
      </c>
      <c r="G11" s="102">
        <f t="shared" ca="1" si="5"/>
        <v>13.385260210945752</v>
      </c>
      <c r="H11" s="102"/>
      <c r="I11" s="101">
        <f ca="1">SUM(B11:H11)*$B$20</f>
        <v>166.43308031723285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52.89</v>
      </c>
      <c r="E12" s="229">
        <f t="shared" si="3"/>
        <v>26.445</v>
      </c>
      <c r="F12" s="102">
        <f t="shared" ca="1" si="4"/>
        <v>13.325770165563773</v>
      </c>
      <c r="G12" s="102">
        <f t="shared" ca="1" si="5"/>
        <v>13.385260210945752</v>
      </c>
      <c r="H12" s="102"/>
      <c r="I12" s="101">
        <f ca="1">SUM(B12:H12)*$B$20</f>
        <v>168.91308031723284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52.89</v>
      </c>
      <c r="E13" s="229">
        <f t="shared" si="3"/>
        <v>26.445</v>
      </c>
      <c r="F13" s="102">
        <f t="shared" ca="1" si="4"/>
        <v>14.575061118585376</v>
      </c>
      <c r="G13" s="102">
        <f t="shared" ca="1" si="5"/>
        <v>13.385260210945752</v>
      </c>
      <c r="H13" s="102"/>
      <c r="I13" s="101">
        <f ca="1">SUM(B13:H13)*$B$20</f>
        <v>170.59308031723288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52.89</v>
      </c>
      <c r="E14" s="229">
        <f t="shared" si="3"/>
        <v>26.445</v>
      </c>
      <c r="F14" s="102">
        <f t="shared" ca="1" si="4"/>
        <v>40.69119104127509</v>
      </c>
      <c r="G14" s="102">
        <f t="shared" ca="1" si="5"/>
        <v>13.385260210945752</v>
      </c>
      <c r="H14" s="102"/>
      <c r="I14" s="101">
        <f ca="1">SUM(B14:H14)*$B$20</f>
        <v>205.71308031723285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57" ca="1">_xlfn._xlws.FILTER(Freight,('Freight &amp; Dressing'!F:F=ECU!F3)*('Freight &amp; Dressing'!C:C=B1)*('Freight &amp; Dressing'!S:S=1),"")</f>
        <v>HAPAG</v>
      </c>
      <c r="B26" s="45" t="str">
        <f ca="1"/>
        <v>GUAYAQUILANTWERP40</v>
      </c>
      <c r="C26" s="45" t="str">
        <f ca="1"/>
        <v>ECU</v>
      </c>
      <c r="D26" s="45" t="str">
        <f ca="1"/>
        <v>GUAYAQUIL</v>
      </c>
      <c r="E26" s="45" t="str">
        <f ca="1"/>
        <v>ANTWERP</v>
      </c>
      <c r="F26" s="45">
        <f ca="1"/>
        <v>40</v>
      </c>
      <c r="G26" s="45">
        <f ca="1"/>
        <v>675</v>
      </c>
      <c r="H26" s="45" t="str">
        <f ca="1"/>
        <v>not included</v>
      </c>
      <c r="I26" s="45" t="str">
        <f ca="1"/>
        <v>USD</v>
      </c>
      <c r="J26" s="45">
        <f ca="1"/>
        <v>516</v>
      </c>
      <c r="K26" s="45">
        <f ca="1"/>
        <v>1191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1191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HAPAG</v>
      </c>
      <c r="B27" s="45" t="str">
        <f ca="1"/>
        <v>GUAYAQUILAMSTERDAM40</v>
      </c>
      <c r="C27" s="45" t="str">
        <f ca="1"/>
        <v>ECU</v>
      </c>
      <c r="D27" s="45" t="str">
        <f ca="1"/>
        <v>GUAYAQUIL</v>
      </c>
      <c r="E27" s="45" t="str">
        <f ca="1"/>
        <v>AMSTERDAM</v>
      </c>
      <c r="F27" s="45">
        <f ca="1"/>
        <v>40</v>
      </c>
      <c r="G27" s="45">
        <f ca="1"/>
        <v>945</v>
      </c>
      <c r="H27" s="45" t="str">
        <f ca="1"/>
        <v>not included</v>
      </c>
      <c r="I27" s="45" t="str">
        <f ca="1"/>
        <v>USD</v>
      </c>
      <c r="J27" s="45">
        <f ca="1"/>
        <v>516</v>
      </c>
      <c r="K27" s="45">
        <f ca="1"/>
        <v>1461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84398863 / MRCOCOAS004</v>
      </c>
      <c r="R27" s="45">
        <f ca="1"/>
        <v>0</v>
      </c>
      <c r="S27" s="45">
        <f ca="1"/>
        <v>1</v>
      </c>
      <c r="T27" s="45">
        <f ca="1"/>
        <v>1461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HAPAG</v>
      </c>
      <c r="B28" s="45" t="str">
        <f ca="1"/>
        <v>GUAYAQUILROTTERDAM40</v>
      </c>
      <c r="C28" s="45" t="str">
        <f ca="1"/>
        <v>ECU</v>
      </c>
      <c r="D28" s="45" t="str">
        <f ca="1"/>
        <v>GUAYAQUIL</v>
      </c>
      <c r="E28" s="45" t="str">
        <f ca="1"/>
        <v>ROTTERDAM</v>
      </c>
      <c r="F28" s="45">
        <f ca="1"/>
        <v>40</v>
      </c>
      <c r="G28" s="45">
        <f ca="1"/>
        <v>675</v>
      </c>
      <c r="H28" s="45" t="str">
        <f ca="1"/>
        <v>not included</v>
      </c>
      <c r="I28" s="45" t="str">
        <f ca="1"/>
        <v>USD</v>
      </c>
      <c r="J28" s="45">
        <f ca="1"/>
        <v>516</v>
      </c>
      <c r="K28" s="45">
        <f ca="1"/>
        <v>1191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84398863 / MRCOCOAS004</v>
      </c>
      <c r="R28" s="45">
        <f ca="1"/>
        <v>0</v>
      </c>
      <c r="S28" s="45">
        <f ca="1"/>
        <v>1</v>
      </c>
      <c r="T28" s="45">
        <f ca="1"/>
        <v>1191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GUAYAQUILHAMBURG40</v>
      </c>
      <c r="C29" s="71" t="str">
        <f ca="1"/>
        <v>ECU</v>
      </c>
      <c r="D29" s="71" t="str">
        <f ca="1"/>
        <v>GUAYAQUIL</v>
      </c>
      <c r="E29" s="71" t="str">
        <f ca="1"/>
        <v>HAMBURG</v>
      </c>
      <c r="F29" s="71">
        <f ca="1"/>
        <v>40</v>
      </c>
      <c r="G29" s="71">
        <f ca="1"/>
        <v>675</v>
      </c>
      <c r="H29" s="71" t="str">
        <f ca="1"/>
        <v>not included</v>
      </c>
      <c r="I29" s="71" t="str">
        <f ca="1"/>
        <v>USD</v>
      </c>
      <c r="J29" s="71">
        <f ca="1"/>
        <v>516</v>
      </c>
      <c r="K29" s="71">
        <f ca="1"/>
        <v>1191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1191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GUAYAQUILTALLINN40</v>
      </c>
      <c r="C30" s="71" t="str">
        <f ca="1"/>
        <v>ECU</v>
      </c>
      <c r="D30" s="71" t="str">
        <f ca="1"/>
        <v>GUAYAQUIL</v>
      </c>
      <c r="E30" s="71" t="str">
        <f ca="1"/>
        <v>TALLINN</v>
      </c>
      <c r="F30" s="71">
        <f ca="1"/>
        <v>40</v>
      </c>
      <c r="G30" s="71">
        <f ca="1"/>
        <v>634</v>
      </c>
      <c r="H30" s="71" t="str">
        <f ca="1"/>
        <v>not included</v>
      </c>
      <c r="I30" s="71" t="str">
        <f ca="1"/>
        <v>USD</v>
      </c>
      <c r="J30" s="71">
        <f ca="1"/>
        <v>516</v>
      </c>
      <c r="K30" s="71">
        <f ca="1"/>
        <v>1150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1150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GUAYAQUILBARCELONA40</v>
      </c>
      <c r="C31" s="71" t="str">
        <f ca="1"/>
        <v>ECU</v>
      </c>
      <c r="D31" s="71" t="str">
        <f ca="1"/>
        <v>GUAYAQUIL</v>
      </c>
      <c r="E31" s="71" t="str">
        <f ca="1"/>
        <v>BARCELONA</v>
      </c>
      <c r="F31" s="71">
        <f ca="1"/>
        <v>40</v>
      </c>
      <c r="G31" s="71">
        <f ca="1"/>
        <v>-218</v>
      </c>
      <c r="H31" s="71" t="str">
        <f ca="1"/>
        <v>not included</v>
      </c>
      <c r="I31" s="71" t="str">
        <f ca="1"/>
        <v>USD</v>
      </c>
      <c r="J31" s="71">
        <f ca="1"/>
        <v>1162</v>
      </c>
      <c r="K31" s="71">
        <f ca="1"/>
        <v>944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944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GUAYAQUILVALENCIA40</v>
      </c>
      <c r="C32" s="71" t="str">
        <f ca="1"/>
        <v>ECU</v>
      </c>
      <c r="D32" s="71" t="str">
        <f ca="1"/>
        <v>GUAYAQUIL</v>
      </c>
      <c r="E32" s="71" t="str">
        <f ca="1"/>
        <v>VALENCIA</v>
      </c>
      <c r="F32" s="71">
        <f ca="1"/>
        <v>40</v>
      </c>
      <c r="G32" s="71">
        <f ca="1"/>
        <v>-218</v>
      </c>
      <c r="H32" s="71" t="str">
        <f ca="1"/>
        <v>not included</v>
      </c>
      <c r="I32" s="71" t="str">
        <f ca="1"/>
        <v>USD</v>
      </c>
      <c r="J32" s="71">
        <f ca="1"/>
        <v>1162</v>
      </c>
      <c r="K32" s="71">
        <f ca="1"/>
        <v>944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944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GUAYAQUILGENOA40</v>
      </c>
      <c r="C33" s="340" t="str">
        <f ca="1"/>
        <v>ECU</v>
      </c>
      <c r="D33" s="71" t="str">
        <f ca="1"/>
        <v>GUAYAQUIL</v>
      </c>
      <c r="E33" s="71" t="str">
        <f ca="1"/>
        <v>GENOA</v>
      </c>
      <c r="F33" s="71">
        <f ca="1"/>
        <v>40</v>
      </c>
      <c r="G33" s="71">
        <f ca="1"/>
        <v>-218</v>
      </c>
      <c r="H33" s="71" t="str">
        <f ca="1"/>
        <v>not included</v>
      </c>
      <c r="I33" s="71" t="str">
        <f ca="1"/>
        <v>USD</v>
      </c>
      <c r="J33" s="71">
        <f ca="1"/>
        <v>1162</v>
      </c>
      <c r="K33" s="71">
        <f ca="1"/>
        <v>944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944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GUAYAQUILISTANBUL40</v>
      </c>
      <c r="C34" s="210" t="str">
        <f ca="1"/>
        <v>ECU</v>
      </c>
      <c r="D34" s="71" t="str">
        <f ca="1"/>
        <v>GUAYAQUIL</v>
      </c>
      <c r="E34" s="71" t="str">
        <f ca="1"/>
        <v>ISTANBUL</v>
      </c>
      <c r="F34" s="71">
        <f ca="1"/>
        <v>40</v>
      </c>
      <c r="G34" s="71">
        <f ca="1"/>
        <v>-218</v>
      </c>
      <c r="H34" s="71" t="str">
        <f ca="1"/>
        <v>not included</v>
      </c>
      <c r="I34" s="71" t="str">
        <f ca="1"/>
        <v>USD</v>
      </c>
      <c r="J34" s="71">
        <f ca="1"/>
        <v>1086</v>
      </c>
      <c r="K34" s="71">
        <f ca="1"/>
        <v>868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868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POSORJAANTWERP40</v>
      </c>
      <c r="C35" s="71" t="str">
        <f ca="1"/>
        <v>ECU</v>
      </c>
      <c r="D35" s="71" t="str">
        <f ca="1"/>
        <v>POSORJA</v>
      </c>
      <c r="E35" s="71" t="str">
        <f ca="1"/>
        <v>ANTWERP</v>
      </c>
      <c r="F35" s="71">
        <f ca="1"/>
        <v>40</v>
      </c>
      <c r="G35" s="71">
        <f ca="1"/>
        <v>493</v>
      </c>
      <c r="H35" s="71" t="str">
        <f ca="1"/>
        <v>not included</v>
      </c>
      <c r="I35" s="71" t="str">
        <f ca="1"/>
        <v>USD</v>
      </c>
      <c r="J35" s="71">
        <f ca="1"/>
        <v>516</v>
      </c>
      <c r="K35" s="71">
        <f ca="1"/>
        <v>1009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1009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POSORJAAMSTERDAM40</v>
      </c>
      <c r="C36" s="71" t="str">
        <f ca="1"/>
        <v>ECU</v>
      </c>
      <c r="D36" s="71" t="str">
        <f ca="1"/>
        <v>POSORJA</v>
      </c>
      <c r="E36" s="71" t="str">
        <f ca="1"/>
        <v>AMSTERDAM</v>
      </c>
      <c r="F36" s="71">
        <f ca="1"/>
        <v>40</v>
      </c>
      <c r="G36" s="71">
        <f ca="1"/>
        <v>669</v>
      </c>
      <c r="H36" s="71" t="str">
        <f ca="1"/>
        <v>not included</v>
      </c>
      <c r="I36" s="71" t="str">
        <f ca="1"/>
        <v>USD</v>
      </c>
      <c r="J36" s="71">
        <f ca="1"/>
        <v>516</v>
      </c>
      <c r="K36" s="71">
        <f ca="1"/>
        <v>1185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1185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POSORJAROTTERDAM40</v>
      </c>
      <c r="C37" s="71" t="str">
        <f ca="1"/>
        <v>ECU</v>
      </c>
      <c r="D37" s="71" t="str">
        <f ca="1"/>
        <v>POSORJA</v>
      </c>
      <c r="E37" s="71" t="str">
        <f ca="1"/>
        <v>ROTTERDAM</v>
      </c>
      <c r="F37" s="71">
        <f ca="1"/>
        <v>40</v>
      </c>
      <c r="G37" s="71">
        <f ca="1"/>
        <v>575</v>
      </c>
      <c r="H37" s="71" t="str">
        <f ca="1"/>
        <v>not included</v>
      </c>
      <c r="I37" s="71" t="str">
        <f ca="1"/>
        <v>USD</v>
      </c>
      <c r="J37" s="71">
        <f ca="1"/>
        <v>516</v>
      </c>
      <c r="K37" s="71">
        <f ca="1"/>
        <v>1091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1091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POSORJAHAMBURG40</v>
      </c>
      <c r="C38" s="71" t="str">
        <f ca="1"/>
        <v>ECU</v>
      </c>
      <c r="D38" s="71" t="str">
        <f ca="1"/>
        <v>POSORJA</v>
      </c>
      <c r="E38" s="71" t="str">
        <f ca="1"/>
        <v>HAMBURG</v>
      </c>
      <c r="F38" s="71">
        <f ca="1"/>
        <v>40</v>
      </c>
      <c r="G38" s="71">
        <f ca="1"/>
        <v>575</v>
      </c>
      <c r="H38" s="71" t="str">
        <f ca="1"/>
        <v>not included</v>
      </c>
      <c r="I38" s="71" t="str">
        <f ca="1"/>
        <v>USD</v>
      </c>
      <c r="J38" s="71">
        <f ca="1"/>
        <v>516</v>
      </c>
      <c r="K38" s="71">
        <f ca="1"/>
        <v>1091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1091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POSORJATALLINN40</v>
      </c>
      <c r="C39" s="71" t="str">
        <f ca="1"/>
        <v>ECU</v>
      </c>
      <c r="D39" s="71" t="str">
        <f ca="1"/>
        <v>POSORJA</v>
      </c>
      <c r="E39" s="71" t="str">
        <f ca="1"/>
        <v>TALLINN</v>
      </c>
      <c r="F39" s="71">
        <f ca="1"/>
        <v>40</v>
      </c>
      <c r="G39" s="71">
        <f ca="1"/>
        <v>675</v>
      </c>
      <c r="H39" s="71" t="str">
        <f ca="1"/>
        <v>not included</v>
      </c>
      <c r="I39" s="71" t="str">
        <f ca="1"/>
        <v>USD</v>
      </c>
      <c r="J39" s="71">
        <f ca="1"/>
        <v>516</v>
      </c>
      <c r="K39" s="71">
        <f ca="1"/>
        <v>1191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1191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A40" s="71" t="str">
        <f ca="1"/>
        <v>HAPAG</v>
      </c>
      <c r="B40" s="71" t="str">
        <f ca="1"/>
        <v>POSORJABARCELONA40</v>
      </c>
      <c r="C40" s="71" t="str">
        <f ca="1"/>
        <v>ECU</v>
      </c>
      <c r="D40" s="71" t="str">
        <f ca="1"/>
        <v>POSORJA</v>
      </c>
      <c r="E40" s="71" t="str">
        <f ca="1"/>
        <v>BARCELONA</v>
      </c>
      <c r="F40" s="71">
        <f ca="1"/>
        <v>40</v>
      </c>
      <c r="G40" s="71">
        <f ca="1"/>
        <v>-218</v>
      </c>
      <c r="H40" s="71" t="str">
        <f ca="1"/>
        <v>not included</v>
      </c>
      <c r="I40" s="71" t="str">
        <f ca="1"/>
        <v>USD</v>
      </c>
      <c r="J40" s="71">
        <f ca="1"/>
        <v>1162</v>
      </c>
      <c r="K40" s="71">
        <f ca="1"/>
        <v>944</v>
      </c>
      <c r="L40" s="71">
        <f ca="1"/>
        <v>0</v>
      </c>
      <c r="M40" s="135">
        <f ca="1"/>
        <v>45930</v>
      </c>
      <c r="N40" s="71">
        <f ca="1"/>
        <v>0</v>
      </c>
      <c r="O40" s="71">
        <f ca="1"/>
        <v>0</v>
      </c>
      <c r="P40" s="71">
        <f ca="1"/>
        <v>0</v>
      </c>
      <c r="Q40" s="71" t="str">
        <f ca="1"/>
        <v>84398863 / MRCOCOAS004</v>
      </c>
      <c r="R40" s="71">
        <f ca="1"/>
        <v>0</v>
      </c>
      <c r="S40" s="71">
        <f ca="1"/>
        <v>1</v>
      </c>
      <c r="T40" s="71">
        <f ca="1"/>
        <v>944</v>
      </c>
      <c r="U40" s="71">
        <f ca="1"/>
        <v>0</v>
      </c>
      <c r="V40" s="71">
        <f ca="1"/>
        <v>0</v>
      </c>
      <c r="W40" s="71">
        <f ca="1"/>
        <v>0</v>
      </c>
      <c r="X40" s="71">
        <f ca="1"/>
        <v>0</v>
      </c>
    </row>
    <row r="41" spans="1:24" s="71" customFormat="1" ht="14.25" customHeight="1">
      <c r="A41" s="71" t="str">
        <f ca="1"/>
        <v>HAPAG</v>
      </c>
      <c r="B41" s="71" t="str">
        <f ca="1"/>
        <v>POSORJAVALENCIA40</v>
      </c>
      <c r="C41" s="71" t="str">
        <f ca="1"/>
        <v>ECU</v>
      </c>
      <c r="D41" s="71" t="str">
        <f ca="1"/>
        <v>POSORJA</v>
      </c>
      <c r="E41" s="71" t="str">
        <f ca="1"/>
        <v>VALENCIA</v>
      </c>
      <c r="F41" s="71">
        <f ca="1"/>
        <v>40</v>
      </c>
      <c r="G41" s="71">
        <f ca="1"/>
        <v>-218</v>
      </c>
      <c r="H41" s="71" t="str">
        <f ca="1"/>
        <v>not included</v>
      </c>
      <c r="I41" s="71" t="str">
        <f ca="1"/>
        <v>USD</v>
      </c>
      <c r="J41" s="71">
        <f ca="1"/>
        <v>1162</v>
      </c>
      <c r="K41" s="71">
        <f ca="1"/>
        <v>944</v>
      </c>
      <c r="L41" s="71">
        <f ca="1"/>
        <v>0</v>
      </c>
      <c r="M41" s="135">
        <f ca="1"/>
        <v>45930</v>
      </c>
      <c r="N41" s="71">
        <f ca="1"/>
        <v>0</v>
      </c>
      <c r="O41" s="71">
        <f ca="1"/>
        <v>0</v>
      </c>
      <c r="P41" s="71">
        <f ca="1"/>
        <v>0</v>
      </c>
      <c r="Q41" s="71" t="str">
        <f ca="1"/>
        <v>84398863 / MRCOCOAS004</v>
      </c>
      <c r="R41" s="71">
        <f ca="1"/>
        <v>0</v>
      </c>
      <c r="S41" s="71">
        <f ca="1"/>
        <v>1</v>
      </c>
      <c r="T41" s="71">
        <f ca="1"/>
        <v>944</v>
      </c>
      <c r="U41" s="71">
        <f ca="1"/>
        <v>0</v>
      </c>
      <c r="V41" s="71">
        <f ca="1"/>
        <v>0</v>
      </c>
      <c r="W41" s="71">
        <f ca="1"/>
        <v>0</v>
      </c>
      <c r="X41" s="71">
        <f ca="1"/>
        <v>0</v>
      </c>
    </row>
    <row r="42" spans="1:24" s="71" customFormat="1" ht="14.25" customHeight="1">
      <c r="A42" s="71" t="str">
        <f ca="1"/>
        <v>HAPAG</v>
      </c>
      <c r="B42" s="71" t="str">
        <f ca="1"/>
        <v>POSORJAGENOA40</v>
      </c>
      <c r="C42" s="71" t="str">
        <f ca="1"/>
        <v>ECU</v>
      </c>
      <c r="D42" s="71" t="str">
        <f ca="1"/>
        <v>POSORJA</v>
      </c>
      <c r="E42" s="71" t="str">
        <f ca="1"/>
        <v>GENOA</v>
      </c>
      <c r="F42" s="71">
        <f ca="1"/>
        <v>40</v>
      </c>
      <c r="G42" s="71">
        <f ca="1"/>
        <v>-218</v>
      </c>
      <c r="H42" s="71" t="str">
        <f ca="1"/>
        <v>not included</v>
      </c>
      <c r="I42" s="71" t="str">
        <f ca="1"/>
        <v>USD</v>
      </c>
      <c r="J42" s="71">
        <f ca="1"/>
        <v>1162</v>
      </c>
      <c r="K42" s="71">
        <f ca="1"/>
        <v>944</v>
      </c>
      <c r="L42" s="71">
        <f ca="1"/>
        <v>0</v>
      </c>
      <c r="M42" s="135">
        <f ca="1"/>
        <v>45930</v>
      </c>
      <c r="N42" s="71">
        <f ca="1"/>
        <v>0</v>
      </c>
      <c r="O42" s="71">
        <f ca="1"/>
        <v>0</v>
      </c>
      <c r="P42" s="71">
        <f ca="1"/>
        <v>0</v>
      </c>
      <c r="Q42" s="71" t="str">
        <f ca="1"/>
        <v>84398863 / MRCOCOAS004</v>
      </c>
      <c r="R42" s="71">
        <f ca="1"/>
        <v>0</v>
      </c>
      <c r="S42" s="71">
        <f ca="1"/>
        <v>1</v>
      </c>
      <c r="T42" s="71">
        <f ca="1"/>
        <v>944</v>
      </c>
      <c r="U42" s="71">
        <f ca="1"/>
        <v>0</v>
      </c>
      <c r="V42" s="71">
        <f ca="1"/>
        <v>0</v>
      </c>
      <c r="W42" s="71">
        <f ca="1"/>
        <v>0</v>
      </c>
      <c r="X42" s="71">
        <f ca="1"/>
        <v>0</v>
      </c>
    </row>
    <row r="43" spans="1:24" s="71" customFormat="1" ht="14.25" customHeight="1">
      <c r="A43" s="71" t="str">
        <f ca="1"/>
        <v>HAPAG</v>
      </c>
      <c r="B43" s="71" t="str">
        <f ca="1"/>
        <v>POSORJAISTANBUL40</v>
      </c>
      <c r="C43" s="71" t="str">
        <f ca="1"/>
        <v>ECU</v>
      </c>
      <c r="D43" s="71" t="str">
        <f ca="1"/>
        <v>POSORJA</v>
      </c>
      <c r="E43" s="71" t="str">
        <f ca="1"/>
        <v>ISTANBUL</v>
      </c>
      <c r="F43" s="71">
        <f ca="1"/>
        <v>40</v>
      </c>
      <c r="G43" s="71">
        <f ca="1"/>
        <v>-218</v>
      </c>
      <c r="H43" s="71" t="str">
        <f ca="1"/>
        <v>not included</v>
      </c>
      <c r="I43" s="71" t="str">
        <f ca="1"/>
        <v>USD</v>
      </c>
      <c r="J43" s="71">
        <f ca="1"/>
        <v>1086</v>
      </c>
      <c r="K43" s="71">
        <f ca="1"/>
        <v>868</v>
      </c>
      <c r="L43" s="71">
        <f ca="1"/>
        <v>0</v>
      </c>
      <c r="M43" s="135">
        <f ca="1"/>
        <v>45930</v>
      </c>
      <c r="N43" s="71">
        <f ca="1"/>
        <v>0</v>
      </c>
      <c r="O43" s="71">
        <f ca="1"/>
        <v>0</v>
      </c>
      <c r="P43" s="71">
        <f ca="1"/>
        <v>0</v>
      </c>
      <c r="Q43" s="71" t="str">
        <f ca="1"/>
        <v>84398863 / MRCOCOAS004</v>
      </c>
      <c r="R43" s="71">
        <f ca="1"/>
        <v>0</v>
      </c>
      <c r="S43" s="71">
        <f ca="1"/>
        <v>1</v>
      </c>
      <c r="T43" s="71">
        <f ca="1"/>
        <v>868</v>
      </c>
      <c r="U43" s="71">
        <f ca="1"/>
        <v>0</v>
      </c>
      <c r="V43" s="71">
        <f ca="1"/>
        <v>0</v>
      </c>
      <c r="W43" s="71">
        <f ca="1"/>
        <v>0</v>
      </c>
      <c r="X43" s="71">
        <f ca="1"/>
        <v>0</v>
      </c>
    </row>
    <row r="44" spans="1:24" s="71" customFormat="1" ht="14.25" customHeight="1">
      <c r="A44" s="71" t="str">
        <f ca="1"/>
        <v>HAPAG</v>
      </c>
      <c r="B44" s="71" t="str">
        <f ca="1"/>
        <v>GUAYAQUILNEW YORK40</v>
      </c>
      <c r="C44" s="71" t="str">
        <f ca="1"/>
        <v>ECU</v>
      </c>
      <c r="D44" s="71" t="str">
        <f ca="1"/>
        <v>GUAYAQUIL</v>
      </c>
      <c r="E44" s="71" t="str">
        <f ca="1"/>
        <v>NEW YORK</v>
      </c>
      <c r="F44" s="71">
        <f ca="1"/>
        <v>40</v>
      </c>
      <c r="G44" s="71">
        <f ca="1"/>
        <v>1138</v>
      </c>
      <c r="H44" s="71" t="str">
        <f ca="1"/>
        <v>not included</v>
      </c>
      <c r="I44" s="71" t="str">
        <f ca="1"/>
        <v>USD</v>
      </c>
      <c r="J44" s="71">
        <f ca="1"/>
        <v>216</v>
      </c>
      <c r="K44" s="71">
        <f ca="1"/>
        <v>1354</v>
      </c>
      <c r="L44" s="71">
        <f ca="1"/>
        <v>0</v>
      </c>
      <c r="M44" s="135">
        <f ca="1"/>
        <v>45930</v>
      </c>
      <c r="N44" s="71">
        <f ca="1"/>
        <v>0</v>
      </c>
      <c r="O44" s="71">
        <f ca="1"/>
        <v>0</v>
      </c>
      <c r="P44" s="71">
        <f ca="1"/>
        <v>0</v>
      </c>
      <c r="Q44" s="71" t="str">
        <f ca="1"/>
        <v>84398863 / MRCOCOAS004</v>
      </c>
      <c r="R44" s="71">
        <f ca="1"/>
        <v>0</v>
      </c>
      <c r="S44" s="71">
        <f ca="1"/>
        <v>1</v>
      </c>
      <c r="T44" s="71">
        <f ca="1"/>
        <v>1354</v>
      </c>
      <c r="U44" s="71">
        <f ca="1"/>
        <v>0</v>
      </c>
      <c r="V44" s="71">
        <f ca="1"/>
        <v>0</v>
      </c>
      <c r="W44" s="71">
        <f ca="1"/>
        <v>0</v>
      </c>
      <c r="X44" s="71">
        <f ca="1"/>
        <v>0</v>
      </c>
    </row>
    <row r="45" spans="1:24" s="71" customFormat="1" ht="14.25" customHeight="1">
      <c r="A45" s="71" t="str">
        <f ca="1"/>
        <v>HAPAG</v>
      </c>
      <c r="B45" s="71" t="str">
        <f ca="1"/>
        <v>GUAYAQUILPHILADELPHIA40</v>
      </c>
      <c r="C45" s="71" t="str">
        <f ca="1"/>
        <v>ECU</v>
      </c>
      <c r="D45" s="71" t="str">
        <f ca="1"/>
        <v>GUAYAQUIL</v>
      </c>
      <c r="E45" s="71" t="str">
        <f ca="1"/>
        <v>PHILADELPHIA</v>
      </c>
      <c r="F45" s="71">
        <f ca="1"/>
        <v>40</v>
      </c>
      <c r="G45" s="71">
        <f ca="1"/>
        <v>1152</v>
      </c>
      <c r="H45" s="71" t="str">
        <f ca="1"/>
        <v>not included</v>
      </c>
      <c r="I45" s="71" t="str">
        <f ca="1"/>
        <v>USD</v>
      </c>
      <c r="J45" s="71">
        <f ca="1"/>
        <v>216</v>
      </c>
      <c r="K45" s="71">
        <f ca="1"/>
        <v>1368</v>
      </c>
      <c r="L45" s="71">
        <f ca="1"/>
        <v>0</v>
      </c>
      <c r="M45" s="317">
        <f ca="1"/>
        <v>45930</v>
      </c>
      <c r="N45" s="71">
        <f ca="1"/>
        <v>0</v>
      </c>
      <c r="O45" s="71">
        <f ca="1"/>
        <v>0</v>
      </c>
      <c r="P45" s="71">
        <f ca="1"/>
        <v>0</v>
      </c>
      <c r="Q45" s="71" t="str">
        <f ca="1"/>
        <v>84398863 / MRCOCOAS004</v>
      </c>
      <c r="R45" s="71">
        <f ca="1"/>
        <v>0</v>
      </c>
      <c r="S45" s="71">
        <f ca="1"/>
        <v>1</v>
      </c>
      <c r="T45" s="71">
        <f ca="1"/>
        <v>1368</v>
      </c>
      <c r="U45" s="71">
        <f ca="1"/>
        <v>0</v>
      </c>
      <c r="V45" s="71">
        <f ca="1"/>
        <v>0</v>
      </c>
      <c r="W45" s="71">
        <f ca="1"/>
        <v>0</v>
      </c>
      <c r="X45" s="71">
        <f ca="1"/>
        <v>0</v>
      </c>
    </row>
    <row r="46" spans="1:24" s="71" customFormat="1" ht="14.25" customHeight="1">
      <c r="A46" s="71" t="str">
        <f ca="1"/>
        <v>HAPAG</v>
      </c>
      <c r="B46" s="71" t="str">
        <f ca="1"/>
        <v>POSORJANEW YORK40</v>
      </c>
      <c r="C46" s="71" t="str">
        <f ca="1"/>
        <v>ECU</v>
      </c>
      <c r="D46" s="71" t="str">
        <f ca="1"/>
        <v>POSORJA</v>
      </c>
      <c r="E46" s="71" t="str">
        <f ca="1"/>
        <v>NEW YORK</v>
      </c>
      <c r="F46" s="71">
        <f ca="1"/>
        <v>40</v>
      </c>
      <c r="G46" s="71">
        <f ca="1"/>
        <v>1138</v>
      </c>
      <c r="H46" s="71" t="str">
        <f ca="1"/>
        <v>not included</v>
      </c>
      <c r="I46" s="71" t="str">
        <f ca="1"/>
        <v>USD</v>
      </c>
      <c r="J46" s="71">
        <f ca="1"/>
        <v>216</v>
      </c>
      <c r="K46" s="71">
        <f ca="1"/>
        <v>1354</v>
      </c>
      <c r="L46" s="71">
        <f ca="1"/>
        <v>0</v>
      </c>
      <c r="M46" s="135">
        <f ca="1"/>
        <v>45930</v>
      </c>
      <c r="N46" s="71">
        <f ca="1"/>
        <v>0</v>
      </c>
      <c r="O46" s="71">
        <f ca="1"/>
        <v>0</v>
      </c>
      <c r="P46" s="71">
        <f ca="1"/>
        <v>0</v>
      </c>
      <c r="Q46" s="71" t="str">
        <f ca="1"/>
        <v>84398863 / MRCOCOAS004</v>
      </c>
      <c r="R46" s="71">
        <f ca="1"/>
        <v>0</v>
      </c>
      <c r="S46" s="71">
        <f ca="1"/>
        <v>1</v>
      </c>
      <c r="T46" s="71">
        <f ca="1"/>
        <v>1354</v>
      </c>
      <c r="U46" s="71">
        <f ca="1"/>
        <v>0</v>
      </c>
      <c r="V46" s="71">
        <f ca="1"/>
        <v>0</v>
      </c>
      <c r="W46" s="71">
        <f ca="1"/>
        <v>0</v>
      </c>
      <c r="X46" s="71">
        <f ca="1"/>
        <v>0</v>
      </c>
    </row>
    <row r="47" spans="1:24" s="71" customFormat="1" ht="14.25" customHeight="1">
      <c r="A47" s="71" t="str">
        <f ca="1"/>
        <v>HAPAG</v>
      </c>
      <c r="B47" s="71" t="str">
        <f ca="1"/>
        <v>POSORJAPHILADELPHIA40</v>
      </c>
      <c r="C47" s="71" t="str">
        <f ca="1"/>
        <v>ECU</v>
      </c>
      <c r="D47" s="71" t="str">
        <f ca="1"/>
        <v>POSORJA</v>
      </c>
      <c r="E47" s="71" t="str">
        <f ca="1"/>
        <v>PHILADELPHIA</v>
      </c>
      <c r="F47" s="71">
        <f ca="1"/>
        <v>40</v>
      </c>
      <c r="G47" s="71">
        <f ca="1"/>
        <v>1152</v>
      </c>
      <c r="H47" s="71" t="str">
        <f ca="1"/>
        <v>not included</v>
      </c>
      <c r="I47" s="71" t="str">
        <f ca="1"/>
        <v>USD</v>
      </c>
      <c r="J47" s="71">
        <f ca="1"/>
        <v>216</v>
      </c>
      <c r="K47" s="71">
        <f ca="1"/>
        <v>1368</v>
      </c>
      <c r="L47" s="71">
        <f ca="1"/>
        <v>0</v>
      </c>
      <c r="M47" s="135">
        <f ca="1"/>
        <v>45930</v>
      </c>
      <c r="N47" s="71">
        <f ca="1"/>
        <v>0</v>
      </c>
      <c r="O47" s="71">
        <f ca="1"/>
        <v>0</v>
      </c>
      <c r="P47" s="71">
        <f ca="1"/>
        <v>0</v>
      </c>
      <c r="Q47" s="71" t="str">
        <f ca="1"/>
        <v>84398863 / MRCOCOAS004</v>
      </c>
      <c r="R47" s="71">
        <f ca="1"/>
        <v>0</v>
      </c>
      <c r="S47" s="71">
        <f ca="1"/>
        <v>1</v>
      </c>
      <c r="T47" s="71">
        <f ca="1"/>
        <v>1368</v>
      </c>
      <c r="U47" s="71">
        <f ca="1"/>
        <v>0</v>
      </c>
      <c r="V47" s="71">
        <f ca="1"/>
        <v>0</v>
      </c>
      <c r="W47" s="71">
        <f ca="1"/>
        <v>0</v>
      </c>
      <c r="X47" s="71">
        <f ca="1"/>
        <v>0</v>
      </c>
    </row>
    <row r="48" spans="1:24" ht="14.25" customHeight="1">
      <c r="A48" s="36" t="str">
        <f ca="1"/>
        <v>HAPAG</v>
      </c>
      <c r="B48" s="36" t="str">
        <f ca="1"/>
        <v>GUAYAQUILBATAM40</v>
      </c>
      <c r="C48" s="36" t="str">
        <f ca="1"/>
        <v>ECU</v>
      </c>
      <c r="D48" s="36" t="str">
        <f ca="1"/>
        <v>GUAYAQUIL</v>
      </c>
      <c r="E48" s="37" t="str">
        <f ca="1"/>
        <v>BATAM</v>
      </c>
      <c r="F48" s="36">
        <f ca="1"/>
        <v>40</v>
      </c>
      <c r="G48" s="36">
        <f ca="1"/>
        <v>698</v>
      </c>
      <c r="H48" s="36" t="str">
        <f ca="1"/>
        <v>not included</v>
      </c>
      <c r="I48" s="36" t="str">
        <f ca="1"/>
        <v>USD</v>
      </c>
      <c r="J48" s="36">
        <f ca="1"/>
        <v>0</v>
      </c>
      <c r="K48" s="36">
        <f ca="1"/>
        <v>698</v>
      </c>
      <c r="L48" s="36">
        <f ca="1"/>
        <v>0</v>
      </c>
      <c r="M48" s="87">
        <f ca="1"/>
        <v>45930</v>
      </c>
      <c r="N48" s="36">
        <f ca="1"/>
        <v>0</v>
      </c>
      <c r="O48" s="36">
        <f ca="1"/>
        <v>0</v>
      </c>
      <c r="P48" s="36">
        <f ca="1"/>
        <v>0</v>
      </c>
      <c r="Q48" s="36" t="str">
        <f ca="1"/>
        <v>84398863 / MRCOCOAS004</v>
      </c>
      <c r="R48" s="36">
        <f ca="1"/>
        <v>0</v>
      </c>
      <c r="S48" s="36">
        <f ca="1"/>
        <v>1</v>
      </c>
      <c r="T48" s="36">
        <f ca="1"/>
        <v>698</v>
      </c>
      <c r="U48" s="36">
        <f ca="1"/>
        <v>0</v>
      </c>
      <c r="V48" s="36">
        <f ca="1"/>
        <v>0</v>
      </c>
      <c r="W48" s="36">
        <f ca="1"/>
        <v>0</v>
      </c>
      <c r="X48" s="36">
        <f ca="1"/>
        <v>0</v>
      </c>
    </row>
    <row r="49" spans="1:24" ht="14.25" customHeight="1">
      <c r="A49" s="36" t="str">
        <f ca="1"/>
        <v>HAPAG</v>
      </c>
      <c r="B49" s="36" t="str">
        <f ca="1"/>
        <v>GUAYAQUILJAKARTA40</v>
      </c>
      <c r="C49" s="36" t="str">
        <f ca="1"/>
        <v>ECU</v>
      </c>
      <c r="D49" s="36" t="str">
        <f ca="1"/>
        <v>GUAYAQUIL</v>
      </c>
      <c r="E49" s="37" t="str">
        <f ca="1"/>
        <v>JAKARTA</v>
      </c>
      <c r="F49" s="36">
        <f ca="1"/>
        <v>40</v>
      </c>
      <c r="G49" s="36">
        <f ca="1"/>
        <v>448</v>
      </c>
      <c r="H49" s="36" t="str">
        <f ca="1"/>
        <v>not included</v>
      </c>
      <c r="I49" s="36" t="str">
        <f ca="1"/>
        <v>USD</v>
      </c>
      <c r="J49" s="36">
        <f ca="1"/>
        <v>0</v>
      </c>
      <c r="K49" s="36">
        <f ca="1"/>
        <v>448</v>
      </c>
      <c r="L49" s="36">
        <f ca="1"/>
        <v>0</v>
      </c>
      <c r="M49" s="87">
        <f ca="1"/>
        <v>45930</v>
      </c>
      <c r="N49" s="36">
        <f ca="1"/>
        <v>0</v>
      </c>
      <c r="O49" s="36">
        <f ca="1"/>
        <v>0</v>
      </c>
      <c r="P49" s="36">
        <f ca="1"/>
        <v>0</v>
      </c>
      <c r="Q49" s="36" t="str">
        <f ca="1"/>
        <v>84398863 / MRCOCOAS004</v>
      </c>
      <c r="R49" s="36">
        <f ca="1"/>
        <v>0</v>
      </c>
      <c r="S49" s="36">
        <f ca="1"/>
        <v>1</v>
      </c>
      <c r="T49" s="36">
        <f ca="1"/>
        <v>448</v>
      </c>
      <c r="U49" s="36">
        <f ca="1"/>
        <v>0</v>
      </c>
      <c r="V49" s="36">
        <f ca="1"/>
        <v>0</v>
      </c>
      <c r="W49" s="36">
        <f ca="1"/>
        <v>0</v>
      </c>
      <c r="X49" s="36">
        <f ca="1"/>
        <v>0</v>
      </c>
    </row>
    <row r="50" spans="1:24" ht="14.25" customHeight="1">
      <c r="A50" s="36" t="str">
        <f ca="1"/>
        <v>HAPAG</v>
      </c>
      <c r="B50" s="36" t="str">
        <f ca="1"/>
        <v>GUAYAQUILSURABAYA40</v>
      </c>
      <c r="C50" s="36" t="str">
        <f ca="1"/>
        <v>ECU</v>
      </c>
      <c r="D50" s="36" t="str">
        <f ca="1"/>
        <v>GUAYAQUIL</v>
      </c>
      <c r="E50" s="37" t="str">
        <f ca="1"/>
        <v>SURABAYA</v>
      </c>
      <c r="F50" s="36">
        <f ca="1"/>
        <v>40</v>
      </c>
      <c r="G50" s="36">
        <f ca="1"/>
        <v>490</v>
      </c>
      <c r="H50" s="36" t="str">
        <f ca="1"/>
        <v>not included</v>
      </c>
      <c r="I50" s="36" t="str">
        <f ca="1"/>
        <v>USD</v>
      </c>
      <c r="J50" s="36">
        <f ca="1"/>
        <v>0</v>
      </c>
      <c r="K50" s="36">
        <f ca="1"/>
        <v>490</v>
      </c>
      <c r="L50" s="36">
        <f ca="1"/>
        <v>0</v>
      </c>
      <c r="M50" s="87">
        <f ca="1"/>
        <v>45930</v>
      </c>
      <c r="N50" s="36">
        <f ca="1"/>
        <v>0</v>
      </c>
      <c r="O50" s="36">
        <f ca="1"/>
        <v>0</v>
      </c>
      <c r="P50" s="36">
        <f ca="1"/>
        <v>0</v>
      </c>
      <c r="Q50" s="36" t="str">
        <f ca="1"/>
        <v>84398863 / MRCOCOAS004</v>
      </c>
      <c r="R50" s="36">
        <f ca="1"/>
        <v>0</v>
      </c>
      <c r="S50" s="36">
        <f ca="1"/>
        <v>1</v>
      </c>
      <c r="T50" s="36">
        <f ca="1"/>
        <v>490</v>
      </c>
      <c r="U50" s="36">
        <f ca="1"/>
        <v>0</v>
      </c>
      <c r="V50" s="36">
        <f ca="1"/>
        <v>0</v>
      </c>
      <c r="W50" s="36">
        <f ca="1"/>
        <v>0</v>
      </c>
      <c r="X50" s="36">
        <f ca="1"/>
        <v>0</v>
      </c>
    </row>
    <row r="51" spans="1:24" ht="14.25" customHeight="1">
      <c r="A51" s="36" t="str">
        <f ca="1"/>
        <v>HAPAG</v>
      </c>
      <c r="B51" s="36" t="str">
        <f ca="1"/>
        <v>GUAYAQUILPASIR GUDANG40</v>
      </c>
      <c r="C51" s="36" t="str">
        <f ca="1"/>
        <v>ECU</v>
      </c>
      <c r="D51" s="36" t="str">
        <f ca="1"/>
        <v>GUAYAQUIL</v>
      </c>
      <c r="E51" s="37" t="str">
        <f ca="1"/>
        <v>PASIR GUDANG</v>
      </c>
      <c r="F51" s="36">
        <f ca="1"/>
        <v>40</v>
      </c>
      <c r="G51" s="36">
        <f ca="1"/>
        <v>386</v>
      </c>
      <c r="H51" s="36" t="str">
        <f ca="1"/>
        <v>not included</v>
      </c>
      <c r="I51" s="36" t="str">
        <f ca="1"/>
        <v>USD</v>
      </c>
      <c r="J51" s="36">
        <f ca="1"/>
        <v>0</v>
      </c>
      <c r="K51" s="36">
        <f ca="1"/>
        <v>386</v>
      </c>
      <c r="L51" s="36">
        <f ca="1"/>
        <v>0</v>
      </c>
      <c r="M51" s="87">
        <f ca="1"/>
        <v>45930</v>
      </c>
      <c r="N51" s="36">
        <f ca="1"/>
        <v>0</v>
      </c>
      <c r="O51" s="36">
        <f ca="1"/>
        <v>0</v>
      </c>
      <c r="P51" s="36">
        <f ca="1"/>
        <v>0</v>
      </c>
      <c r="Q51" s="36" t="str">
        <f ca="1"/>
        <v>84398863 / MRCOCOAS004</v>
      </c>
      <c r="R51" s="36">
        <f ca="1"/>
        <v>0</v>
      </c>
      <c r="S51" s="36">
        <f ca="1"/>
        <v>1</v>
      </c>
      <c r="T51" s="36">
        <f ca="1"/>
        <v>386</v>
      </c>
      <c r="U51" s="36">
        <f ca="1"/>
        <v>0</v>
      </c>
      <c r="V51" s="36">
        <f ca="1"/>
        <v>0</v>
      </c>
      <c r="W51" s="36">
        <f ca="1"/>
        <v>0</v>
      </c>
      <c r="X51" s="36">
        <f ca="1"/>
        <v>0</v>
      </c>
    </row>
    <row r="52" spans="1:24" ht="14.25" customHeight="1">
      <c r="A52" s="36" t="str">
        <f ca="1"/>
        <v>HAPAG</v>
      </c>
      <c r="B52" s="36" t="str">
        <f ca="1"/>
        <v>GUAYAQUILPTP40</v>
      </c>
      <c r="C52" s="36" t="str">
        <f ca="1"/>
        <v>ECU</v>
      </c>
      <c r="D52" s="36" t="str">
        <f ca="1"/>
        <v>GUAYAQUIL</v>
      </c>
      <c r="E52" s="37" t="str">
        <f ca="1"/>
        <v>PTP</v>
      </c>
      <c r="F52" s="36">
        <f ca="1"/>
        <v>40</v>
      </c>
      <c r="G52" s="36">
        <f ca="1"/>
        <v>86</v>
      </c>
      <c r="H52" s="36" t="str">
        <f ca="1"/>
        <v>not included</v>
      </c>
      <c r="I52" s="36" t="str">
        <f ca="1"/>
        <v>USD</v>
      </c>
      <c r="J52" s="36">
        <f ca="1"/>
        <v>0</v>
      </c>
      <c r="K52" s="36">
        <f ca="1"/>
        <v>86</v>
      </c>
      <c r="L52" s="36">
        <f ca="1"/>
        <v>0</v>
      </c>
      <c r="M52" s="87">
        <f ca="1"/>
        <v>45930</v>
      </c>
      <c r="N52" s="36">
        <f ca="1"/>
        <v>0</v>
      </c>
      <c r="O52" s="36">
        <f ca="1"/>
        <v>0</v>
      </c>
      <c r="P52" s="36">
        <f ca="1"/>
        <v>0</v>
      </c>
      <c r="Q52" s="36" t="str">
        <f ca="1"/>
        <v>84398863 / MRCOCOAS004</v>
      </c>
      <c r="R52" s="36">
        <f ca="1"/>
        <v>0</v>
      </c>
      <c r="S52" s="36">
        <f ca="1"/>
        <v>1</v>
      </c>
      <c r="T52" s="36">
        <f ca="1"/>
        <v>86</v>
      </c>
      <c r="U52" s="36">
        <f ca="1"/>
        <v>0</v>
      </c>
      <c r="V52" s="36">
        <f ca="1"/>
        <v>0</v>
      </c>
      <c r="W52" s="36">
        <f ca="1"/>
        <v>0</v>
      </c>
      <c r="X52" s="36">
        <f ca="1"/>
        <v>0</v>
      </c>
    </row>
    <row r="53" spans="1:24" ht="14.25" customHeight="1">
      <c r="A53" s="36" t="str">
        <f ca="1"/>
        <v>HAPAG</v>
      </c>
      <c r="B53" s="36" t="str">
        <f ca="1"/>
        <v>POSORJABATAM40</v>
      </c>
      <c r="C53" s="36" t="str">
        <f ca="1"/>
        <v>ECU</v>
      </c>
      <c r="D53" s="36" t="str">
        <f ca="1"/>
        <v>POSORJA</v>
      </c>
      <c r="E53" s="37" t="str">
        <f ca="1"/>
        <v>BATAM</v>
      </c>
      <c r="F53" s="36">
        <f ca="1"/>
        <v>40</v>
      </c>
      <c r="G53" s="36">
        <f ca="1"/>
        <v>924</v>
      </c>
      <c r="H53" s="36" t="str">
        <f ca="1"/>
        <v>not included</v>
      </c>
      <c r="I53" s="36" t="str">
        <f ca="1"/>
        <v>USD</v>
      </c>
      <c r="J53" s="36">
        <f ca="1"/>
        <v>0</v>
      </c>
      <c r="K53" s="36">
        <f ca="1"/>
        <v>924</v>
      </c>
      <c r="L53" s="36">
        <f ca="1"/>
        <v>0</v>
      </c>
      <c r="M53" s="87">
        <f ca="1"/>
        <v>45930</v>
      </c>
      <c r="N53" s="36">
        <f ca="1"/>
        <v>0</v>
      </c>
      <c r="O53" s="36">
        <f ca="1"/>
        <v>0</v>
      </c>
      <c r="P53" s="36">
        <f ca="1"/>
        <v>0</v>
      </c>
      <c r="Q53" s="36" t="str">
        <f ca="1"/>
        <v>84398863 / MRCOCOAS004</v>
      </c>
      <c r="R53" s="36">
        <f ca="1"/>
        <v>0</v>
      </c>
      <c r="S53" s="36">
        <f ca="1"/>
        <v>1</v>
      </c>
      <c r="T53" s="36">
        <f ca="1"/>
        <v>924</v>
      </c>
      <c r="U53" s="36">
        <f ca="1"/>
        <v>0</v>
      </c>
      <c r="V53" s="36">
        <f ca="1"/>
        <v>0</v>
      </c>
      <c r="W53" s="36">
        <f ca="1"/>
        <v>0</v>
      </c>
      <c r="X53" s="36">
        <f ca="1"/>
        <v>0</v>
      </c>
    </row>
    <row r="54" spans="1:24" ht="14.25" customHeight="1">
      <c r="A54" s="36" t="str">
        <f ca="1"/>
        <v>HAPAG</v>
      </c>
      <c r="B54" s="36" t="str">
        <f ca="1"/>
        <v>POSORJAJAKARTA40</v>
      </c>
      <c r="C54" s="36" t="str">
        <f ca="1"/>
        <v>ECU</v>
      </c>
      <c r="D54" s="36" t="str">
        <f ca="1"/>
        <v>POSORJA</v>
      </c>
      <c r="E54" s="37" t="str">
        <f ca="1"/>
        <v>JAKARTA</v>
      </c>
      <c r="F54" s="36">
        <f ca="1"/>
        <v>40</v>
      </c>
      <c r="G54" s="36">
        <f ca="1"/>
        <v>682</v>
      </c>
      <c r="H54" s="36" t="str">
        <f ca="1"/>
        <v>not included</v>
      </c>
      <c r="I54" s="36" t="str">
        <f ca="1"/>
        <v>USD</v>
      </c>
      <c r="J54" s="36">
        <f ca="1"/>
        <v>0</v>
      </c>
      <c r="K54" s="36">
        <f ca="1"/>
        <v>682</v>
      </c>
      <c r="L54" s="36">
        <f ca="1"/>
        <v>0</v>
      </c>
      <c r="M54" s="87">
        <f ca="1"/>
        <v>45930</v>
      </c>
      <c r="N54" s="36">
        <f ca="1"/>
        <v>0</v>
      </c>
      <c r="O54" s="36">
        <f ca="1"/>
        <v>0</v>
      </c>
      <c r="P54" s="36">
        <f ca="1"/>
        <v>0</v>
      </c>
      <c r="Q54" s="36" t="str">
        <f ca="1"/>
        <v>84398863 / MRCOCOAS004</v>
      </c>
      <c r="R54" s="36">
        <f ca="1"/>
        <v>0</v>
      </c>
      <c r="S54" s="36">
        <f ca="1"/>
        <v>1</v>
      </c>
      <c r="T54" s="36">
        <f ca="1"/>
        <v>682</v>
      </c>
      <c r="U54" s="36">
        <f ca="1"/>
        <v>0</v>
      </c>
      <c r="V54" s="36">
        <f ca="1"/>
        <v>0</v>
      </c>
      <c r="W54" s="36">
        <f ca="1"/>
        <v>0</v>
      </c>
      <c r="X54" s="36">
        <f ca="1"/>
        <v>0</v>
      </c>
    </row>
    <row r="55" spans="1:24" ht="14.25" customHeight="1">
      <c r="A55" s="36" t="str">
        <f ca="1"/>
        <v>HAPAG</v>
      </c>
      <c r="B55" s="36" t="str">
        <f ca="1"/>
        <v>POSORJASURABAYA40</v>
      </c>
      <c r="C55" s="36" t="str">
        <f ca="1"/>
        <v>ECU</v>
      </c>
      <c r="D55" s="36" t="str">
        <f ca="1"/>
        <v>POSORJA</v>
      </c>
      <c r="E55" s="37" t="str">
        <f ca="1"/>
        <v>SURABAYA</v>
      </c>
      <c r="F55" s="36">
        <f ca="1"/>
        <v>40</v>
      </c>
      <c r="G55" s="36">
        <f ca="1"/>
        <v>730</v>
      </c>
      <c r="H55" s="36" t="str">
        <f ca="1"/>
        <v>not included</v>
      </c>
      <c r="I55" s="36" t="str">
        <f ca="1"/>
        <v>USD</v>
      </c>
      <c r="J55" s="36">
        <f ca="1"/>
        <v>0</v>
      </c>
      <c r="K55" s="36">
        <f ca="1"/>
        <v>730</v>
      </c>
      <c r="L55" s="36">
        <f ca="1"/>
        <v>0</v>
      </c>
      <c r="M55" s="87">
        <f ca="1"/>
        <v>45930</v>
      </c>
      <c r="N55" s="36">
        <f ca="1"/>
        <v>0</v>
      </c>
      <c r="O55" s="36">
        <f ca="1"/>
        <v>0</v>
      </c>
      <c r="P55" s="36">
        <f ca="1"/>
        <v>0</v>
      </c>
      <c r="Q55" s="36" t="str">
        <f ca="1"/>
        <v>84398863 / MRCOCOAS004</v>
      </c>
      <c r="R55" s="36">
        <f ca="1"/>
        <v>0</v>
      </c>
      <c r="S55" s="36">
        <f ca="1"/>
        <v>1</v>
      </c>
      <c r="T55" s="36">
        <f ca="1"/>
        <v>730</v>
      </c>
      <c r="U55" s="36">
        <f ca="1"/>
        <v>0</v>
      </c>
      <c r="V55" s="36">
        <f ca="1"/>
        <v>0</v>
      </c>
      <c r="W55" s="36">
        <f ca="1"/>
        <v>0</v>
      </c>
      <c r="X55" s="36">
        <f ca="1"/>
        <v>0</v>
      </c>
    </row>
    <row r="56" spans="1:24" ht="14.25" customHeight="1">
      <c r="A56" s="36" t="str">
        <f ca="1"/>
        <v>HAPAG</v>
      </c>
      <c r="B56" s="36" t="str">
        <f ca="1"/>
        <v>POSORJAPASIR GUDANG40</v>
      </c>
      <c r="C56" s="36" t="str">
        <f ca="1"/>
        <v>ECU</v>
      </c>
      <c r="D56" s="36" t="str">
        <f ca="1"/>
        <v>POSORJA</v>
      </c>
      <c r="E56" s="37" t="str">
        <f ca="1"/>
        <v>PASIR GUDANG</v>
      </c>
      <c r="F56" s="36">
        <f ca="1"/>
        <v>40</v>
      </c>
      <c r="G56" s="36">
        <f ca="1"/>
        <v>610</v>
      </c>
      <c r="H56" s="36" t="str">
        <f ca="1"/>
        <v>not included</v>
      </c>
      <c r="I56" s="36" t="str">
        <f ca="1"/>
        <v>USD</v>
      </c>
      <c r="J56" s="36">
        <f ca="1"/>
        <v>0</v>
      </c>
      <c r="K56" s="36">
        <f ca="1"/>
        <v>610</v>
      </c>
      <c r="L56" s="36">
        <f ca="1"/>
        <v>0</v>
      </c>
      <c r="M56" s="87">
        <f ca="1"/>
        <v>45930</v>
      </c>
      <c r="N56" s="36">
        <f ca="1"/>
        <v>0</v>
      </c>
      <c r="O56" s="36">
        <f ca="1"/>
        <v>0</v>
      </c>
      <c r="P56" s="36">
        <f ca="1"/>
        <v>0</v>
      </c>
      <c r="Q56" s="36" t="str">
        <f ca="1"/>
        <v>84398863 / MRCOCOAS004</v>
      </c>
      <c r="R56" s="36">
        <f ca="1"/>
        <v>0</v>
      </c>
      <c r="S56" s="36">
        <f ca="1"/>
        <v>1</v>
      </c>
      <c r="T56" s="36">
        <f ca="1"/>
        <v>610</v>
      </c>
      <c r="U56" s="36">
        <f ca="1"/>
        <v>0</v>
      </c>
      <c r="V56" s="36">
        <f ca="1"/>
        <v>0</v>
      </c>
      <c r="W56" s="36">
        <f ca="1"/>
        <v>0</v>
      </c>
      <c r="X56" s="36">
        <f ca="1"/>
        <v>0</v>
      </c>
    </row>
    <row r="57" spans="1:24" ht="14.25" customHeight="1">
      <c r="A57" s="36" t="str">
        <f ca="1"/>
        <v>HAPAG</v>
      </c>
      <c r="B57" s="36" t="str">
        <f ca="1"/>
        <v>POSORJAPTP40</v>
      </c>
      <c r="C57" s="36" t="str">
        <f ca="1"/>
        <v>ECU</v>
      </c>
      <c r="D57" s="36" t="str">
        <f ca="1"/>
        <v>POSORJA</v>
      </c>
      <c r="E57" s="37" t="str">
        <f ca="1"/>
        <v>PTP</v>
      </c>
      <c r="F57" s="36">
        <f ca="1"/>
        <v>40</v>
      </c>
      <c r="G57" s="36">
        <f ca="1"/>
        <v>386</v>
      </c>
      <c r="H57" s="36" t="str">
        <f ca="1"/>
        <v>not included</v>
      </c>
      <c r="I57" s="36" t="str">
        <f ca="1"/>
        <v>USD</v>
      </c>
      <c r="J57" s="36">
        <f ca="1"/>
        <v>0</v>
      </c>
      <c r="K57" s="36">
        <f ca="1"/>
        <v>386</v>
      </c>
      <c r="L57" s="36">
        <f ca="1"/>
        <v>0</v>
      </c>
      <c r="M57" s="87">
        <f ca="1"/>
        <v>45930</v>
      </c>
      <c r="N57" s="36">
        <f ca="1"/>
        <v>0</v>
      </c>
      <c r="O57" s="36">
        <f ca="1"/>
        <v>0</v>
      </c>
      <c r="P57" s="36">
        <f ca="1"/>
        <v>0</v>
      </c>
      <c r="Q57" s="36" t="str">
        <f ca="1"/>
        <v>84398863 / MRCOCOAS004</v>
      </c>
      <c r="R57" s="36">
        <f ca="1"/>
        <v>0</v>
      </c>
      <c r="S57" s="36">
        <f ca="1"/>
        <v>1</v>
      </c>
      <c r="T57" s="36">
        <f ca="1"/>
        <v>386</v>
      </c>
      <c r="U57" s="36">
        <f ca="1"/>
        <v>0</v>
      </c>
      <c r="V57" s="36">
        <f ca="1"/>
        <v>0</v>
      </c>
      <c r="W57" s="36">
        <f ca="1"/>
        <v>0</v>
      </c>
      <c r="X57" s="36">
        <f ca="1"/>
        <v>0</v>
      </c>
    </row>
  </sheetData>
  <pageMargins left="0.7" right="0.7" top="0.75" bottom="0.75" header="0.3" footer="0.3"/>
  <pageSetup paperSize="9" scale="21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CB18-E310-458C-936C-8FE49CDD02F7}">
  <sheetPr>
    <tabColor rgb="FF92D050"/>
    <pageSetUpPr fitToPage="1"/>
  </sheetPr>
  <dimension ref="A1:AN47"/>
  <sheetViews>
    <sheetView zoomScaleNormal="100" workbookViewId="0">
      <selection activeCell="G18" sqref="G18"/>
    </sheetView>
  </sheetViews>
  <sheetFormatPr defaultColWidth="11.125" defaultRowHeight="14.25" customHeight="1"/>
  <cols>
    <col min="1" max="1" width="40.125" style="36" bestFit="1" customWidth="1"/>
    <col min="2" max="2" width="24" style="36" bestFit="1" customWidth="1"/>
    <col min="3" max="3" width="13.5" style="36" bestFit="1" customWidth="1"/>
    <col min="4" max="4" width="21.625" style="36" bestFit="1" customWidth="1"/>
    <col min="5" max="5" width="10.625" style="37" bestFit="1" customWidth="1"/>
    <col min="6" max="7" width="10.125" style="36" bestFit="1" customWidth="1"/>
    <col min="8" max="8" width="17.125" style="36" bestFit="1" customWidth="1"/>
    <col min="9" max="9" width="14.5" style="36" bestFit="1" customWidth="1"/>
    <col min="10" max="10" width="13.125" style="36" bestFit="1" customWidth="1"/>
    <col min="11" max="11" width="16.125" style="36" bestFit="1" customWidth="1"/>
    <col min="12" max="12" width="11.625" style="36" bestFit="1" customWidth="1"/>
    <col min="13" max="13" width="11.625" style="87" bestFit="1" customWidth="1"/>
    <col min="14" max="14" width="22.625" style="36" bestFit="1" customWidth="1"/>
    <col min="15" max="15" width="13.125" style="36" bestFit="1" customWidth="1"/>
    <col min="16" max="16" width="26.5" style="36" bestFit="1" customWidth="1"/>
    <col min="17" max="17" width="12.625" style="36" bestFit="1" customWidth="1"/>
    <col min="18" max="18" width="10.125" style="36" bestFit="1" customWidth="1"/>
    <col min="19" max="19" width="8.625" style="36" bestFit="1" customWidth="1"/>
    <col min="20" max="20" width="15.5" style="36" bestFit="1" customWidth="1"/>
    <col min="21" max="21" width="14.5" style="36" bestFit="1" customWidth="1"/>
    <col min="22" max="16384" width="11.125" style="36"/>
  </cols>
  <sheetData>
    <row r="1" spans="1:28" s="75" customFormat="1" ht="14.25" customHeight="1">
      <c r="A1" s="322" t="s">
        <v>974</v>
      </c>
      <c r="B1" s="97" t="s">
        <v>973</v>
      </c>
      <c r="C1" s="99" t="s">
        <v>430</v>
      </c>
      <c r="E1" s="193"/>
      <c r="M1" s="258"/>
    </row>
    <row r="2" spans="1:28" s="320" customFormat="1" ht="14.25" customHeight="1">
      <c r="A2" s="319" t="s">
        <v>99</v>
      </c>
      <c r="B2" s="319" t="s">
        <v>975</v>
      </c>
      <c r="C2" s="319" t="s">
        <v>976</v>
      </c>
      <c r="D2" s="319" t="s">
        <v>44</v>
      </c>
      <c r="E2" s="319" t="s">
        <v>126</v>
      </c>
      <c r="F2" s="319" t="s">
        <v>58</v>
      </c>
      <c r="G2" s="319" t="s">
        <v>59</v>
      </c>
      <c r="H2" s="319" t="s">
        <v>93</v>
      </c>
      <c r="I2" s="319" t="s">
        <v>977</v>
      </c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21"/>
      <c r="V2" s="321"/>
      <c r="W2" s="321"/>
      <c r="X2" s="321"/>
      <c r="Y2" s="321"/>
      <c r="Z2" s="321"/>
      <c r="AA2" s="321"/>
      <c r="AB2" s="321"/>
    </row>
    <row r="3" spans="1:28" ht="14.25" customHeight="1">
      <c r="A3" s="36">
        <v>15</v>
      </c>
      <c r="B3" s="313">
        <v>0.09</v>
      </c>
      <c r="C3" s="229">
        <v>0</v>
      </c>
      <c r="D3" s="297">
        <v>0</v>
      </c>
      <c r="E3" s="297">
        <v>5.0000000000000001E-3</v>
      </c>
      <c r="F3" s="36">
        <v>40</v>
      </c>
      <c r="G3" s="318">
        <f ca="1">'Freight &amp; Dressing'!AK2/PER!B20</f>
        <v>334.63150527364382</v>
      </c>
      <c r="H3" s="341"/>
      <c r="I3" s="224"/>
      <c r="M3" s="36"/>
    </row>
    <row r="4" spans="1:28" ht="14.25" customHeight="1">
      <c r="A4" s="38" t="str" cm="1">
        <f t="array" ref="A4:A14">_xlfn.UNIQUE(IVC!A4:A14)</f>
        <v>Antwerp</v>
      </c>
      <c r="B4" s="315">
        <f t="shared" ref="B4:B14" si="0">$C$16*$B$3*$A$3/365</f>
        <v>19.562054794520545</v>
      </c>
      <c r="C4" s="229">
        <f t="shared" ref="C4:C14" si="1">$C$3</f>
        <v>0</v>
      </c>
      <c r="D4" s="229">
        <f t="shared" ref="D4:D14" si="2">$D$3*$C$16</f>
        <v>0</v>
      </c>
      <c r="E4" s="229">
        <f t="shared" ref="E4:E14" si="3">$E$3*$C$16</f>
        <v>26.445</v>
      </c>
      <c r="F4" s="102">
        <f t="shared" ref="F4:F14" ca="1" si="4">IF(VLOOKUP(A4,$E$26:$X$1502,5,FALSE)="EUR",VLOOKUP(A4,$E$26:$X$1502,16,FALSE)*$B$19,VLOOKUP(A4,$E$26:$X$1502,16,FALSE)/$B$20)/25</f>
        <v>27.811596216076179</v>
      </c>
      <c r="G4" s="102">
        <f t="shared" ref="G4:G14" ca="1" si="5">$G$3/25</f>
        <v>13.385260210945752</v>
      </c>
      <c r="H4" s="102">
        <f t="shared" ref="H4:H9" ca="1" si="6">$C$17/$B$20-$C$16</f>
        <v>791.62626360574632</v>
      </c>
      <c r="I4" s="102">
        <f t="shared" ref="I4:I9" ca="1" si="7">SUM(B4:H4)</f>
        <v>878.83017482728883</v>
      </c>
      <c r="M4" s="36"/>
    </row>
    <row r="5" spans="1:28" ht="14.25" customHeight="1">
      <c r="A5" s="38" t="str">
        <v>Amsterdam</v>
      </c>
      <c r="B5" s="315">
        <f t="shared" si="0"/>
        <v>19.562054794520545</v>
      </c>
      <c r="C5" s="229">
        <f t="shared" si="1"/>
        <v>0</v>
      </c>
      <c r="D5" s="229">
        <f t="shared" si="2"/>
        <v>0</v>
      </c>
      <c r="E5" s="229">
        <f t="shared" si="3"/>
        <v>26.445</v>
      </c>
      <c r="F5" s="102">
        <f t="shared" ca="1" si="4"/>
        <v>34.504226321549055</v>
      </c>
      <c r="G5" s="102">
        <f t="shared" ca="1" si="5"/>
        <v>13.385260210945752</v>
      </c>
      <c r="H5" s="102">
        <f t="shared" ca="1" si="6"/>
        <v>791.62626360574632</v>
      </c>
      <c r="I5" s="102">
        <f t="shared" ca="1" si="7"/>
        <v>885.52280493276169</v>
      </c>
      <c r="M5" s="36"/>
    </row>
    <row r="6" spans="1:28" ht="14.25" customHeight="1">
      <c r="A6" s="38" t="str">
        <v>Hamburg</v>
      </c>
      <c r="B6" s="315">
        <f t="shared" si="0"/>
        <v>19.562054794520545</v>
      </c>
      <c r="C6" s="229">
        <f t="shared" si="1"/>
        <v>0</v>
      </c>
      <c r="D6" s="229">
        <f t="shared" si="2"/>
        <v>0</v>
      </c>
      <c r="E6" s="229">
        <f t="shared" si="3"/>
        <v>26.445</v>
      </c>
      <c r="F6" s="102">
        <f t="shared" ca="1" si="4"/>
        <v>27.811596216076179</v>
      </c>
      <c r="G6" s="102">
        <f t="shared" ca="1" si="5"/>
        <v>13.385260210945752</v>
      </c>
      <c r="H6" s="102">
        <f t="shared" ca="1" si="6"/>
        <v>791.62626360574632</v>
      </c>
      <c r="I6" s="102">
        <f t="shared" ca="1" si="7"/>
        <v>878.83017482728883</v>
      </c>
      <c r="M6" s="36"/>
    </row>
    <row r="7" spans="1:28" ht="14.25" customHeight="1">
      <c r="A7" s="38" t="str">
        <v>Barcelona</v>
      </c>
      <c r="B7" s="315">
        <f t="shared" si="0"/>
        <v>19.562054794520545</v>
      </c>
      <c r="C7" s="229">
        <f t="shared" si="1"/>
        <v>0</v>
      </c>
      <c r="D7" s="229">
        <f t="shared" si="2"/>
        <v>0</v>
      </c>
      <c r="E7" s="229">
        <f t="shared" si="3"/>
        <v>26.445</v>
      </c>
      <c r="F7" s="102">
        <f t="shared" ca="1" si="4"/>
        <v>47.205351010602023</v>
      </c>
      <c r="G7" s="102">
        <f t="shared" ca="1" si="5"/>
        <v>13.385260210945752</v>
      </c>
      <c r="H7" s="102">
        <f t="shared" ca="1" si="6"/>
        <v>791.62626360574632</v>
      </c>
      <c r="I7" s="102">
        <f t="shared" ca="1" si="7"/>
        <v>898.22392962181459</v>
      </c>
      <c r="M7" s="36"/>
    </row>
    <row r="8" spans="1:28" ht="14.25" customHeight="1">
      <c r="A8" s="38" t="str">
        <v>Valencia</v>
      </c>
      <c r="B8" s="315">
        <f t="shared" si="0"/>
        <v>19.562054794520545</v>
      </c>
      <c r="C8" s="229">
        <f t="shared" si="1"/>
        <v>0</v>
      </c>
      <c r="D8" s="229">
        <f t="shared" si="2"/>
        <v>0</v>
      </c>
      <c r="E8" s="229">
        <f t="shared" si="3"/>
        <v>26.445</v>
      </c>
      <c r="F8" s="102">
        <f t="shared" ca="1" si="4"/>
        <v>47.205351010602023</v>
      </c>
      <c r="G8" s="102">
        <f t="shared" ca="1" si="5"/>
        <v>13.385260210945752</v>
      </c>
      <c r="H8" s="102">
        <f t="shared" ca="1" si="6"/>
        <v>791.62626360574632</v>
      </c>
      <c r="I8" s="102">
        <f t="shared" ca="1" si="7"/>
        <v>898.22392962181459</v>
      </c>
      <c r="M8" s="36"/>
    </row>
    <row r="9" spans="1:28" ht="14.25" customHeight="1">
      <c r="A9" s="38" t="str">
        <v>Tallinn</v>
      </c>
      <c r="B9" s="315">
        <f t="shared" si="0"/>
        <v>19.562054794520545</v>
      </c>
      <c r="C9" s="229">
        <f t="shared" si="1"/>
        <v>0</v>
      </c>
      <c r="D9" s="229">
        <f t="shared" si="2"/>
        <v>0</v>
      </c>
      <c r="E9" s="229">
        <f t="shared" si="3"/>
        <v>26.445</v>
      </c>
      <c r="F9" s="102">
        <f t="shared" ca="1" si="4"/>
        <v>37.776178817558019</v>
      </c>
      <c r="G9" s="102">
        <f t="shared" ca="1" si="5"/>
        <v>13.385260210945752</v>
      </c>
      <c r="H9" s="102">
        <f t="shared" ca="1" si="6"/>
        <v>791.62626360574632</v>
      </c>
      <c r="I9" s="102">
        <f t="shared" ca="1" si="7"/>
        <v>888.79475742877059</v>
      </c>
      <c r="J9" s="216"/>
      <c r="M9" s="36"/>
    </row>
    <row r="10" spans="1:28" ht="14.25" customHeight="1">
      <c r="A10" s="38" t="str">
        <v>PTP</v>
      </c>
      <c r="B10" s="315">
        <f t="shared" si="0"/>
        <v>19.562054794520545</v>
      </c>
      <c r="C10" s="229">
        <f t="shared" si="1"/>
        <v>0</v>
      </c>
      <c r="D10" s="229">
        <f t="shared" si="2"/>
        <v>0</v>
      </c>
      <c r="E10" s="229">
        <f t="shared" si="3"/>
        <v>26.445</v>
      </c>
      <c r="F10" s="102">
        <f t="shared" ca="1" si="4"/>
        <v>14.039650710147546</v>
      </c>
      <c r="G10" s="102">
        <f t="shared" ca="1" si="5"/>
        <v>13.385260210945752</v>
      </c>
      <c r="H10" s="102"/>
      <c r="I10" s="101">
        <f ca="1">SUM(B10:H10)*$B$20</f>
        <v>98.748575825232862</v>
      </c>
      <c r="J10" s="216"/>
      <c r="M10" s="36"/>
    </row>
    <row r="11" spans="1:28" ht="14.25" customHeight="1">
      <c r="A11" s="38" t="str">
        <v>Pasir Gudang</v>
      </c>
      <c r="B11" s="315">
        <f t="shared" si="0"/>
        <v>19.562054794520545</v>
      </c>
      <c r="C11" s="229">
        <f t="shared" si="1"/>
        <v>0</v>
      </c>
      <c r="D11" s="229">
        <f t="shared" si="2"/>
        <v>0</v>
      </c>
      <c r="E11" s="229">
        <f t="shared" si="3"/>
        <v>26.445</v>
      </c>
      <c r="F11" s="102">
        <f t="shared" ca="1" si="4"/>
        <v>22.963157517444714</v>
      </c>
      <c r="G11" s="102">
        <f t="shared" ca="1" si="5"/>
        <v>13.385260210945752</v>
      </c>
      <c r="H11" s="102"/>
      <c r="I11" s="101">
        <f ca="1">SUM(B11:H11)*$B$20</f>
        <v>110.74857582523286</v>
      </c>
      <c r="J11" s="216"/>
      <c r="M11" s="36"/>
    </row>
    <row r="12" spans="1:28" ht="14.25" customHeight="1">
      <c r="A12" s="38" t="str">
        <v>Jakarta</v>
      </c>
      <c r="B12" s="315">
        <f t="shared" si="0"/>
        <v>19.562054794520545</v>
      </c>
      <c r="C12" s="229">
        <f t="shared" si="1"/>
        <v>0</v>
      </c>
      <c r="D12" s="229">
        <f t="shared" si="2"/>
        <v>0</v>
      </c>
      <c r="E12" s="229">
        <f t="shared" si="3"/>
        <v>26.445</v>
      </c>
      <c r="F12" s="102">
        <f t="shared" ca="1" si="4"/>
        <v>22.963157517444714</v>
      </c>
      <c r="G12" s="102">
        <f t="shared" ca="1" si="5"/>
        <v>13.385260210945752</v>
      </c>
      <c r="H12" s="102"/>
      <c r="I12" s="101">
        <f ca="1">SUM(B12:H12)*$B$20</f>
        <v>110.74857582523286</v>
      </c>
      <c r="M12" s="36"/>
    </row>
    <row r="13" spans="1:28" ht="14.25" customHeight="1">
      <c r="A13" s="38" t="str">
        <v>Surabaya</v>
      </c>
      <c r="B13" s="315">
        <f t="shared" si="0"/>
        <v>19.562054794520545</v>
      </c>
      <c r="C13" s="229">
        <f t="shared" si="1"/>
        <v>0</v>
      </c>
      <c r="D13" s="229">
        <f t="shared" si="2"/>
        <v>0</v>
      </c>
      <c r="E13" s="229">
        <f t="shared" si="3"/>
        <v>26.445</v>
      </c>
      <c r="F13" s="102">
        <f t="shared" ca="1" si="4"/>
        <v>22.963157517444714</v>
      </c>
      <c r="G13" s="102">
        <f t="shared" ca="1" si="5"/>
        <v>13.385260210945752</v>
      </c>
      <c r="H13" s="102"/>
      <c r="I13" s="101">
        <f ca="1">SUM(B13:H13)*$B$20</f>
        <v>110.74857582523286</v>
      </c>
      <c r="M13" s="36"/>
    </row>
    <row r="14" spans="1:28" ht="14.25" customHeight="1">
      <c r="A14" s="38" t="str">
        <v>Philadelphia</v>
      </c>
      <c r="B14" s="315">
        <f t="shared" si="0"/>
        <v>19.562054794520545</v>
      </c>
      <c r="C14" s="229">
        <f t="shared" si="1"/>
        <v>0</v>
      </c>
      <c r="D14" s="229">
        <f t="shared" si="2"/>
        <v>0</v>
      </c>
      <c r="E14" s="229">
        <f t="shared" si="3"/>
        <v>26.445</v>
      </c>
      <c r="F14" s="102" t="e">
        <f t="shared" ca="1" si="4"/>
        <v>#N/A</v>
      </c>
      <c r="G14" s="102">
        <f t="shared" ca="1" si="5"/>
        <v>13.385260210945752</v>
      </c>
      <c r="H14" s="102"/>
      <c r="I14" s="101" t="e">
        <f ca="1">SUM(B14:H14)*$B$20</f>
        <v>#N/A</v>
      </c>
      <c r="M14" s="36"/>
    </row>
    <row r="15" spans="1:28" ht="14.25" customHeight="1">
      <c r="A15" s="38"/>
      <c r="B15" s="38"/>
      <c r="C15" s="38"/>
      <c r="D15" s="38"/>
      <c r="E15" s="38"/>
      <c r="F15" s="38"/>
      <c r="G15" s="38"/>
      <c r="H15" s="38"/>
      <c r="I15" s="68"/>
      <c r="J15" s="69"/>
      <c r="M15" s="36"/>
    </row>
    <row r="16" spans="1:28" ht="14.25" customHeight="1">
      <c r="A16" s="42" t="str">
        <f>'Market &amp; FX Fix'!A3</f>
        <v>C 2!-ICE</v>
      </c>
      <c r="B16" s="314">
        <f>'Market &amp; FX Fix'!L3</f>
        <v>45915</v>
      </c>
      <c r="C16" s="36">
        <f>'Market &amp; FX Fix'!K3</f>
        <v>5289</v>
      </c>
      <c r="D16" s="38" t="s">
        <v>539</v>
      </c>
      <c r="E16" s="38"/>
      <c r="F16" s="38"/>
      <c r="G16" s="38"/>
      <c r="H16" s="38"/>
      <c r="I16" s="38"/>
      <c r="M16" s="36"/>
    </row>
    <row r="17" spans="1:40" ht="14.25" customHeight="1">
      <c r="A17" s="36" t="str">
        <f>'Market &amp; FX Fix'!M3</f>
        <v>CC 2!</v>
      </c>
      <c r="B17" s="87">
        <f>'Market &amp; FX Fix'!X3</f>
        <v>45915</v>
      </c>
      <c r="C17" s="36">
        <f>'Market &amp; FX Fix'!W3</f>
        <v>8177</v>
      </c>
      <c r="D17" s="36" t="s">
        <v>552</v>
      </c>
      <c r="E17" s="38"/>
      <c r="F17" s="38"/>
      <c r="G17" s="38"/>
      <c r="H17" s="38"/>
      <c r="I17" s="38"/>
      <c r="M17" s="3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40" ht="14.25" customHeight="1">
      <c r="A18" s="38" t="s">
        <v>3</v>
      </c>
      <c r="B18" s="35">
        <f ca="1">VLOOKUP(B16,EURUSD,2,FALSE)</f>
        <v>1.1722129999999999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40" ht="14.25" customHeight="1">
      <c r="A19" s="38" t="s">
        <v>14</v>
      </c>
      <c r="B19" s="35">
        <f ca="1">VLOOKUP(B16,EURGBP,2,FALSE)</f>
        <v>0.87163640000000031</v>
      </c>
      <c r="C19" s="51"/>
      <c r="D19" s="51"/>
      <c r="E19" s="38"/>
      <c r="F19" s="38"/>
      <c r="G19" s="38"/>
      <c r="H19" s="38"/>
      <c r="I19" s="38"/>
      <c r="J19" s="51"/>
      <c r="K19" s="51"/>
      <c r="M19" s="51"/>
      <c r="N19" s="51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0" ht="14.25" customHeight="1">
      <c r="A20" s="38" t="s">
        <v>544</v>
      </c>
      <c r="B20" s="35">
        <f ca="1">VLOOKUP(B16,GBPUSD,2,FALSE)</f>
        <v>1.3447627999999998</v>
      </c>
      <c r="C20" s="38"/>
      <c r="E20" s="38"/>
      <c r="F20" s="38"/>
      <c r="G20" s="38"/>
      <c r="H20" s="38"/>
      <c r="I20" s="38"/>
      <c r="J20" s="51"/>
      <c r="K20" s="261"/>
      <c r="M20" s="262"/>
      <c r="N20" s="261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40" ht="14.25" customHeight="1">
      <c r="A21" s="38"/>
      <c r="C21" s="259"/>
      <c r="D21" s="38"/>
      <c r="E21" s="38"/>
      <c r="F21" s="38"/>
      <c r="G21" s="38"/>
      <c r="H21" s="38"/>
      <c r="I21" s="261"/>
      <c r="K21" s="262"/>
      <c r="L21" s="261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40" ht="14.25" customHeight="1">
      <c r="D22" s="66"/>
      <c r="E22" s="36"/>
      <c r="M22" s="36"/>
    </row>
    <row r="23" spans="1:40" s="32" customFormat="1" ht="14.25" customHeight="1">
      <c r="A23" s="31"/>
      <c r="B23" s="31"/>
      <c r="C23" s="31"/>
      <c r="D23" s="84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40" ht="14.25" customHeight="1">
      <c r="M24" s="36"/>
    </row>
    <row r="25" spans="1:40" ht="14.25" customHeight="1">
      <c r="A25" s="85" t="s">
        <v>96</v>
      </c>
      <c r="B25" s="85" t="s">
        <v>97</v>
      </c>
      <c r="C25" s="85" t="s">
        <v>98</v>
      </c>
      <c r="D25" s="85" t="s">
        <v>99</v>
      </c>
      <c r="E25" s="86" t="s">
        <v>100</v>
      </c>
      <c r="F25" s="85" t="s">
        <v>101</v>
      </c>
      <c r="G25" s="85" t="s">
        <v>58</v>
      </c>
      <c r="H25" s="85" t="s">
        <v>102</v>
      </c>
      <c r="I25" s="85" t="s">
        <v>103</v>
      </c>
      <c r="J25" s="85" t="s">
        <v>104</v>
      </c>
      <c r="K25" s="85" t="s">
        <v>105</v>
      </c>
      <c r="L25" s="85" t="s">
        <v>106</v>
      </c>
      <c r="M25" s="133" t="s">
        <v>107</v>
      </c>
      <c r="N25" s="85" t="s">
        <v>108</v>
      </c>
      <c r="O25" s="85" t="s">
        <v>109</v>
      </c>
      <c r="P25" s="85" t="s">
        <v>110</v>
      </c>
      <c r="Q25" s="85" t="s">
        <v>111</v>
      </c>
      <c r="R25" s="85"/>
      <c r="S25" s="85" t="s">
        <v>112</v>
      </c>
      <c r="T25" s="88" t="s">
        <v>113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s="71" customFormat="1" ht="14.25" customHeight="1">
      <c r="A26" s="45" t="str" cm="1">
        <f t="array" aca="1" ref="A26:X39" ca="1">_xlfn._xlws.FILTER(Freight,('Freight &amp; Dressing'!F:F=COL!F3)*('Freight &amp; Dressing'!C:C=B1)*('Freight &amp; Dressing'!S:S=1),"")</f>
        <v>HAPAG</v>
      </c>
      <c r="B26" s="45" t="str">
        <f ca="1"/>
        <v>CARTAGENAANTWERP40</v>
      </c>
      <c r="C26" s="45" t="str">
        <f ca="1"/>
        <v>COL</v>
      </c>
      <c r="D26" s="45" t="str">
        <f ca="1"/>
        <v>CARTAGENA</v>
      </c>
      <c r="E26" s="45" t="str">
        <f ca="1"/>
        <v>ANTWERP</v>
      </c>
      <c r="F26" s="45">
        <f ca="1"/>
        <v>40</v>
      </c>
      <c r="G26" s="45">
        <f ca="1"/>
        <v>265</v>
      </c>
      <c r="H26" s="45" t="str">
        <f ca="1"/>
        <v>not included</v>
      </c>
      <c r="I26" s="45" t="str">
        <f ca="1"/>
        <v>USD</v>
      </c>
      <c r="J26" s="45">
        <f ca="1"/>
        <v>670</v>
      </c>
      <c r="K26" s="45">
        <f ca="1"/>
        <v>935</v>
      </c>
      <c r="L26" s="45">
        <f ca="1"/>
        <v>0</v>
      </c>
      <c r="M26" s="134">
        <f ca="1"/>
        <v>45930</v>
      </c>
      <c r="N26" s="45">
        <f ca="1"/>
        <v>0</v>
      </c>
      <c r="O26" s="45">
        <f ca="1"/>
        <v>0</v>
      </c>
      <c r="P26" s="45">
        <f ca="1"/>
        <v>0</v>
      </c>
      <c r="Q26" s="45" t="str">
        <f ca="1"/>
        <v>84398863 / MRCOCOAS004</v>
      </c>
      <c r="R26" s="45">
        <f ca="1"/>
        <v>0</v>
      </c>
      <c r="S26" s="45">
        <f ca="1"/>
        <v>1</v>
      </c>
      <c r="T26" s="45">
        <f ca="1"/>
        <v>935</v>
      </c>
      <c r="U26" s="45">
        <f ca="1"/>
        <v>0</v>
      </c>
      <c r="V26" s="71">
        <f ca="1"/>
        <v>0</v>
      </c>
      <c r="W26" s="71">
        <f ca="1"/>
        <v>0</v>
      </c>
      <c r="X26" s="71">
        <f ca="1"/>
        <v>0</v>
      </c>
    </row>
    <row r="27" spans="1:40" s="71" customFormat="1" ht="14.25" customHeight="1">
      <c r="A27" s="45" t="str">
        <f ca="1"/>
        <v>HAPAG</v>
      </c>
      <c r="B27" s="45" t="str">
        <f ca="1"/>
        <v>CARTAGENAAMSTERDAM40</v>
      </c>
      <c r="C27" s="45" t="str">
        <f ca="1"/>
        <v>COL</v>
      </c>
      <c r="D27" s="45" t="str">
        <f ca="1"/>
        <v>CARTAGENA</v>
      </c>
      <c r="E27" s="45" t="str">
        <f ca="1"/>
        <v>AMSTERDAM</v>
      </c>
      <c r="F27" s="45">
        <f ca="1"/>
        <v>40</v>
      </c>
      <c r="G27" s="45">
        <f ca="1"/>
        <v>490</v>
      </c>
      <c r="H27" s="45" t="str">
        <f ca="1"/>
        <v>not included</v>
      </c>
      <c r="I27" s="45" t="str">
        <f ca="1"/>
        <v>USD</v>
      </c>
      <c r="J27" s="45">
        <f ca="1"/>
        <v>670</v>
      </c>
      <c r="K27" s="45">
        <f ca="1"/>
        <v>1160</v>
      </c>
      <c r="L27" s="45">
        <f ca="1"/>
        <v>0</v>
      </c>
      <c r="M27" s="134">
        <f ca="1"/>
        <v>45930</v>
      </c>
      <c r="N27" s="45">
        <f ca="1"/>
        <v>0</v>
      </c>
      <c r="O27" s="45">
        <f ca="1"/>
        <v>0</v>
      </c>
      <c r="P27" s="45">
        <f ca="1"/>
        <v>0</v>
      </c>
      <c r="Q27" s="45" t="str">
        <f ca="1"/>
        <v>84398863 / MRCOCOAS004</v>
      </c>
      <c r="R27" s="45">
        <f ca="1"/>
        <v>0</v>
      </c>
      <c r="S27" s="45">
        <f ca="1"/>
        <v>1</v>
      </c>
      <c r="T27" s="45">
        <f ca="1"/>
        <v>1160</v>
      </c>
      <c r="U27" s="45">
        <f ca="1"/>
        <v>0</v>
      </c>
      <c r="V27" s="71">
        <f ca="1"/>
        <v>0</v>
      </c>
      <c r="W27" s="71">
        <f ca="1"/>
        <v>0</v>
      </c>
      <c r="X27" s="71">
        <f ca="1"/>
        <v>0</v>
      </c>
    </row>
    <row r="28" spans="1:40" s="71" customFormat="1" ht="14.25" customHeight="1">
      <c r="A28" s="45" t="str">
        <f ca="1"/>
        <v>HAPAG</v>
      </c>
      <c r="B28" s="45" t="str">
        <f ca="1"/>
        <v>CARTAGENAROTTERDAM40</v>
      </c>
      <c r="C28" s="45" t="str">
        <f ca="1"/>
        <v>COL</v>
      </c>
      <c r="D28" s="45" t="str">
        <f ca="1"/>
        <v>CARTAGENA</v>
      </c>
      <c r="E28" s="45" t="str">
        <f ca="1"/>
        <v>ROTTERDAM</v>
      </c>
      <c r="F28" s="45">
        <f ca="1"/>
        <v>40</v>
      </c>
      <c r="G28" s="45">
        <f ca="1"/>
        <v>265</v>
      </c>
      <c r="H28" s="45" t="str">
        <f ca="1"/>
        <v>not included</v>
      </c>
      <c r="I28" s="45" t="str">
        <f ca="1"/>
        <v>USD</v>
      </c>
      <c r="J28" s="45">
        <f ca="1"/>
        <v>670</v>
      </c>
      <c r="K28" s="45">
        <f ca="1"/>
        <v>935</v>
      </c>
      <c r="L28" s="45">
        <f ca="1"/>
        <v>0</v>
      </c>
      <c r="M28" s="134">
        <f ca="1"/>
        <v>45930</v>
      </c>
      <c r="N28" s="45">
        <f ca="1"/>
        <v>0</v>
      </c>
      <c r="O28" s="45">
        <f ca="1"/>
        <v>0</v>
      </c>
      <c r="P28" s="45">
        <f ca="1"/>
        <v>0</v>
      </c>
      <c r="Q28" s="45" t="str">
        <f ca="1"/>
        <v>84398863 / MRCOCOAS004</v>
      </c>
      <c r="R28" s="45">
        <f ca="1"/>
        <v>0</v>
      </c>
      <c r="S28" s="45">
        <f ca="1"/>
        <v>1</v>
      </c>
      <c r="T28" s="45">
        <f ca="1"/>
        <v>935</v>
      </c>
      <c r="U28" s="45">
        <f ca="1"/>
        <v>0</v>
      </c>
      <c r="V28" s="71">
        <f ca="1"/>
        <v>0</v>
      </c>
      <c r="W28" s="71">
        <f ca="1"/>
        <v>0</v>
      </c>
      <c r="X28" s="71">
        <f ca="1"/>
        <v>0</v>
      </c>
    </row>
    <row r="29" spans="1:40" s="71" customFormat="1" ht="14.25" customHeight="1">
      <c r="A29" s="71" t="str">
        <f ca="1"/>
        <v>HAPAG</v>
      </c>
      <c r="B29" s="71" t="str">
        <f ca="1"/>
        <v>CARTAGENAHAMBURG40</v>
      </c>
      <c r="C29" s="71" t="str">
        <f ca="1"/>
        <v>COL</v>
      </c>
      <c r="D29" s="71" t="str">
        <f ca="1"/>
        <v>CARTAGENA</v>
      </c>
      <c r="E29" s="71" t="str">
        <f ca="1"/>
        <v>HAMBURG</v>
      </c>
      <c r="F29" s="71">
        <f ca="1"/>
        <v>40</v>
      </c>
      <c r="G29" s="71">
        <f ca="1"/>
        <v>265</v>
      </c>
      <c r="H29" s="71" t="str">
        <f ca="1"/>
        <v>not included</v>
      </c>
      <c r="I29" s="71" t="str">
        <f ca="1"/>
        <v>USD</v>
      </c>
      <c r="J29" s="71">
        <f ca="1"/>
        <v>670</v>
      </c>
      <c r="K29" s="71">
        <f ca="1"/>
        <v>935</v>
      </c>
      <c r="L29" s="71">
        <f ca="1"/>
        <v>0</v>
      </c>
      <c r="M29" s="135">
        <f ca="1"/>
        <v>45930</v>
      </c>
      <c r="N29" s="71">
        <f ca="1"/>
        <v>0</v>
      </c>
      <c r="O29" s="71">
        <f ca="1"/>
        <v>0</v>
      </c>
      <c r="P29" s="71">
        <f ca="1"/>
        <v>0</v>
      </c>
      <c r="Q29" s="71" t="str">
        <f ca="1"/>
        <v>84398863 / MRCOCOAS004</v>
      </c>
      <c r="R29" s="71">
        <f ca="1"/>
        <v>0</v>
      </c>
      <c r="S29" s="71">
        <f ca="1"/>
        <v>1</v>
      </c>
      <c r="T29" s="71">
        <f ca="1"/>
        <v>935</v>
      </c>
      <c r="U29" s="71">
        <f ca="1"/>
        <v>0</v>
      </c>
      <c r="V29" s="71">
        <f ca="1"/>
        <v>0</v>
      </c>
      <c r="W29" s="71">
        <f ca="1"/>
        <v>0</v>
      </c>
      <c r="X29" s="71">
        <f ca="1"/>
        <v>0</v>
      </c>
    </row>
    <row r="30" spans="1:40" s="71" customFormat="1" ht="14.25" customHeight="1">
      <c r="A30" s="71" t="str">
        <f ca="1"/>
        <v>HAPAG</v>
      </c>
      <c r="B30" s="71" t="str">
        <f ca="1"/>
        <v>CARTAGENATALLINN40</v>
      </c>
      <c r="C30" s="71" t="str">
        <f ca="1"/>
        <v>COL</v>
      </c>
      <c r="D30" s="71" t="str">
        <f ca="1"/>
        <v>CARTAGENA</v>
      </c>
      <c r="E30" s="71" t="str">
        <f ca="1"/>
        <v>TALLINN</v>
      </c>
      <c r="F30" s="71">
        <f ca="1"/>
        <v>40</v>
      </c>
      <c r="G30" s="71">
        <f ca="1"/>
        <v>600</v>
      </c>
      <c r="H30" s="71" t="str">
        <f ca="1"/>
        <v>not included</v>
      </c>
      <c r="I30" s="71" t="str">
        <f ca="1"/>
        <v>USD</v>
      </c>
      <c r="J30" s="71">
        <f ca="1"/>
        <v>670</v>
      </c>
      <c r="K30" s="71">
        <f ca="1"/>
        <v>1270</v>
      </c>
      <c r="L30" s="71">
        <f ca="1"/>
        <v>0</v>
      </c>
      <c r="M30" s="135">
        <f ca="1"/>
        <v>45930</v>
      </c>
      <c r="N30" s="71">
        <f ca="1"/>
        <v>0</v>
      </c>
      <c r="O30" s="71">
        <f ca="1"/>
        <v>0</v>
      </c>
      <c r="P30" s="71">
        <f ca="1"/>
        <v>0</v>
      </c>
      <c r="Q30" s="71" t="str">
        <f ca="1"/>
        <v>84398863 / MRCOCOAS004</v>
      </c>
      <c r="R30" s="71">
        <f ca="1"/>
        <v>0</v>
      </c>
      <c r="S30" s="71">
        <f ca="1"/>
        <v>1</v>
      </c>
      <c r="T30" s="71">
        <f ca="1"/>
        <v>1270</v>
      </c>
      <c r="U30" s="71">
        <f ca="1"/>
        <v>0</v>
      </c>
      <c r="V30" s="71">
        <f ca="1"/>
        <v>0</v>
      </c>
      <c r="W30" s="71">
        <f ca="1"/>
        <v>0</v>
      </c>
      <c r="X30" s="71">
        <f ca="1"/>
        <v>0</v>
      </c>
    </row>
    <row r="31" spans="1:40" s="71" customFormat="1" ht="14.25" customHeight="1">
      <c r="A31" s="71" t="str">
        <f ca="1"/>
        <v>HAPAG</v>
      </c>
      <c r="B31" s="71" t="str">
        <f ca="1"/>
        <v>CARTAGENABARCELONA40</v>
      </c>
      <c r="C31" s="71" t="str">
        <f ca="1"/>
        <v>COL</v>
      </c>
      <c r="D31" s="71" t="str">
        <f ca="1"/>
        <v>CARTAGENA</v>
      </c>
      <c r="E31" s="71" t="str">
        <f ca="1"/>
        <v>BARCELONA</v>
      </c>
      <c r="F31" s="71">
        <f ca="1"/>
        <v>40</v>
      </c>
      <c r="G31" s="71">
        <f ca="1"/>
        <v>725</v>
      </c>
      <c r="H31" s="71" t="str">
        <f ca="1"/>
        <v>not included</v>
      </c>
      <c r="I31" s="71" t="str">
        <f ca="1"/>
        <v>USD</v>
      </c>
      <c r="J31" s="71">
        <f ca="1"/>
        <v>862</v>
      </c>
      <c r="K31" s="71">
        <f ca="1"/>
        <v>1587</v>
      </c>
      <c r="L31" s="71">
        <f ca="1"/>
        <v>0</v>
      </c>
      <c r="M31" s="135">
        <f ca="1"/>
        <v>45930</v>
      </c>
      <c r="N31" s="71">
        <f ca="1"/>
        <v>0</v>
      </c>
      <c r="O31" s="71">
        <f ca="1"/>
        <v>0</v>
      </c>
      <c r="P31" s="71">
        <f ca="1"/>
        <v>0</v>
      </c>
      <c r="Q31" s="71" t="str">
        <f ca="1"/>
        <v>84398863 / MRCOCOAS004</v>
      </c>
      <c r="R31" s="71">
        <f ca="1"/>
        <v>0</v>
      </c>
      <c r="S31" s="71">
        <f ca="1"/>
        <v>1</v>
      </c>
      <c r="T31" s="71">
        <f ca="1"/>
        <v>1587</v>
      </c>
      <c r="U31" s="71">
        <f ca="1"/>
        <v>0</v>
      </c>
      <c r="V31" s="71">
        <f ca="1"/>
        <v>0</v>
      </c>
      <c r="W31" s="71">
        <f ca="1"/>
        <v>0</v>
      </c>
      <c r="X31" s="71">
        <f ca="1"/>
        <v>0</v>
      </c>
    </row>
    <row r="32" spans="1:40" s="71" customFormat="1" ht="14.25" customHeight="1">
      <c r="A32" s="71" t="str">
        <f ca="1"/>
        <v>HAPAG</v>
      </c>
      <c r="B32" s="71" t="str">
        <f ca="1"/>
        <v>CARTAGENAVALENCIA40</v>
      </c>
      <c r="C32" s="71" t="str">
        <f ca="1"/>
        <v>COL</v>
      </c>
      <c r="D32" s="71" t="str">
        <f ca="1"/>
        <v>CARTAGENA</v>
      </c>
      <c r="E32" s="71" t="str">
        <f ca="1"/>
        <v>VALENCIA</v>
      </c>
      <c r="F32" s="71">
        <f ca="1"/>
        <v>40</v>
      </c>
      <c r="G32" s="71">
        <f ca="1"/>
        <v>725</v>
      </c>
      <c r="H32" s="71" t="str">
        <f ca="1"/>
        <v>not included</v>
      </c>
      <c r="I32" s="71" t="str">
        <f ca="1"/>
        <v>USD</v>
      </c>
      <c r="J32" s="71">
        <f ca="1"/>
        <v>862</v>
      </c>
      <c r="K32" s="71">
        <f ca="1"/>
        <v>1587</v>
      </c>
      <c r="L32" s="71">
        <f ca="1"/>
        <v>0</v>
      </c>
      <c r="M32" s="135">
        <f ca="1"/>
        <v>45930</v>
      </c>
      <c r="N32" s="71">
        <f ca="1"/>
        <v>0</v>
      </c>
      <c r="O32" s="71">
        <f ca="1"/>
        <v>0</v>
      </c>
      <c r="P32" s="71">
        <f ca="1"/>
        <v>0</v>
      </c>
      <c r="Q32" s="71" t="str">
        <f ca="1"/>
        <v>84398863 / MRCOCOAS004</v>
      </c>
      <c r="R32" s="71">
        <f ca="1"/>
        <v>0</v>
      </c>
      <c r="S32" s="71">
        <f ca="1"/>
        <v>1</v>
      </c>
      <c r="T32" s="71">
        <f ca="1"/>
        <v>1587</v>
      </c>
      <c r="U32" s="71">
        <f ca="1"/>
        <v>0</v>
      </c>
      <c r="V32" s="71">
        <f ca="1"/>
        <v>0</v>
      </c>
      <c r="W32" s="71">
        <f ca="1"/>
        <v>0</v>
      </c>
      <c r="X32" s="71">
        <f ca="1"/>
        <v>0</v>
      </c>
    </row>
    <row r="33" spans="1:24" s="71" customFormat="1" ht="14.25" customHeight="1">
      <c r="A33" s="71" t="str">
        <f ca="1"/>
        <v>HAPAG</v>
      </c>
      <c r="B33" s="71" t="str">
        <f ca="1"/>
        <v>CARTAGENAGENOA40</v>
      </c>
      <c r="C33" s="340" t="str">
        <f ca="1"/>
        <v>COL</v>
      </c>
      <c r="D33" s="71" t="str">
        <f ca="1"/>
        <v>CARTAGENA</v>
      </c>
      <c r="E33" s="71" t="str">
        <f ca="1"/>
        <v>GENOA</v>
      </c>
      <c r="F33" s="71">
        <f ca="1"/>
        <v>40</v>
      </c>
      <c r="G33" s="71">
        <f ca="1"/>
        <v>725</v>
      </c>
      <c r="H33" s="71" t="str">
        <f ca="1"/>
        <v>not included</v>
      </c>
      <c r="I33" s="71" t="str">
        <f ca="1"/>
        <v>USD</v>
      </c>
      <c r="J33" s="71">
        <f ca="1"/>
        <v>862</v>
      </c>
      <c r="K33" s="71">
        <f ca="1"/>
        <v>1587</v>
      </c>
      <c r="L33" s="71">
        <f ca="1"/>
        <v>0</v>
      </c>
      <c r="M33" s="135">
        <f ca="1"/>
        <v>45930</v>
      </c>
      <c r="N33" s="71">
        <f ca="1"/>
        <v>0</v>
      </c>
      <c r="O33" s="71">
        <f ca="1"/>
        <v>0</v>
      </c>
      <c r="P33" s="71">
        <f ca="1"/>
        <v>0</v>
      </c>
      <c r="Q33" s="71" t="str">
        <f ca="1"/>
        <v>84398863 / MRCOCOAS004</v>
      </c>
      <c r="R33" s="71">
        <f ca="1"/>
        <v>0</v>
      </c>
      <c r="S33" s="71">
        <f ca="1"/>
        <v>1</v>
      </c>
      <c r="T33" s="71">
        <f ca="1"/>
        <v>1587</v>
      </c>
      <c r="U33" s="71">
        <f ca="1"/>
        <v>0</v>
      </c>
      <c r="V33" s="71">
        <f ca="1"/>
        <v>0</v>
      </c>
      <c r="W33" s="71">
        <f ca="1"/>
        <v>0</v>
      </c>
      <c r="X33" s="71">
        <f ca="1"/>
        <v>0</v>
      </c>
    </row>
    <row r="34" spans="1:24" s="71" customFormat="1" ht="14.25" customHeight="1">
      <c r="A34" s="71" t="str">
        <f ca="1"/>
        <v>HAPAG</v>
      </c>
      <c r="B34" s="71" t="str">
        <f ca="1"/>
        <v>CARTAGENAISTANBUL40</v>
      </c>
      <c r="C34" s="210" t="str">
        <f ca="1"/>
        <v>COL</v>
      </c>
      <c r="D34" s="71" t="str">
        <f ca="1"/>
        <v>CARTAGENA</v>
      </c>
      <c r="E34" s="71" t="str">
        <f ca="1"/>
        <v>ISTANBUL</v>
      </c>
      <c r="F34" s="71">
        <f ca="1"/>
        <v>40</v>
      </c>
      <c r="G34" s="71">
        <f ca="1"/>
        <v>975</v>
      </c>
      <c r="H34" s="71" t="str">
        <f ca="1"/>
        <v>not included</v>
      </c>
      <c r="I34" s="71" t="str">
        <f ca="1"/>
        <v>USD</v>
      </c>
      <c r="J34" s="71">
        <f ca="1"/>
        <v>806</v>
      </c>
      <c r="K34" s="71">
        <f ca="1"/>
        <v>1781</v>
      </c>
      <c r="L34" s="71">
        <f ca="1"/>
        <v>0</v>
      </c>
      <c r="M34" s="135">
        <f ca="1"/>
        <v>45930</v>
      </c>
      <c r="N34" s="71">
        <f ca="1"/>
        <v>0</v>
      </c>
      <c r="O34" s="71">
        <f ca="1"/>
        <v>0</v>
      </c>
      <c r="P34" s="71">
        <f ca="1"/>
        <v>0</v>
      </c>
      <c r="Q34" s="71" t="str">
        <f ca="1"/>
        <v>84398863 / MRCOCOAS004</v>
      </c>
      <c r="R34" s="71">
        <f ca="1"/>
        <v>0</v>
      </c>
      <c r="S34" s="71">
        <f ca="1"/>
        <v>1</v>
      </c>
      <c r="T34" s="71">
        <f ca="1"/>
        <v>1781</v>
      </c>
      <c r="U34" s="71">
        <f ca="1"/>
        <v>0</v>
      </c>
      <c r="V34" s="71">
        <f ca="1"/>
        <v>0</v>
      </c>
      <c r="W34" s="71">
        <f ca="1"/>
        <v>0</v>
      </c>
      <c r="X34" s="71">
        <f ca="1"/>
        <v>0</v>
      </c>
    </row>
    <row r="35" spans="1:24" s="71" customFormat="1" ht="14.25" customHeight="1">
      <c r="A35" s="71" t="str">
        <f ca="1"/>
        <v>HAPAG</v>
      </c>
      <c r="B35" s="71" t="str">
        <f ca="1"/>
        <v>CARTAGENABATAM40</v>
      </c>
      <c r="C35" s="71" t="str">
        <f ca="1"/>
        <v>COL</v>
      </c>
      <c r="D35" s="71" t="str">
        <f ca="1"/>
        <v>CARTAGENA</v>
      </c>
      <c r="E35" s="71" t="str">
        <f ca="1"/>
        <v>BATAM</v>
      </c>
      <c r="F35" s="71">
        <f ca="1"/>
        <v>40</v>
      </c>
      <c r="G35" s="71">
        <f ca="1"/>
        <v>972</v>
      </c>
      <c r="H35" s="71" t="str">
        <f ca="1"/>
        <v>not included</v>
      </c>
      <c r="I35" s="71" t="str">
        <f ca="1"/>
        <v>USD</v>
      </c>
      <c r="J35" s="71">
        <f ca="1"/>
        <v>0</v>
      </c>
      <c r="K35" s="71">
        <f ca="1"/>
        <v>972</v>
      </c>
      <c r="L35" s="71">
        <f ca="1"/>
        <v>0</v>
      </c>
      <c r="M35" s="135">
        <f ca="1"/>
        <v>45930</v>
      </c>
      <c r="N35" s="71">
        <f ca="1"/>
        <v>0</v>
      </c>
      <c r="O35" s="71">
        <f ca="1"/>
        <v>0</v>
      </c>
      <c r="P35" s="71">
        <f ca="1"/>
        <v>0</v>
      </c>
      <c r="Q35" s="71" t="str">
        <f ca="1"/>
        <v>84398863 / MRCOCOAS004</v>
      </c>
      <c r="R35" s="71">
        <f ca="1"/>
        <v>0</v>
      </c>
      <c r="S35" s="71">
        <f ca="1"/>
        <v>1</v>
      </c>
      <c r="T35" s="71">
        <f ca="1"/>
        <v>972</v>
      </c>
      <c r="U35" s="71">
        <f ca="1"/>
        <v>0</v>
      </c>
      <c r="V35" s="71">
        <f ca="1"/>
        <v>0</v>
      </c>
      <c r="W35" s="71">
        <f ca="1"/>
        <v>0</v>
      </c>
      <c r="X35" s="71">
        <f ca="1"/>
        <v>0</v>
      </c>
    </row>
    <row r="36" spans="1:24" s="71" customFormat="1" ht="14.25" customHeight="1">
      <c r="A36" s="71" t="str">
        <f ca="1"/>
        <v>HAPAG</v>
      </c>
      <c r="B36" s="71" t="str">
        <f ca="1"/>
        <v>CARTAGENAJAKARTA40</v>
      </c>
      <c r="C36" s="71" t="str">
        <f ca="1"/>
        <v>COL</v>
      </c>
      <c r="D36" s="71" t="str">
        <f ca="1"/>
        <v>CARTAGENA</v>
      </c>
      <c r="E36" s="71" t="str">
        <f ca="1"/>
        <v>JAKARTA</v>
      </c>
      <c r="F36" s="71">
        <f ca="1"/>
        <v>40</v>
      </c>
      <c r="G36" s="71">
        <f ca="1"/>
        <v>772</v>
      </c>
      <c r="H36" s="71" t="str">
        <f ca="1"/>
        <v>not included</v>
      </c>
      <c r="I36" s="71" t="str">
        <f ca="1"/>
        <v>USD</v>
      </c>
      <c r="J36" s="71">
        <f ca="1"/>
        <v>0</v>
      </c>
      <c r="K36" s="71">
        <f ca="1"/>
        <v>772</v>
      </c>
      <c r="L36" s="71">
        <f ca="1"/>
        <v>0</v>
      </c>
      <c r="M36" s="135">
        <f ca="1"/>
        <v>45930</v>
      </c>
      <c r="N36" s="71">
        <f ca="1"/>
        <v>0</v>
      </c>
      <c r="O36" s="71">
        <f ca="1"/>
        <v>0</v>
      </c>
      <c r="P36" s="71">
        <f ca="1"/>
        <v>0</v>
      </c>
      <c r="Q36" s="71" t="str">
        <f ca="1"/>
        <v>84398863 / MRCOCOAS004</v>
      </c>
      <c r="R36" s="71">
        <f ca="1"/>
        <v>0</v>
      </c>
      <c r="S36" s="71">
        <f ca="1"/>
        <v>1</v>
      </c>
      <c r="T36" s="71">
        <f ca="1"/>
        <v>772</v>
      </c>
      <c r="U36" s="71">
        <f ca="1"/>
        <v>0</v>
      </c>
      <c r="V36" s="71">
        <f ca="1"/>
        <v>0</v>
      </c>
      <c r="W36" s="71">
        <f ca="1"/>
        <v>0</v>
      </c>
      <c r="X36" s="71">
        <f ca="1"/>
        <v>0</v>
      </c>
    </row>
    <row r="37" spans="1:24" s="71" customFormat="1" ht="14.25" customHeight="1">
      <c r="A37" s="71" t="str">
        <f ca="1"/>
        <v>HAPAG</v>
      </c>
      <c r="B37" s="71" t="str">
        <f ca="1"/>
        <v>CARTAGENASURABAYA40</v>
      </c>
      <c r="C37" s="71" t="str">
        <f ca="1"/>
        <v>COL</v>
      </c>
      <c r="D37" s="71" t="str">
        <f ca="1"/>
        <v>CARTAGENA</v>
      </c>
      <c r="E37" s="71" t="str">
        <f ca="1"/>
        <v>SURABAYA</v>
      </c>
      <c r="F37" s="71">
        <f ca="1"/>
        <v>40</v>
      </c>
      <c r="G37" s="71">
        <f ca="1"/>
        <v>772</v>
      </c>
      <c r="H37" s="71" t="str">
        <f ca="1"/>
        <v>not included</v>
      </c>
      <c r="I37" s="71" t="str">
        <f ca="1"/>
        <v>USD</v>
      </c>
      <c r="J37" s="71">
        <f ca="1"/>
        <v>0</v>
      </c>
      <c r="K37" s="71">
        <f ca="1"/>
        <v>772</v>
      </c>
      <c r="L37" s="71">
        <f ca="1"/>
        <v>0</v>
      </c>
      <c r="M37" s="135">
        <f ca="1"/>
        <v>45930</v>
      </c>
      <c r="N37" s="71">
        <f ca="1"/>
        <v>0</v>
      </c>
      <c r="O37" s="71">
        <f ca="1"/>
        <v>0</v>
      </c>
      <c r="P37" s="71">
        <f ca="1"/>
        <v>0</v>
      </c>
      <c r="Q37" s="71" t="str">
        <f ca="1"/>
        <v>84398863 / MRCOCOAS004</v>
      </c>
      <c r="R37" s="71">
        <f ca="1"/>
        <v>0</v>
      </c>
      <c r="S37" s="71">
        <f ca="1"/>
        <v>1</v>
      </c>
      <c r="T37" s="71">
        <f ca="1"/>
        <v>772</v>
      </c>
      <c r="U37" s="71">
        <f ca="1"/>
        <v>0</v>
      </c>
      <c r="V37" s="71">
        <f ca="1"/>
        <v>0</v>
      </c>
      <c r="W37" s="71">
        <f ca="1"/>
        <v>0</v>
      </c>
      <c r="X37" s="71">
        <f ca="1"/>
        <v>0</v>
      </c>
    </row>
    <row r="38" spans="1:24" s="71" customFormat="1" ht="14.25" customHeight="1">
      <c r="A38" s="71" t="str">
        <f ca="1"/>
        <v>HAPAG</v>
      </c>
      <c r="B38" s="71" t="str">
        <f ca="1"/>
        <v>CARTAGENAPASIR GUDANG40</v>
      </c>
      <c r="C38" s="71" t="str">
        <f ca="1"/>
        <v>COL</v>
      </c>
      <c r="D38" s="71" t="str">
        <f ca="1"/>
        <v>CARTAGENA</v>
      </c>
      <c r="E38" s="71" t="str">
        <f ca="1"/>
        <v>PASIR GUDANG</v>
      </c>
      <c r="F38" s="71">
        <f ca="1"/>
        <v>40</v>
      </c>
      <c r="G38" s="71">
        <f ca="1"/>
        <v>772</v>
      </c>
      <c r="H38" s="71" t="str">
        <f ca="1"/>
        <v>not included</v>
      </c>
      <c r="I38" s="71" t="str">
        <f ca="1"/>
        <v>USD</v>
      </c>
      <c r="J38" s="71">
        <f ca="1"/>
        <v>0</v>
      </c>
      <c r="K38" s="71">
        <f ca="1"/>
        <v>772</v>
      </c>
      <c r="L38" s="71">
        <f ca="1"/>
        <v>0</v>
      </c>
      <c r="M38" s="135">
        <f ca="1"/>
        <v>45930</v>
      </c>
      <c r="N38" s="71">
        <f ca="1"/>
        <v>0</v>
      </c>
      <c r="O38" s="71">
        <f ca="1"/>
        <v>0</v>
      </c>
      <c r="P38" s="71">
        <f ca="1"/>
        <v>0</v>
      </c>
      <c r="Q38" s="71" t="str">
        <f ca="1"/>
        <v>84398863 / MRCOCOAS004</v>
      </c>
      <c r="R38" s="71">
        <f ca="1"/>
        <v>0</v>
      </c>
      <c r="S38" s="71">
        <f ca="1"/>
        <v>1</v>
      </c>
      <c r="T38" s="71">
        <f ca="1"/>
        <v>772</v>
      </c>
      <c r="U38" s="71">
        <f ca="1"/>
        <v>0</v>
      </c>
      <c r="V38" s="71">
        <f ca="1"/>
        <v>0</v>
      </c>
      <c r="W38" s="71">
        <f ca="1"/>
        <v>0</v>
      </c>
      <c r="X38" s="71">
        <f ca="1"/>
        <v>0</v>
      </c>
    </row>
    <row r="39" spans="1:24" s="71" customFormat="1" ht="14.25" customHeight="1">
      <c r="A39" s="71" t="str">
        <f ca="1"/>
        <v>HAPAG</v>
      </c>
      <c r="B39" s="71" t="str">
        <f ca="1"/>
        <v>CARTAGENAPTP40</v>
      </c>
      <c r="C39" s="71" t="str">
        <f ca="1"/>
        <v>COL</v>
      </c>
      <c r="D39" s="71" t="str">
        <f ca="1"/>
        <v>CARTAGENA</v>
      </c>
      <c r="E39" s="71" t="str">
        <f ca="1"/>
        <v>PTP</v>
      </c>
      <c r="F39" s="71">
        <f ca="1"/>
        <v>40</v>
      </c>
      <c r="G39" s="71">
        <f ca="1"/>
        <v>472</v>
      </c>
      <c r="H39" s="71" t="str">
        <f ca="1"/>
        <v>not included</v>
      </c>
      <c r="I39" s="71" t="str">
        <f ca="1"/>
        <v>USD</v>
      </c>
      <c r="J39" s="71">
        <f ca="1"/>
        <v>0</v>
      </c>
      <c r="K39" s="71">
        <f ca="1"/>
        <v>472</v>
      </c>
      <c r="L39" s="71">
        <f ca="1"/>
        <v>0</v>
      </c>
      <c r="M39" s="135">
        <f ca="1"/>
        <v>45930</v>
      </c>
      <c r="N39" s="71">
        <f ca="1"/>
        <v>0</v>
      </c>
      <c r="O39" s="71">
        <f ca="1"/>
        <v>0</v>
      </c>
      <c r="P39" s="71">
        <f ca="1"/>
        <v>0</v>
      </c>
      <c r="Q39" s="71" t="str">
        <f ca="1"/>
        <v>84398863 / MRCOCOAS004</v>
      </c>
      <c r="R39" s="71">
        <f ca="1"/>
        <v>0</v>
      </c>
      <c r="S39" s="71">
        <f ca="1"/>
        <v>1</v>
      </c>
      <c r="T39" s="71">
        <f ca="1"/>
        <v>472</v>
      </c>
      <c r="U39" s="71">
        <f ca="1"/>
        <v>0</v>
      </c>
      <c r="V39" s="71">
        <f ca="1"/>
        <v>0</v>
      </c>
      <c r="W39" s="71">
        <f ca="1"/>
        <v>0</v>
      </c>
      <c r="X39" s="71">
        <f ca="1"/>
        <v>0</v>
      </c>
    </row>
    <row r="40" spans="1:24" s="71" customFormat="1" ht="14.25" customHeight="1">
      <c r="M40" s="135"/>
    </row>
    <row r="41" spans="1:24" s="71" customFormat="1" ht="14.25" customHeight="1">
      <c r="M41" s="135"/>
    </row>
    <row r="42" spans="1:24" s="71" customFormat="1" ht="14.25" customHeight="1">
      <c r="M42" s="135"/>
    </row>
    <row r="43" spans="1:24" s="71" customFormat="1" ht="14.25" customHeight="1">
      <c r="M43" s="135"/>
    </row>
    <row r="44" spans="1:24" s="71" customFormat="1" ht="14.25" customHeight="1">
      <c r="M44" s="135"/>
    </row>
    <row r="45" spans="1:24" s="71" customFormat="1" ht="14.25" customHeight="1">
      <c r="M45" s="317"/>
    </row>
    <row r="46" spans="1:24" s="71" customFormat="1" ht="14.25" customHeight="1">
      <c r="M46" s="135"/>
    </row>
    <row r="47" spans="1:24" s="71" customFormat="1" ht="14.25" customHeight="1">
      <c r="M47" s="135"/>
    </row>
  </sheetData>
  <pageMargins left="0.7" right="0.7" top="0.75" bottom="0.75" header="0.3" footer="0.3"/>
  <pageSetup paperSize="9" scale="2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IMBTTF5TZA5Q5545HRALQXILSMJYKD4F:ms-officescript%3A%2F%2Fonedrive_business_sharinglink%2Fu!aHR0cHM6Ly9jb2NvYXNvdXJjZWNoLW15LnNoYXJlcG9pbnQuY29tLzp1Oi9nL3BlcnNvbmFsL2FwbGFudHlfY29jb2Fzb3VyY2VfY2gvRWJQSU93NzNuVHhBdUYwTGt4T0ZENFVCT1BtWDFwc0lZZ1JWTXYxbHVRU3pYZw"/>
  <scriptId xmlns="" id="ms-officescript%3A%2F%2Fonedrive_business_itemlink%2F01IMBTTF7MBSGTYEAYKZD2VXOUFKMZ7LHV:ms-officescript%3A%2F%2Fonedrive_business_sharinglink%2Fu!aHR0cHM6Ly9jb2NvYXNvdXJjZWNoLW15LnNoYXJlcG9pbnQuY29tLzp1Oi9nL3BlcnNvbmFsL2FwbGFudHlfY29jb2Fzb3VyY2VfY2gvRWV3TWpUd1FHRlpIcXQzVUtwbWZyUFVCQVlXV3pxU21mZHRlS18wbmZyRzg0QQ"/>
</scriptIds>
</file>

<file path=customXml/itemProps1.xml><?xml version="1.0" encoding="utf-8"?>
<ds:datastoreItem xmlns:ds="http://schemas.openxmlformats.org/officeDocument/2006/customXml" ds:itemID="{BA34CA1F-61D6-4B7A-98CC-C4CA8D770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2022-10-21T08:47:35Z</dcterms:created>
  <dcterms:modified xsi:type="dcterms:W3CDTF">2025-07-28T07:29:56Z</dcterms:modified>
  <cp:category/>
  <cp:contentStatus/>
</cp:coreProperties>
</file>